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7B6A9D7-6CC0-4405-9404-10686AA3CBFA}" xr6:coauthVersionLast="38" xr6:coauthVersionMax="47" xr10:uidLastSave="{00000000-0000-0000-0000-000000000000}"/>
  <bookViews>
    <workbookView xWindow="480" yWindow="0" windowWidth="13875" windowHeight="21600" xr2:uid="{00000000-000D-0000-FFFF-FFFF00000000}"/>
  </bookViews>
  <sheets>
    <sheet name="Sheet1" sheetId="1" r:id="rId1"/>
    <sheet name="MSExcel trick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H2" i="1"/>
  <c r="H5" i="1" l="1"/>
  <c r="H7" i="1"/>
  <c r="E6" i="1"/>
  <c r="E10" i="1"/>
  <c r="E4" i="1"/>
  <c r="E18" i="1"/>
  <c r="E13" i="1"/>
  <c r="F10" i="1"/>
  <c r="F4" i="1"/>
  <c r="F16" i="1"/>
  <c r="F13" i="1"/>
  <c r="F6" i="1"/>
  <c r="I2" i="1"/>
  <c r="J2" i="1"/>
  <c r="I17" i="1" s="1"/>
  <c r="I5" i="1" l="1"/>
  <c r="C6" i="1" s="1"/>
  <c r="I7" i="1"/>
  <c r="H11" i="1"/>
  <c r="C10" i="1" l="1"/>
  <c r="H17" i="1"/>
  <c r="H14" i="1"/>
  <c r="C13" i="1" l="1"/>
  <c r="C16" i="1" l="1"/>
  <c r="C18" i="1" s="1"/>
</calcChain>
</file>

<file path=xl/sharedStrings.xml><?xml version="1.0" encoding="utf-8"?>
<sst xmlns="http://schemas.openxmlformats.org/spreadsheetml/2006/main" count="32" uniqueCount="31">
  <si>
    <t>Background: https://tanbinvest.dreamhosters.com/21667/21nestegg-enuf2preempt-stressful-return2u-s/</t>
  </si>
  <si>
    <t>snapMonth</t>
  </si>
  <si>
    <t>7Y window</t>
  </si>
  <si>
    <t>3Y window</t>
  </si>
  <si>
    <t>dry-up[2]</t>
  </si>
  <si>
    <t>4.5Y window</t>
  </si>
  <si>
    <t xml:space="preserve">ZLH age:
Jul-78 </t>
  </si>
  <si>
    <t>my age:
Jan-74</t>
  </si>
  <si>
    <t>&lt;- At this juncture, both kids edu done. Burn rate=&gt;3k/M</t>
  </si>
  <si>
    <t>cpf
TopUp</t>
  </si>
  <si>
    <t>[3] wife needs reassurance that she can receive meaningful  amount from her own cpfLife</t>
  </si>
  <si>
    <t>edu [4]</t>
  </si>
  <si>
    <t>[4] 200k sounds like decent reserve, but there is no minimum IMO</t>
  </si>
  <si>
    <t>cpfLife/M $3000</t>
  </si>
  <si>
    <t>4k/M?</t>
  </si>
  <si>
    <t>burnRate/M $6000</t>
  </si>
  <si>
    <t>dateval</t>
  </si>
  <si>
    <t>extractor formula</t>
  </si>
  <si>
    <t>prefix "age" or suffix "k"</t>
  </si>
  <si>
    <t>dateDif</t>
  </si>
  <si>
    <t>&lt;-top up to ERS aft age 55</t>
  </si>
  <si>
    <t>4Y window</t>
  </si>
  <si>
    <t>tgt bal[1]</t>
  </si>
  <si>
    <t>SGD</t>
  </si>
  <si>
    <t>USD</t>
  </si>
  <si>
    <t>[1] includes x-ccy assets that can convert to cash, excluding CPF,SRS,rEstate,,,</t>
  </si>
  <si>
    <t>[5] burn rate may escalate as kids grow up, but A) we will "tighten belt" if salary drops, and B) kids can work part time</t>
  </si>
  <si>
    <t xml:space="preserve">         [5] ^</t>
  </si>
  <si>
    <t>wage/Y
$100,000</t>
  </si>
  <si>
    <r>
      <t xml:space="preserve">&lt;-top up to wife cpfSA </t>
    </r>
    <r>
      <rPr>
        <b/>
        <sz val="11"/>
        <color theme="1"/>
        <rFont val="Calibri"/>
        <family val="2"/>
        <scheme val="minor"/>
      </rPr>
      <t>Bef</t>
    </r>
    <r>
      <rPr>
        <sz val="11"/>
        <color theme="1"/>
        <rFont val="Calibri"/>
        <family val="2"/>
        <scheme val="minor"/>
      </rPr>
      <t xml:space="preserve">  55[3]</t>
    </r>
  </si>
  <si>
    <t>[2] assume retirement, not a semi-retirmnt job [low-pay, low stress], and no income from children or NNIA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</si>
</sst>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164" formatCode="0.0"/>
    <numFmt numFmtId="165" formatCode="#,##0.0"/>
    <numFmt numFmtId="166" formatCode="mmm/yyyy"/>
    <numFmt numFmtId="167" formatCode="&quot;age&quot;\ 00.0"/>
    <numFmt numFmtId="168" formatCode="General&quot;k&quot;"/>
    <numFmt numFmtId="169" formatCode="\+0\k;\-0\k;0"/>
    <numFmt numFmtId="170" formatCode="#,#00\k"/>
    <numFmt numFmtId="171" formatCode="#,##0\k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0" xfId="0" applyNumberFormat="1"/>
    <xf numFmtId="0" fontId="0" fillId="0" borderId="0" xfId="0" applyBorder="1"/>
    <xf numFmtId="0" fontId="1" fillId="0" borderId="0" xfId="0" applyFont="1"/>
    <xf numFmtId="0" fontId="0" fillId="0" borderId="0" xfId="0" applyFont="1" applyBorder="1"/>
    <xf numFmtId="0" fontId="0" fillId="0" borderId="0" xfId="0" applyFont="1"/>
    <xf numFmtId="17" fontId="2" fillId="0" borderId="3" xfId="0" applyNumberFormat="1" applyFont="1" applyBorder="1"/>
    <xf numFmtId="0" fontId="2" fillId="0" borderId="3" xfId="0" applyFont="1" applyBorder="1"/>
    <xf numFmtId="3" fontId="0" fillId="0" borderId="0" xfId="0" applyNumberFormat="1" applyFill="1" applyBorder="1"/>
    <xf numFmtId="3" fontId="3" fillId="0" borderId="1" xfId="0" applyNumberFormat="1" applyFont="1" applyBorder="1"/>
    <xf numFmtId="166" fontId="3" fillId="0" borderId="1" xfId="0" applyNumberFormat="1" applyFont="1" applyBorder="1"/>
    <xf numFmtId="0" fontId="3" fillId="0" borderId="1" xfId="0" applyFont="1" applyBorder="1"/>
    <xf numFmtId="3" fontId="3" fillId="2" borderId="1" xfId="0" applyNumberFormat="1" applyFont="1" applyFill="1" applyBorder="1"/>
    <xf numFmtId="165" fontId="3" fillId="2" borderId="1" xfId="0" applyNumberFormat="1" applyFont="1" applyFill="1" applyBorder="1"/>
    <xf numFmtId="164" fontId="3" fillId="2" borderId="1" xfId="0" applyNumberFormat="1" applyFont="1" applyFill="1" applyBorder="1"/>
    <xf numFmtId="166" fontId="3" fillId="2" borderId="1" xfId="0" applyNumberFormat="1" applyFont="1" applyFill="1" applyBorder="1"/>
    <xf numFmtId="0" fontId="4" fillId="2" borderId="1" xfId="0" applyFont="1" applyFill="1" applyBorder="1"/>
    <xf numFmtId="3" fontId="4" fillId="2" borderId="1" xfId="0" applyNumberFormat="1" applyFont="1" applyFill="1" applyBorder="1"/>
    <xf numFmtId="3" fontId="4" fillId="2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2" borderId="2" xfId="0" applyFont="1" applyFill="1" applyBorder="1"/>
    <xf numFmtId="6" fontId="4" fillId="2" borderId="2" xfId="0" applyNumberFormat="1" applyFont="1" applyFill="1" applyBorder="1" applyAlignment="1">
      <alignment wrapText="1"/>
    </xf>
    <xf numFmtId="3" fontId="4" fillId="2" borderId="1" xfId="0" applyNumberFormat="1" applyFont="1" applyFill="1" applyBorder="1" applyAlignment="1">
      <alignment wrapText="1"/>
    </xf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1" xfId="0" applyNumberFormat="1" applyFont="1" applyBorder="1"/>
    <xf numFmtId="170" fontId="3" fillId="0" borderId="1" xfId="0" applyNumberFormat="1" applyFont="1" applyBorder="1"/>
    <xf numFmtId="170" fontId="3" fillId="2" borderId="1" xfId="0" applyNumberFormat="1" applyFont="1" applyFill="1" applyBorder="1"/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171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"/>
  <sheetViews>
    <sheetView tabSelected="1" workbookViewId="0">
      <selection activeCell="N20" sqref="N20"/>
    </sheetView>
  </sheetViews>
  <sheetFormatPr defaultRowHeight="15" x14ac:dyDescent="0.25"/>
  <cols>
    <col min="1" max="1" width="1.5703125" customWidth="1"/>
    <col min="2" max="2" width="4.5703125" customWidth="1"/>
    <col min="3" max="3" width="7.140625" style="1" customWidth="1"/>
    <col min="4" max="4" width="1.140625" style="1" customWidth="1"/>
    <col min="5" max="5" width="9.140625" style="1" bestFit="1" customWidth="1"/>
    <col min="6" max="6" width="9" bestFit="1" customWidth="1"/>
    <col min="7" max="7" width="12.7109375" bestFit="1" customWidth="1"/>
    <col min="8" max="8" width="12.28515625" customWidth="1"/>
    <col min="9" max="9" width="10" bestFit="1" customWidth="1"/>
    <col min="10" max="10" width="7.42578125" bestFit="1" customWidth="1"/>
    <col min="11" max="11" width="9.140625" style="2"/>
    <col min="12" max="12" width="9.140625" style="3"/>
  </cols>
  <sheetData>
    <row r="1" spans="2:12" ht="5.25" customHeight="1" x14ac:dyDescent="0.25"/>
    <row r="2" spans="2:12" x14ac:dyDescent="0.25">
      <c r="B2" s="29" t="s">
        <v>22</v>
      </c>
      <c r="C2" s="29"/>
      <c r="E2" s="6">
        <f>DATEVALUE(CLEAN(RIGHT(E3,LEN(E3)-FIND(":",E3))))</f>
        <v>28672</v>
      </c>
      <c r="F2" s="6">
        <f>DATEVALUE(CLEAN(RIGHT(F3,LEN(F3)-FIND(":",F3))))</f>
        <v>27030</v>
      </c>
      <c r="G2" s="7"/>
      <c r="H2" s="7" t="str">
        <f>RIGHT(H3,LEN(H3)-FIND("$",H3))</f>
        <v>6000</v>
      </c>
      <c r="I2" s="7" t="str">
        <f>RIGHT(I3,LEN(I3)-FIND("$",I3))</f>
        <v>100,000</v>
      </c>
      <c r="J2" s="7" t="str">
        <f>RIGHT(I16,LEN(I16)-FIND("$",I16))</f>
        <v>3000</v>
      </c>
    </row>
    <row r="3" spans="2:12" s="5" customFormat="1" ht="31.5" x14ac:dyDescent="0.25">
      <c r="B3" s="28" t="s">
        <v>24</v>
      </c>
      <c r="C3" s="22" t="s">
        <v>23</v>
      </c>
      <c r="D3" s="17"/>
      <c r="E3" s="18" t="s">
        <v>6</v>
      </c>
      <c r="F3" s="19" t="s">
        <v>7</v>
      </c>
      <c r="G3" s="20" t="s">
        <v>1</v>
      </c>
      <c r="H3" s="21" t="s">
        <v>15</v>
      </c>
      <c r="I3" s="21" t="s">
        <v>28</v>
      </c>
      <c r="J3" s="19" t="s">
        <v>9</v>
      </c>
      <c r="K3" s="4"/>
      <c r="L3" s="3"/>
    </row>
    <row r="4" spans="2:12" ht="15.75" x14ac:dyDescent="0.25">
      <c r="B4" s="9"/>
      <c r="C4" s="26">
        <v>1116</v>
      </c>
      <c r="D4" s="9"/>
      <c r="E4" s="23">
        <f>YEARFRAC($E$2,G4)</f>
        <v>43.5</v>
      </c>
      <c r="F4" s="23">
        <f>YEARFRAC($F$2,G4)</f>
        <v>48</v>
      </c>
      <c r="G4" s="10">
        <v>44562</v>
      </c>
      <c r="H4" s="9"/>
      <c r="I4" s="9"/>
      <c r="J4" s="9"/>
    </row>
    <row r="5" spans="2:12" ht="15.75" x14ac:dyDescent="0.25">
      <c r="B5" s="9"/>
      <c r="C5" s="26"/>
      <c r="D5" s="9"/>
      <c r="E5" s="9"/>
      <c r="F5" s="11"/>
      <c r="G5" s="10" t="s">
        <v>3</v>
      </c>
      <c r="H5" s="24">
        <f>-DATEDIF($G$4,G6, "m")*$H$2/1000</f>
        <v>-216</v>
      </c>
      <c r="I5" s="25">
        <f>DATEDIF($G$4,G6, "y")*$I$2/1000</f>
        <v>300</v>
      </c>
      <c r="J5" s="9"/>
    </row>
    <row r="6" spans="2:12" ht="15.75" x14ac:dyDescent="0.25">
      <c r="B6" s="9"/>
      <c r="C6" s="26">
        <f>C4+SUM(H5:J5)</f>
        <v>1200</v>
      </c>
      <c r="D6" s="9"/>
      <c r="E6" s="23">
        <f>YEARFRAC($E$2,G6)</f>
        <v>46.5</v>
      </c>
      <c r="F6" s="23">
        <f>YEARFRAC($F$2,G6)</f>
        <v>51</v>
      </c>
      <c r="G6" s="10">
        <v>45658</v>
      </c>
      <c r="H6" s="9"/>
      <c r="J6" s="9"/>
    </row>
    <row r="7" spans="2:12" ht="15.75" x14ac:dyDescent="0.25">
      <c r="B7" s="9"/>
      <c r="C7" s="26"/>
      <c r="D7" s="9"/>
      <c r="E7" s="9"/>
      <c r="F7" s="11"/>
      <c r="G7" s="10" t="s">
        <v>21</v>
      </c>
      <c r="H7" s="24">
        <f>-DATEDIF(G6,G8, "m")*$H$2/1000</f>
        <v>-288</v>
      </c>
      <c r="I7" s="25">
        <f>DATEDIF(G6,G8, "y")*$I$2/1000</f>
        <v>400</v>
      </c>
      <c r="J7" s="9"/>
    </row>
    <row r="8" spans="2:12" ht="15.75" x14ac:dyDescent="0.25">
      <c r="B8" s="9"/>
      <c r="C8" s="26"/>
      <c r="D8" s="9"/>
      <c r="E8" s="23"/>
      <c r="F8" s="23"/>
      <c r="G8" s="10">
        <v>47119</v>
      </c>
      <c r="H8" s="9"/>
      <c r="I8" s="9" t="s">
        <v>4</v>
      </c>
      <c r="J8" s="9"/>
    </row>
    <row r="9" spans="2:12" ht="2.25" customHeight="1" x14ac:dyDescent="0.25">
      <c r="B9" s="12"/>
      <c r="C9" s="27"/>
      <c r="D9" s="12"/>
      <c r="E9" s="13"/>
      <c r="F9" s="14"/>
      <c r="G9" s="15"/>
      <c r="H9" s="12"/>
      <c r="I9" s="12"/>
      <c r="J9" s="12"/>
    </row>
    <row r="10" spans="2:12" ht="15.75" x14ac:dyDescent="0.25">
      <c r="B10" s="9"/>
      <c r="C10" s="26">
        <f>C6+SUM(H7:J7)</f>
        <v>1312</v>
      </c>
      <c r="D10" s="9"/>
      <c r="E10" s="23">
        <f>YEARFRAC($E$2,G10)</f>
        <v>50.5</v>
      </c>
      <c r="F10" s="23">
        <f>YEARFRAC($F$2,G10)</f>
        <v>55</v>
      </c>
      <c r="G10" s="10">
        <v>47119</v>
      </c>
      <c r="H10" s="9"/>
      <c r="I10" s="16" t="s">
        <v>11</v>
      </c>
      <c r="J10" s="11"/>
    </row>
    <row r="11" spans="2:12" ht="15.75" x14ac:dyDescent="0.25">
      <c r="B11" s="9"/>
      <c r="C11" s="26"/>
      <c r="D11" s="9"/>
      <c r="E11" s="9"/>
      <c r="F11" s="11"/>
      <c r="G11" s="10" t="s">
        <v>2</v>
      </c>
      <c r="H11" s="24">
        <f>-DATEDIF(G10,G13, "m")*$H$2/1000</f>
        <v>-504</v>
      </c>
      <c r="I11" s="24">
        <v>-400</v>
      </c>
      <c r="J11" s="24">
        <v>-200</v>
      </c>
      <c r="K11" s="2" t="s">
        <v>20</v>
      </c>
    </row>
    <row r="12" spans="2:12" ht="15.75" x14ac:dyDescent="0.25">
      <c r="B12" s="9"/>
      <c r="C12" s="26"/>
      <c r="D12" s="9"/>
      <c r="E12" s="9"/>
      <c r="F12" s="11"/>
      <c r="G12" s="10"/>
      <c r="H12" s="24" t="s">
        <v>27</v>
      </c>
      <c r="I12" s="24"/>
      <c r="J12" s="24">
        <v>-100</v>
      </c>
      <c r="K12" s="2" t="s">
        <v>29</v>
      </c>
    </row>
    <row r="13" spans="2:12" ht="15.75" x14ac:dyDescent="0.25">
      <c r="B13" s="9"/>
      <c r="C13" s="26">
        <f>C10+SUM(H11:J12)</f>
        <v>108</v>
      </c>
      <c r="D13" s="9"/>
      <c r="E13" s="23">
        <f>YEARFRAC($E$2,G13)</f>
        <v>57.5</v>
      </c>
      <c r="F13" s="23">
        <f>YEARFRAC($F$2,G13)</f>
        <v>62</v>
      </c>
      <c r="G13" s="10">
        <v>49675</v>
      </c>
      <c r="H13" s="11" t="s">
        <v>8</v>
      </c>
      <c r="I13" s="11"/>
      <c r="J13" s="9"/>
    </row>
    <row r="14" spans="2:12" ht="15.75" x14ac:dyDescent="0.25">
      <c r="B14" s="9"/>
      <c r="C14" s="26"/>
      <c r="D14" s="9"/>
      <c r="E14" s="9"/>
      <c r="F14" s="11"/>
      <c r="G14" s="10" t="s">
        <v>3</v>
      </c>
      <c r="H14" s="24">
        <f>-DATEDIF(G13,G16, "m")*3</f>
        <v>-108</v>
      </c>
      <c r="I14" s="9"/>
      <c r="J14" s="24"/>
    </row>
    <row r="15" spans="2:12" ht="1.5" customHeight="1" x14ac:dyDescent="0.25">
      <c r="B15" s="12"/>
      <c r="C15" s="27"/>
      <c r="D15" s="12"/>
      <c r="E15" s="13"/>
      <c r="F15" s="14"/>
      <c r="G15" s="15"/>
      <c r="H15" s="12"/>
      <c r="I15" s="12"/>
      <c r="J15" s="12"/>
    </row>
    <row r="16" spans="2:12" ht="31.5" x14ac:dyDescent="0.25">
      <c r="B16" s="9"/>
      <c r="C16" s="30">
        <f>C13+SUM(H14:J14)</f>
        <v>0</v>
      </c>
      <c r="D16" s="9"/>
      <c r="E16" s="23"/>
      <c r="F16" s="23">
        <f>YEARFRAC($F$2,G16)</f>
        <v>65</v>
      </c>
      <c r="G16" s="10">
        <v>50771</v>
      </c>
      <c r="H16" s="9"/>
      <c r="I16" s="19" t="s">
        <v>13</v>
      </c>
      <c r="J16" s="9"/>
    </row>
    <row r="17" spans="2:10" ht="15.75" x14ac:dyDescent="0.25">
      <c r="B17" s="9"/>
      <c r="C17" s="26"/>
      <c r="D17" s="9"/>
      <c r="E17" s="9"/>
      <c r="F17" s="11"/>
      <c r="G17" s="10" t="s">
        <v>5</v>
      </c>
      <c r="H17" s="24">
        <f>-DATEDIF(G16,G18, "m")*3</f>
        <v>-162</v>
      </c>
      <c r="I17" s="24">
        <f>DATEDIF(G16,G18, "m")*J2/1000</f>
        <v>162</v>
      </c>
      <c r="J17" s="9"/>
    </row>
    <row r="18" spans="2:10" ht="15.75" x14ac:dyDescent="0.25">
      <c r="B18" s="9"/>
      <c r="C18" s="30">
        <f>C16+SUM(H17:J17)</f>
        <v>0</v>
      </c>
      <c r="D18" s="9"/>
      <c r="E18" s="23">
        <f>YEARFRAC($E$2,G18)</f>
        <v>65</v>
      </c>
      <c r="F18" s="23"/>
      <c r="G18" s="10">
        <v>52413</v>
      </c>
      <c r="H18" s="9"/>
      <c r="I18" s="9" t="s">
        <v>14</v>
      </c>
      <c r="J18" s="9"/>
    </row>
    <row r="19" spans="2:10" ht="15.75" x14ac:dyDescent="0.25">
      <c r="B19" s="9"/>
      <c r="C19" s="9"/>
      <c r="D19" s="9"/>
      <c r="E19" s="9"/>
      <c r="F19" s="11"/>
      <c r="G19" s="10"/>
      <c r="H19" s="9"/>
      <c r="I19" s="9"/>
      <c r="J19" s="9"/>
    </row>
    <row r="20" spans="2:10" ht="15.75" x14ac:dyDescent="0.25">
      <c r="B20" s="9"/>
      <c r="C20" s="9"/>
      <c r="D20" s="9"/>
      <c r="E20" s="9"/>
      <c r="F20" s="11"/>
      <c r="G20" s="10"/>
      <c r="H20" s="9"/>
      <c r="I20" s="11"/>
      <c r="J20" s="11"/>
    </row>
    <row r="21" spans="2:10" x14ac:dyDescent="0.25">
      <c r="B21" s="1"/>
      <c r="H21" s="1"/>
    </row>
    <row r="22" spans="2:10" x14ac:dyDescent="0.25">
      <c r="B22" s="1" t="s">
        <v>0</v>
      </c>
      <c r="H22" s="1"/>
    </row>
    <row r="23" spans="2:10" x14ac:dyDescent="0.25">
      <c r="B23" s="1" t="s">
        <v>25</v>
      </c>
      <c r="H23" s="1"/>
    </row>
    <row r="24" spans="2:10" x14ac:dyDescent="0.25">
      <c r="B24" t="s">
        <v>30</v>
      </c>
    </row>
    <row r="25" spans="2:10" x14ac:dyDescent="0.25">
      <c r="B25" s="8" t="s">
        <v>10</v>
      </c>
    </row>
    <row r="26" spans="2:10" x14ac:dyDescent="0.25">
      <c r="B26" s="8" t="s">
        <v>12</v>
      </c>
    </row>
    <row r="27" spans="2:10" x14ac:dyDescent="0.25">
      <c r="B27" s="8" t="s">
        <v>26</v>
      </c>
    </row>
  </sheetData>
  <mergeCells count="1">
    <mergeCell ref="B2:C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ED645-D1CA-42ED-8997-C95A14CF61B9}">
  <dimension ref="B3:B6"/>
  <sheetViews>
    <sheetView workbookViewId="0">
      <selection activeCell="B9" sqref="B9"/>
    </sheetView>
  </sheetViews>
  <sheetFormatPr defaultRowHeight="15" x14ac:dyDescent="0.25"/>
  <cols>
    <col min="2" max="2" width="43.42578125" customWidth="1"/>
  </cols>
  <sheetData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16</v>
      </c>
    </row>
    <row r="6" spans="2:2" x14ac:dyDescent="0.25">
      <c r="B6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MSExcel tricks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2024-07-22T15:22:39Z</dcterms:modified>
</cp:coreProperties>
</file>