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01942C4-1BD2-4AC5-9D33-507C193BCF2B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A37" i="32" l="1"/>
  <c r="NA26" i="32"/>
  <c r="NA18" i="32"/>
  <c r="MY24" i="32"/>
  <c r="MS37" i="32" l="1"/>
  <c r="MY8" i="32"/>
  <c r="NA17" i="32"/>
  <c r="MY13" i="32"/>
  <c r="MY14" i="32"/>
  <c r="NA30" i="32" l="1"/>
  <c r="MY35" i="32" l="1"/>
  <c r="NC23" i="32"/>
  <c r="NC2" i="32" s="1"/>
  <c r="MY15" i="32"/>
  <c r="MY2" i="32" s="1"/>
  <c r="MU40" i="32" l="1"/>
  <c r="MU19" i="32"/>
  <c r="MY32" i="32" l="1"/>
  <c r="MU15" i="32"/>
  <c r="NA39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<sst xmlns="http://schemas.openxmlformats.org/spreadsheetml/2006/main" count="8559" uniqueCount="3537">
  <si>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</si>
  <si>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</si>
  <si>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</si>
  <si>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</si>
  <si>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</si>
  <si>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</si>
  <si>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</si>
  <si>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</si>
  <si>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</si>
  <si>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</si>
  <si>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</si>
  <si>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</si>
  <si>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</si>
  <si>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</si>
  <si>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</si>
  <si>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</si>
  <si>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</si>
  <si>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</si>
  <si>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</si>
  <si>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</si>
  <si>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</si>
  <si>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</si>
  <si>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</si>
  <si>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</si>
  <si>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</si>
  <si>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</si>
  <si>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</si>
  <si>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</si>
  <si>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</si>
  <si>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</si>
  <si>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</si>
  <si>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</si>
  <si>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</si>
  <si>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</si>
  <si>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</si>
  <si>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</si>
  <si>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</si>
  <si>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</si>
  <si>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</si>
  <si>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</si>
  <si>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</si>
  <si>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</si>
  <si>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</si>
  <si>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</si>
  <si>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</si>
  <si>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</si>
  <si>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</si>
  <si>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</si>
  <si>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</si>
  <si>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</si>
  <si>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</si>
  <si>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</si>
  <si>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</si>
  <si>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</si>
  <si>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</si>
  <si>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</si>
  <si>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</si>
  <si>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</si>
  <si>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</si>
  <si>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</si>
  <si>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</si>
  <si>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</si>
  <si>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</si>
  <si>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</si>
  <si>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</si>
  <si>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</si>
  <si>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</si>
  <si>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</si>
  <si>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</si>
  <si>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</si>
  <si>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</si>
  <si>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</si>
  <si>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</si>
  <si>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</si>
  <si>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</si>
  <si>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</si>
  <si>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</si>
  <si>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</si>
  <si>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</si>
  <si>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</si>
  <si>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</si>
  <si>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</si>
  <si>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</si>
  <si>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</si>
  <si>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</si>
  <si>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</si>
  <si>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</si>
  <si>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</si>
  <si>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</si>
  <si>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</si>
  <si>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</si>
  <si>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</si>
  <si>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</si>
  <si>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</si>
  <si>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</si>
  <si>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</si>
  <si>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</si>
  <si>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</si>
  <si>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</si>
  <si>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</si>
  <si>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</si>
  <si>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</si>
  <si>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</si>
  <si>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</si>
  <si>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</si>
  <si>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</si>
  <si>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</si>
  <si>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</si>
  <si>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</si>
  <si>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</si>
  <si>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</si>
  <si>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</si>
  <si>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</si>
  <si>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</si>
  <si>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</si>
  <si>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</si>
  <si>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</si>
  <si>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</si>
  <si>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</si>
  <si>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</si>
  <si>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</si>
  <si>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</si>
  <si>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</si>
  <si>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</si>
  <si>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</si>
  <si>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</si>
  <si>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</si>
  <si>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</si>
  <si>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</si>
  <si>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</si>
  <si>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</si>
  <si>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</si>
  <si>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</si>
  <si>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</si>
  <si>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</si>
  <si>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</si>
  <si>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</si>
  <si>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</si>
  <si>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</si>
  <si>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</si>
  <si>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</si>
  <si>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</si>
  <si>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</si>
  <si>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</si>
  <si>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</si>
  <si>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</si>
  <si>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</si>
  <si>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</si>
  <si>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</si>
  <si>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</si>
  <si>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</si>
  <si>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</si>
  <si>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</si>
  <si>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</si>
  <si>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</si>
  <si>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</si>
  <si>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</si>
  <si>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</si>
  <si>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</si>
  <si>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</si>
  <si>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</si>
  <si>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</si>
  <si>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</si>
  <si>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</si>
  <si>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</si>
  <si>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</si>
  <si>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</si>
  <si>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</si>
  <si>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</si>
  <si>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</si>
  <si>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</si>
  <si>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</si>
  <si>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</si>
  <si>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</si>
  <si>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</si>
  <si>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</si>
  <si>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</si>
  <si>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</si>
  <si>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</si>
  <si>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</si>
  <si>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</si>
  <si>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</si>
  <si>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</si>
  <si>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</si>
  <si>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</si>
  <si>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</si>
  <si>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</si>
  <si>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</si>
  <si>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</si>
  <si>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</si>
  <si>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</si>
  <si>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</si>
  <si>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</si>
  <si>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</si>
  <si>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</si>
  <si>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</si>
  <si>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</si>
  <si>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</si>
  <si>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</si>
  <si>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</si>
  <si>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</si>
  <si>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</si>
  <si>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</si>
  <si>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</si>
  <si>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</si>
  <si>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</si>
  <si>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</si>
  <si>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</si>
  <si>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</si>
  <si>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</si>
  <si>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</si>
  <si>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</si>
  <si>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</si>
  <si>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</si>
  <si>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</si>
  <si>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</si>
  <si>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</si>
  <si>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</si>
  <si>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</si>
  <si>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</si>
  <si>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</si>
  <si>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</si>
  <si>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</si>
  <si>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</si>
  <si>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</si>
  <si>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</si>
  <si>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</si>
  <si>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</si>
  <si>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</si>
  <si>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</si>
  <si>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</si>
  <si>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</si>
  <si>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</si>
  <si>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</si>
  <si>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</si>
  <si>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</si>
  <si>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</si>
  <si>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</si>
  <si>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</si>
  <si>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</si>
  <si>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</si>
  <si>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</si>
  <si>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</si>
  <si>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</si>
  <si>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</si>
  <si>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</si>
  <si>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</si>
  <si>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</si>
  <si>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</si>
  <si>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</si>
  <si>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</si>
  <si>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</si>
  <si>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</si>
  <si>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</si>
  <si>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</si>
  <si>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</si>
  <si>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</si>
  <si>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</si>
  <si>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</si>
  <si>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</si>
  <si>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</si>
  <si>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</si>
  <si>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</si>
  <si>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</si>
  <si>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</si>
  <si>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</si>
  <si>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</si>
  <si>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</si>
  <si>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</si>
  <si>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</si>
  <si>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</si>
  <si>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</si>
  <si>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</si>
  <si>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</si>
  <si>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</si>
  <si>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</si>
  <si>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</si>
  <si>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</si>
  <si>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</si>
  <si>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</si>
  <si>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</si>
  <si>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</si>
  <si>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</si>
  <si>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</si>
  <si>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</si>
  <si>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</si>
  <si>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</si>
  <si>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</si>
  <si>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</si>
  <si>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</si>
  <si>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</si>
  <si>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</si>
  <si>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</si>
  <si>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</si>
  <si>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</si>
  <si>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</si>
  <si>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</si>
  <si>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</si>
  <si>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</si>
  <si>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</si>
  <si>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</si>
  <si>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</si>
  <si>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</si>
  <si>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</si>
  <si>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</si>
  <si>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</si>
  <si>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</si>
  <si>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</si>
  <si>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</si>
  <si>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</si>
  <si>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</si>
  <si>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</si>
  <si>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</si>
  <si>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</si>
  <si>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</si>
  <si>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</si>
  <si>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</si>
  <si>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</si>
  <si>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</si>
  <si>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</si>
  <si>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</si>
  <si>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</si>
  <si>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</si>
  <si>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</si>
  <si>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</si>
  <si>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</si>
  <si>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</si>
  <si>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</si>
  <si>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</si>
  <si>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</si>
  <si>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</si>
  <si>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</si>
  <si>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</si>
  <si>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</si>
  <si>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</si>
  <si>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</si>
  <si>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</si>
  <si>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</si>
  <si>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</si>
  <si>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</si>
  <si>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</si>
  <si>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</si>
  <si>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</si>
  <si>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</si>
  <si>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</si>
  <si>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</si>
  <si>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</si>
  <si>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</si>
  <si>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</si>
  <si>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</si>
  <si>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</si>
  <si>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</si>
  <si>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</si>
  <si>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</si>
  <si>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</si>
  <si>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</si>
  <si>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</si>
  <si>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</si>
  <si>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</si>
  <si>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</si>
  <si>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</si>
  <si>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</si>
  <si>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</si>
  <si>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</si>
  <si>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</si>
  <si>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</si>
  <si>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</si>
  <si>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</si>
  <si>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</si>
  <si>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</si>
  <si>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</si>
  <si>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</si>
  <si>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</si>
  <si>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</si>
  <si>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</si>
  <si>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</si>
  <si>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</si>
  <si>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</si>
  <si>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</si>
  <si>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</si>
  <si>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</si>
  <si>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</si>
  <si>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</si>
  <si>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</si>
  <si>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</si>
  <si>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</si>
  <si>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</si>
  <si>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</si>
  <si>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</si>
  <si>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</si>
  <si>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</si>
  <si>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</si>
  <si>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</si>
  <si>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</si>
  <si>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</si>
  <si>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</si>
  <si>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</si>
  <si>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</si>
  <si>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</si>
  <si>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</si>
  <si>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</si>
  <si>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</si>
  <si>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</si>
  <si>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</si>
  <si>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</si>
  <si>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</si>
  <si>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</si>
  <si>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</si>
  <si>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</si>
  <si>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</si>
  <si>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</si>
  <si>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</si>
  <si>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</si>
  <si>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</si>
  <si>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</si>
  <si>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</si>
  <si>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</si>
  <si>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</si>
  <si>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</si>
  <si>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</si>
  <si>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</si>
  <si>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</si>
  <si>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</si>
  <si>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</si>
  <si>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</si>
  <si>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</si>
  <si>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</si>
  <si>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</si>
  <si>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</si>
  <si>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</si>
  <si>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</si>
  <si>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</si>
  <si>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</si>
  <si>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</si>
  <si>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</si>
  <si>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</si>
  <si>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</si>
  <si>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</si>
  <si>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</si>
  <si>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</si>
  <si>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</si>
  <si>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</si>
  <si>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</si>
  <si>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</si>
  <si>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</si>
  <si>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</si>
  <si>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</si>
  <si>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</si>
  <si>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</si>
  <si>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</si>
  <si>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</si>
  <si>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</si>
  <si>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</si>
  <si>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</si>
  <si>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</si>
  <si>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</si>
  <si>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</si>
  <si>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</si>
  <si>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</si>
  <si>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</si>
  <si>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</si>
  <si>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</si>
  <si>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</si>
  <si>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</si>
  <si>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</si>
  <si>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</si>
  <si>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</si>
  <si>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</si>
  <si>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</si>
  <si>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</si>
  <si>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</si>
  <si>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</si>
  <si>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</si>
  <si>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</si>
  <si>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</si>
  <si>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</si>
  <si>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</si>
  <si>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</si>
  <si>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</si>
  <si>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</si>
  <si>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</si>
  <si>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</si>
  <si>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</si>
  <si>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</si>
  <si>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</si>
  <si>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</si>
  <si>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</si>
  <si>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</si>
  <si>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</si>
  <si>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</si>
  <si>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</si>
  <si>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</si>
  <si>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</si>
  <si>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</si>
  <si>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</si>
  <si>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</si>
  <si>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</si>
  <si>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</si>
  <si>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</si>
  <si>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</si>
  <si>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</si>
  <si>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</si>
  <si>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</si>
  <si>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</si>
  <si>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</si>
  <si>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</si>
  <si>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</si>
  <si>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</si>
  <si>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</si>
  <si>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</si>
  <si>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</si>
  <si>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</si>
  <si>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</si>
  <si>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</si>
  <si>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</si>
  <si>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</si>
  <si>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</si>
  <si>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</si>
  <si>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</si>
  <si>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</si>
  <si>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</si>
  <si>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</si>
  <si>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</si>
  <si>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</si>
  <si>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</si>
  <si>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</si>
  <si>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</si>
  <si>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</si>
  <si>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</si>
  <si>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</si>
  <si>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</si>
  <si>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</si>
  <si>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</si>
  <si>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</si>
  <si>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</si>
  <si>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</si>
  <si>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</si>
  <si>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</si>
  <si>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</si>
  <si>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</si>
  <si>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</si>
  <si>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</si>
  <si>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</si>
  <si>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</si>
  <si>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</si>
  <si>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</si>
  <si>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</si>
  <si>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</si>
  <si>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</si>
  <si>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</si>
  <si>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</si>
  <si>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</si>
  <si>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</si>
  <si>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</si>
  <si>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</si>
  <si>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</si>
  <si>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</si>
  <si>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</si>
  <si>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</si>
  <si>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</si>
  <si>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</si>
  <si>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</si>
  <si>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</si>
  <si>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</si>
  <si>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</si>
  <si>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</si>
  <si>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</si>
  <si>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</si>
  <si>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</si>
  <si>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</si>
  <si>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</si>
  <si>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</si>
  <si>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</si>
  <si>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</si>
  <si>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</si>
  <si>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</si>
  <si>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</si>
  <si>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</si>
  <si>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</si>
  <si>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</si>
  <si>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</si>
  <si>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</si>
  <si>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</si>
  <si>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</si>
  <si>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</si>
  <si>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</si>
  <si>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</si>
  <si>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</si>
  <si>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</si>
  <si>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</si>
  <si>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</si>
  <si>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</si>
  <si>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</si>
  <si>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</si>
  <si>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</si>
  <si>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</si>
  <si>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</si>
  <si>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</si>
  <si>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</si>
  <si>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</si>
  <si>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</si>
  <si>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</si>
  <si>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</si>
  <si>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</si>
  <si>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</si>
  <si>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</si>
  <si>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</si>
  <si>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</si>
  <si>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</si>
  <si>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</si>
  <si>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</si>
  <si>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</si>
  <si>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</si>
  <si>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</si>
  <si>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</si>
  <si>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</si>
  <si>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</si>
  <si>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</si>
  <si>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</si>
  <si>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</si>
  <si>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</si>
  <si>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</si>
  <si>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</si>
  <si>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</si>
  <si>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</si>
  <si>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</si>
  <si>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</si>
  <si>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</si>
  <si>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</si>
  <si>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</si>
  <si>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</si>
  <si>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</si>
  <si>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</si>
  <si>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</si>
  <si>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</si>
  <si>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</si>
  <si>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</si>
  <si>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</si>
  <si>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</si>
  <si>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</si>
  <si>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</si>
  <si>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</si>
  <si>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</si>
  <si>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</si>
  <si>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</si>
  <si>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</si>
  <si>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</si>
  <si>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</si>
  <si>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</si>
  <si>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</si>
  <si>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</si>
  <si>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</si>
  <si>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</si>
  <si>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</si>
  <si>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</si>
  <si>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</si>
  <si>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</si>
  <si>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</si>
  <si>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</si>
  <si>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</si>
  <si>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</si>
  <si>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</si>
  <si>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</si>
  <si>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</si>
  <si>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</si>
  <si>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</si>
  <si>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</si>
  <si>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</si>
  <si>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</si>
  <si>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</si>
  <si>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</si>
  <si>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</si>
  <si>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</si>
  <si>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</si>
  <si>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</si>
  <si>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</si>
  <si>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</si>
  <si>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</si>
  <si>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</si>
  <si>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</si>
  <si>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</si>
  <si>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</si>
  <si>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</si>
  <si>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</si>
  <si>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</si>
  <si>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</si>
  <si>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</si>
  <si>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</si>
  <si>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</si>
  <si>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</si>
  <si>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</si>
  <si>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</si>
  <si>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</si>
  <si>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</si>
  <si>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</si>
  <si>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</si>
  <si>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</si>
  <si>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</si>
  <si>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</si>
  <si>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</si>
  <si>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</si>
  <si>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</si>
  <si>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</si>
  <si>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</si>
  <si>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</si>
  <si>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</si>
  <si>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</si>
  <si>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</si>
  <si>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</si>
  <si>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</si>
  <si>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</si>
  <si>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</si>
  <si>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</si>
  <si>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</si>
  <si>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</si>
  <si>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</si>
  <si>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</si>
  <si>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</si>
  <si>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</si>
  <si>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</si>
  <si>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</si>
  <si>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</si>
  <si>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</si>
  <si>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</si>
  <si>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</si>
  <si>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</si>
  <si>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</si>
  <si>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</si>
  <si>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</si>
  <si>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</si>
  <si>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</si>
  <si>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</si>
  <si>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</si>
  <si>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</si>
  <si>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</si>
  <si>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</si>
  <si>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</si>
  <si>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</si>
  <si>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</si>
  <si>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</si>
  <si>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</si>
  <si>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</si>
  <si>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</si>
  <si>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</si>
  <si>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</si>
  <si>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</si>
  <si>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</si>
  <si>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</si>
  <si>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</si>
  <si>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</si>
  <si>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</si>
  <si>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</si>
  <si>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</si>
  <si>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</si>
  <si>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</si>
  <si>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</si>
  <si>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</si>
  <si>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</si>
  <si>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</si>
  <si>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</si>
  <si>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</si>
  <si>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</si>
  <si>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</si>
  <si>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</si>
  <si>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</si>
  <si>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</si>
  <si>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</si>
  <si>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</si>
  <si>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</si>
  <si>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</si>
  <si>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</si>
  <si>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</si>
  <si>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</si>
  <si>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</si>
  <si>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</si>
  <si>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</si>
  <si>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</si>
  <si>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</si>
  <si>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</si>
  <si>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</si>
  <si>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</si>
  <si>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</si>
  <si>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</si>
  <si>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</si>
  <si>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</si>
  <si>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</si>
  <si>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</si>
  <si>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</si>
  <si>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</si>
  <si>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</si>
  <si>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</si>
  <si>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</si>
  <si>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</si>
  <si>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</si>
  <si>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</si>
  <si>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</si>
  <si>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</si>
  <si>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</si>
  <si>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</si>
  <si>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</si>
  <si>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</si>
  <si>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</si>
  <si>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</si>
  <si>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</si>
  <si>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</si>
  <si>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</si>
  <si>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</si>
  <si>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</si>
  <si>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</si>
  <si>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</si>
  <si>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</si>
  <si>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</si>
  <si>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</si>
  <si>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</si>
  <si>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</si>
  <si>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</si>
  <si>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</si>
  <si>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</si>
  <si>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</si>
  <si>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</si>
  <si>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</si>
  <si>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</si>
  <si>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</si>
  <si>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</si>
  <si>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</si>
  <si>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</si>
  <si>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</si>
  <si>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</si>
  <si>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</si>
  <si>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</si>
  <si>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</si>
  <si>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</si>
  <si>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</si>
  <si>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</si>
  <si>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</si>
  <si>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</si>
  <si>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</si>
  <si>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</si>
  <si>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</si>
  <si>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</si>
  <si>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</si>
  <si>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</si>
  <si>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</si>
  <si>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</si>
  <si>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</si>
  <si>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</si>
  <si>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</si>
  <si>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</si>
  <si>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</si>
  <si>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</si>
  <si>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</si>
  <si>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</si>
  <si>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</si>
  <si>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</si>
  <si>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</si>
  <si>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</si>
  <si>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</si>
  <si>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</si>
  <si>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</si>
  <si>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</si>
  <si>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</si>
  <si>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</si>
  <si>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</si>
  <si>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</si>
  <si>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</si>
  <si>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</si>
  <si>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</si>
  <si>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</si>
  <si>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</si>
  <si>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</si>
  <si>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</si>
  <si>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</si>
  <si>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</si>
  <si>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</si>
  <si>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</si>
  <si>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</si>
  <si>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</si>
  <si>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</si>
  <si>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</si>
  <si>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</si>
  <si>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</si>
  <si>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</si>
  <si>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</si>
  <si>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</si>
  <si>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</si>
  <si>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</si>
  <si>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</si>
  <si>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</si>
  <si>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</si>
  <si>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</si>
  <si>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</si>
  <si>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</si>
  <si>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</si>
  <si>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</si>
  <si>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</si>
  <si>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</si>
  <si>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</si>
  <si>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</si>
  <si>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</si>
  <si>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</si>
  <si>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</si>
  <si>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</si>
  <si>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</si>
  <si>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</si>
  <si>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</si>
  <si>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</si>
  <si>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</si>
  <si>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</si>
  <si>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</si>
  <si>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</si>
  <si>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</si>
  <si>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</si>
  <si>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</si>
  <si>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</si>
  <si>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</si>
  <si>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</si>
  <si>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</si>
  <si>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</si>
  <si>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</si>
  <si>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</si>
  <si>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</si>
  <si>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</si>
  <si>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</si>
  <si>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</si>
  <si>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</si>
  <si>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</si>
  <si>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</si>
  <si>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</si>
  <si>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</si>
  <si>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</si>
  <si>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</si>
  <si>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</si>
  <si>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</si>
  <si>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</si>
  <si>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</si>
  <si>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</si>
  <si>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</si>
  <si>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</si>
  <si>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</si>
  <si>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</si>
  <si>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</si>
  <si>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</si>
  <si>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</si>
  <si>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</si>
  <si>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</si>
  <si>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</si>
  <si>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</si>
  <si>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</si>
  <si>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</si>
  <si>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</si>
  <si>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</si>
  <si>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</si>
  <si>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</si>
  <si>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</si>
  <si>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</si>
  <si>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</si>
  <si>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</si>
  <si>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</si>
  <si>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</si>
  <si>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</si>
  <si>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</si>
  <si>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</si>
  <si>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</si>
  <si>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</si>
  <si>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</si>
  <si>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</si>
  <si>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</si>
  <si>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</si>
  <si>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</si>
  <si>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</si>
  <si>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</si>
  <si>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</si>
  <si>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</si>
  <si>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</si>
  <si>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</si>
  <si>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</si>
  <si>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</si>
  <si>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</si>
  <si>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</si>
  <si>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</si>
  <si>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</si>
  <si>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</si>
  <si>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</si>
  <si>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</si>
  <si>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</si>
  <si>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</si>
  <si>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</si>
  <si>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</si>
  <si>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</si>
  <si>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</si>
  <si>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</si>
  <si>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</si>
  <si>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</si>
  <si>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</si>
  <si>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</si>
  <si>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</si>
  <si>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</si>
  <si>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</si>
  <si>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</si>
  <si>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</si>
  <si>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</si>
  <si>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</si>
  <si>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</si>
  <si>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</si>
  <si>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</si>
  <si>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</si>
  <si>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</si>
  <si>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</si>
  <si>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</si>
  <si>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</si>
  <si>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</si>
  <si>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</si>
  <si>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</si>
  <si>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</si>
  <si>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</si>
  <si>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</si>
  <si>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</si>
  <si>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</si>
  <si>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</si>
  <si>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</si>
  <si>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</si>
  <si>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</si>
  <si>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</si>
  <si>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</si>
  <si>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</si>
  <si>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</si>
  <si>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</si>
  <si>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</si>
  <si>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</si>
  <si>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</si>
  <si>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</si>
  <si>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</si>
  <si>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</si>
  <si>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</si>
  <si>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</si>
  <si>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</si>
  <si>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</si>
  <si>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</si>
  <si>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</si>
  <si>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</si>
  <si>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</si>
  <si>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</si>
  <si>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</si>
  <si>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</si>
  <si>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</si>
  <si>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</si>
  <si>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</si>
  <si>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</si>
  <si>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</si>
  <si>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</si>
  <si>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</si>
  <si>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</si>
  <si>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</si>
  <si>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</si>
  <si>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</si>
  <si>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</si>
  <si>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</si>
  <si>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</si>
  <si>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</si>
  <si>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</si>
  <si>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</si>
  <si>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</si>
  <si>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</si>
  <si>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</si>
  <si>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</si>
  <si>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</si>
  <si>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</si>
  <si>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</si>
  <si>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</si>
  <si>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</si>
  <si>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</si>
  <si>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</si>
  <si>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</si>
  <si>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</si>
  <si>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</si>
  <si>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</si>
  <si>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</si>
  <si>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</si>
  <si>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</si>
  <si>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</si>
  <si>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</si>
  <si>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</si>
  <si>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</si>
  <si>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</si>
  <si>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</si>
  <si>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</si>
  <si>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</si>
  <si>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</si>
  <si>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</si>
  <si>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</si>
  <si>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</si>
  <si>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</si>
  <si>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</si>
  <si>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</si>
  <si>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</si>
  <si>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</si>
  <si>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</si>
  <si>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</si>
  <si>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</si>
  <si>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</si>
  <si>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</si>
  <si>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</si>
  <si>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</si>
  <si>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</si>
  <si>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</si>
  <si>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</si>
  <si>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</si>
  <si>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</si>
  <si>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</si>
  <si>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</si>
  <si>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</si>
  <si>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</si>
  <si>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</si>
  <si>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</si>
  <si>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</si>
  <si>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</si>
  <si>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</si>
  <si>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</si>
  <si>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</si>
  <si>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</si>
  <si>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</si>
  <si>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</si>
  <si>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</si>
  <si>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</si>
  <si>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</si>
  <si>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</si>
  <si>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</si>
  <si>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</si>
  <si>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</si>
  <si>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</si>
  <si>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</si>
  <si>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</si>
  <si>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</si>
  <si>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</si>
  <si>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</si>
  <si>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</si>
  <si>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</si>
  <si>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</si>
  <si>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</si>
  <si>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</si>
  <si>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</si>
  <si>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</si>
  <si>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</si>
  <si>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</si>
  <si>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</si>
  <si>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</si>
  <si>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</si>
  <si>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</si>
  <si>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</si>
  <si>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</si>
  <si>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</si>
  <si>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</si>
  <si>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</si>
  <si>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</si>
  <si>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</si>
  <si>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</si>
  <si>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</si>
  <si>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</si>
  <si>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</si>
  <si>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</si>
  <si>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</si>
  <si>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</si>
  <si>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</si>
  <si>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</si>
  <si>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</si>
  <si>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</si>
  <si>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</si>
  <si>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</si>
  <si>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</si>
  <si>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</si>
  <si>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</si>
  <si>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</si>
  <si>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</si>
  <si>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</si>
  <si>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</si>
  <si>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</si>
  <si>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</si>
  <si>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</si>
  <si>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</si>
  <si>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</si>
  <si>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</si>
  <si>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</si>
  <si>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</si>
  <si>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</si>
  <si>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</si>
  <si>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</si>
  <si>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</si>
  <si>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</si>
  <si>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</si>
  <si>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</si>
  <si>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</si>
  <si>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</si>
  <si>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</si>
  <si>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</si>
  <si>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</si>
  <si>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</si>
  <si>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</si>
  <si>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</si>
  <si>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</si>
  <si>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</si>
  <si>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</si>
  <si>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</si>
  <si>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</si>
  <si>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</si>
  <si>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</si>
  <si>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</si>
  <si>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</si>
  <si>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</si>
  <si>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</si>
  <si>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</si>
  <si>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</si>
  <si>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</si>
  <si>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</si>
  <si>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</si>
  <si>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</si>
  <si>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</si>
  <si>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</si>
  <si>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</si>
  <si>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</si>
  <si>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</si>
  <si>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</si>
  <si>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</si>
  <si>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</si>
  <si>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</si>
  <si>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</si>
  <si>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</si>
  <si>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</si>
  <si>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</si>
  <si>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</si>
  <si>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</si>
  <si>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</si>
  <si>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</si>
  <si>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</si>
  <si>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</si>
  <si>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</si>
  <si>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</si>
  <si>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</si>
  <si>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</si>
  <si>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</si>
  <si>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</si>
  <si>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</si>
  <si>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</si>
  <si>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</si>
  <si>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</si>
  <si>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</si>
  <si>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</si>
  <si>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</si>
  <si>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</si>
  <si>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</si>
  <si>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</si>
  <si>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</si>
  <si>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</si>
  <si>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</si>
  <si>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</si>
  <si>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</si>
  <si>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</si>
  <si>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</si>
  <si>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</si>
  <si>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</si>
  <si>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</si>
  <si>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</si>
  <si>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</si>
  <si>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</si>
  <si>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</si>
  <si>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</si>
  <si>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</si>
  <si>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</si>
  <si>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</si>
  <si>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</si>
  <si>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</si>
  <si>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</si>
  <si>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</si>
  <si>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</si>
  <si>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</si>
  <si>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</si>
  <si>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</si>
  <si>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</si>
  <si>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</si>
  <si>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</si>
  <si>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</si>
  <si>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</si>
  <si>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</si>
  <si>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</si>
  <si>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</si>
  <si>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</si>
  <si>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</si>
  <si>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</si>
  <si>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</si>
  <si>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</si>
  <si>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</si>
  <si>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</si>
  <si>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</si>
  <si>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</si>
  <si>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</si>
  <si>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</si>
  <si>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</si>
  <si>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</si>
  <si>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</si>
  <si>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</si>
  <si>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</si>
  <si>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</si>
  <si>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</si>
  <si>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</si>
  <si>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</si>
  <si>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</si>
  <si>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</si>
  <si>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</si>
  <si>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</si>
  <si>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</si>
  <si>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</si>
  <si>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</si>
  <si>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</si>
  <si>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</si>
  <si>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</si>
  <si>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</si>
  <si>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</si>
  <si>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</si>
  <si>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</si>
  <si>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</si>
  <si>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</si>
  <si>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</si>
  <si>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</si>
  <si>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</si>
  <si>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</si>
  <si>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</si>
  <si>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</si>
  <si>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</si>
  <si>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</si>
  <si>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</si>
  <si>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</si>
  <si>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</si>
  <si>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</si>
  <si>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</si>
  <si>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</si>
  <si>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</si>
  <si>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</si>
  <si>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</si>
  <si>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</si>
  <si>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</si>
  <si>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</si>
  <si>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</si>
  <si>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</si>
  <si>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</si>
  <si>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</si>
  <si>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</si>
  <si>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</si>
  <si>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</si>
  <si>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</si>
  <si>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</si>
  <si>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</si>
  <si>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</si>
  <si>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</si>
  <si>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</si>
  <si>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</si>
  <si>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</si>
  <si>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</si>
  <si>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</si>
  <si>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</si>
  <si>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</si>
  <si>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</si>
  <si>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</si>
  <si>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</si>
  <si>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</si>
  <si>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</si>
  <si>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</si>
  <si>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</si>
  <si>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</si>
  <si>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</si>
  <si>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</si>
  <si>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</si>
  <si>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</si>
  <si>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</si>
  <si>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</si>
  <si>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</si>
  <si>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</si>
  <si>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</si>
  <si>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</si>
  <si>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</si>
  <si>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</si>
  <si>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</si>
  <si>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</si>
  <si>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</si>
  <si>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</si>
  <si>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</si>
  <si>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</si>
  <si>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</si>
  <si>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</si>
  <si>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</si>
  <si>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</si>
  <si>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</si>
  <si>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</si>
  <si>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</si>
  <si>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</si>
  <si>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</si>
  <si>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</si>
  <si>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</si>
  <si>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</si>
  <si>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</si>
  <si>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</si>
  <si>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</si>
  <si>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</si>
  <si>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</si>
  <si>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</si>
  <si>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</si>
  <si>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</si>
  <si>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</si>
  <si>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</si>
  <si>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</si>
  <si>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</si>
  <si>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</si>
  <si>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</si>
  <si>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</si>
  <si>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</si>
  <si>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</si>
  <si>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</si>
  <si>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</si>
  <si>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</si>
  <si>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</si>
  <si>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</si>
  <si>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</si>
  <si>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</si>
  <si>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</si>
  <si>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</si>
  <si>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</si>
  <si>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</si>
  <si>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</si>
  <si>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</si>
  <si>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</si>
  <si>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</si>
  <si>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</si>
  <si>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</si>
  <si>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</si>
  <si>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</si>
  <si>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</si>
  <si>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</si>
  <si>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</si>
  <si>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</si>
  <si>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</si>
  <si>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</si>
  <si>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</si>
  <si>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</si>
  <si>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</si>
  <si>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</si>
  <si>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</si>
  <si>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</si>
  <si>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</si>
  <si>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</si>
  <si>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</si>
  <si>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</si>
  <si>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</si>
  <si>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</si>
  <si>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</si>
  <si>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</si>
  <si>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</si>
  <si>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</si>
  <si>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</si>
  <si>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</si>
  <si>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</si>
  <si>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</si>
  <si>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</si>
  <si>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</si>
  <si>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</si>
  <si>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</si>
  <si>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</si>
  <si>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</si>
  <si>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</si>
  <si>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</si>
  <si>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</si>
  <si>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</si>
  <si>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</si>
  <si>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</si>
  <si>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</si>
  <si>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</si>
  <si>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</si>
  <si>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</si>
  <si>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</si>
  <si>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</si>
  <si>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</si>
  <si>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</si>
  <si>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</si>
  <si>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</si>
  <si>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</si>
  <si>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</si>
  <si>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</si>
  <si>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</si>
  <si>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</si>
  <si>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</si>
  <si>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</si>
  <si>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</si>
  <si>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</si>
  <si>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</si>
  <si>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</si>
  <si>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</si>
  <si>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</si>
  <si>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</si>
  <si>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</si>
  <si>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</si>
  <si>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</si>
  <si>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</si>
  <si>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</si>
  <si>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</si>
  <si>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</si>
  <si>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</si>
  <si>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</si>
  <si>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</si>
  <si>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</si>
  <si>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</si>
  <si>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</si>
  <si>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</si>
  <si>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</si>
  <si>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</si>
  <si>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</si>
  <si>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</si>
  <si>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</si>
  <si>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</si>
  <si>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</si>
  <si>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</si>
  <si>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</si>
  <si>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</si>
  <si>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</si>
  <si>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</si>
  <si>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</si>
  <si>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</si>
  <si>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</si>
  <si>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</si>
  <si>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</si>
  <si>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</si>
  <si>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</si>
  <si>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</si>
  <si>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</si>
  <si>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</si>
  <si>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</si>
  <si>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</si>
  <si>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</si>
  <si>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</si>
  <si>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</si>
  <si>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</si>
  <si>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</si>
  <si>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</si>
  <si>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</si>
  <si>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</si>
  <si>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</si>
  <si>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</si>
  <si>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</si>
  <si>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</si>
  <si>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</si>
  <si>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</si>
  <si>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</si>
  <si>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</si>
  <si>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</si>
  <si>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</si>
  <si>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</si>
  <si>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</si>
  <si>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</si>
  <si>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</si>
  <si>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</si>
  <si>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</si>
  <si>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</si>
  <si>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</si>
  <si>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</si>
  <si>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</si>
  <si>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</si>
  <si>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</si>
  <si>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</si>
  <si>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</si>
  <si>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</si>
  <si>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</si>
  <si>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</si>
  <si>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</si>
  <si>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</si>
  <si>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</si>
  <si>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</si>
  <si>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</si>
  <si>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</si>
  <si>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</si>
  <si>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</si>
  <si>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</si>
  <si>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</si>
  <si>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</si>
  <si>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</si>
  <si>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</si>
  <si>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</si>
  <si>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</si>
  <si>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</si>
  <si>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</si>
  <si>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</si>
  <si>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</si>
  <si>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</si>
  <si>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</si>
  <si>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</si>
  <si>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</si>
  <si>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</si>
  <si>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</si>
  <si>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</si>
  <si>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</si>
  <si>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</si>
  <si>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</si>
  <si>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</si>
  <si>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</si>
  <si>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</si>
  <si>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</si>
  <si>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</si>
  <si>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</si>
  <si>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</si>
  <si>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</si>
  <si>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</si>
  <si>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</si>
  <si>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</si>
  <si>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</si>
  <si>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</si>
  <si>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</si>
  <si>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</si>
  <si>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</si>
  <si>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</si>
  <si>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</si>
  <si>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</si>
  <si>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</si>
  <si>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</si>
  <si>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</si>
  <si>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</si>
  <si>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</si>
  <si>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</si>
  <si>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</si>
  <si>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</si>
  <si>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</si>
  <si>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</si>
  <si>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</si>
  <si>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</si>
  <si>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</si>
  <si>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</si>
  <si>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</si>
  <si>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</si>
  <si>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</si>
  <si>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</si>
  <si>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</si>
  <si>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</si>
  <si>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</si>
  <si>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</si>
  <si>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</si>
  <si>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</si>
  <si>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</si>
  <si>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</si>
  <si>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</si>
  <si>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</si>
  <si>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</si>
  <si>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</si>
  <si>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</si>
  <si>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</si>
  <si>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</si>
  <si>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</si>
  <si>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</si>
  <si>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</si>
  <si>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</si>
  <si>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</si>
  <si>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</si>
  <si>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</si>
  <si>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</si>
  <si>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</si>
  <si>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</si>
  <si>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</si>
  <si>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</si>
  <si>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</si>
  <si>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</si>
  <si>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</si>
  <si>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</si>
  <si>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</si>
  <si>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</si>
  <si>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</si>
  <si>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</si>
  <si>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</si>
  <si>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</si>
  <si>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</si>
  <si>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</si>
  <si>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</si>
  <si>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</si>
  <si>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</si>
  <si>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</si>
  <si>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</si>
  <si>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</si>
  <si>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</si>
  <si>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</si>
  <si>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</si>
  <si>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</si>
  <si>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</si>
  <si>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</si>
  <si>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</si>
  <si>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</si>
  <si>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</si>
  <si>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</si>
  <si>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</si>
  <si>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</si>
  <si>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</si>
  <si>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</si>
  <si>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</si>
  <si>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</si>
  <si>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</si>
  <si>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</si>
  <si>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</si>
  <si>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</si>
  <si>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</si>
  <si>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</si>
  <si>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</si>
  <si>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</si>
  <si>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</si>
  <si>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</si>
  <si>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</si>
  <si>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</si>
  <si>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</si>
  <si>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</si>
  <si>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</si>
  <si>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</si>
  <si>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</si>
  <si>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</si>
  <si>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</si>
  <si>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</si>
  <si>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</si>
  <si>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</si>
  <si>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</si>
  <si>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</si>
  <si>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</si>
  <si>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</si>
  <si>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</si>
  <si>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</si>
  <si>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</si>
  <si>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</si>
  <si>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</si>
  <si>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</si>
  <si>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</si>
  <si>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</si>
  <si>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</si>
  <si>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</si>
  <si>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</si>
  <si>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</si>
  <si>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</si>
  <si>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</si>
  <si>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</si>
  <si>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</si>
  <si>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</si>
  <si>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</si>
  <si>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</si>
  <si>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</si>
  <si>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</si>
  <si>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</si>
  <si>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</si>
  <si>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</si>
  <si>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</si>
  <si>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</si>
  <si>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</si>
  <si>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</si>
  <si>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</si>
  <si>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</si>
  <si>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</si>
  <si>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</si>
  <si>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</si>
  <si>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</si>
  <si>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</si>
  <si>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</si>
  <si>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</si>
  <si>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</si>
  <si>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</si>
  <si>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</si>
  <si>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</si>
  <si>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</si>
  <si>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</si>
  <si>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</si>
  <si>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</si>
  <si>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</si>
  <si>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</si>
  <si>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</si>
  <si>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</si>
  <si>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</si>
  <si>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</si>
  <si>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</si>
  <si>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</si>
  <si>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</si>
  <si>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</si>
  <si>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</si>
  <si>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</si>
  <si>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</si>
  <si>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</si>
  <si>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</si>
  <si>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</si>
  <si>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</si>
  <si>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</si>
  <si>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</si>
  <si>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</si>
  <si>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</si>
  <si>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</si>
  <si>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</si>
  <si>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</si>
  <si>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</si>
  <si>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</si>
  <si>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</si>
  <si>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</si>
  <si>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</si>
  <si>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</si>
  <si>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</si>
  <si>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</si>
  <si>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</si>
  <si>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</si>
  <si>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</si>
  <si>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</si>
  <si>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</si>
  <si>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</si>
  <si>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</si>
  <si>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</si>
  <si>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</si>
  <si>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</si>
  <si>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</si>
  <si>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</si>
  <si>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</si>
  <si>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</si>
  <si>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</si>
  <si>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</si>
  <si>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</si>
  <si>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</si>
  <si>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</si>
  <si>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</si>
  <si>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</si>
  <si>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</si>
  <si>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</si>
  <si>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</si>
  <si>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</si>
  <si>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</si>
  <si>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</si>
  <si>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</si>
  <si>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</si>
  <si>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</si>
  <si>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</si>
  <si>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</si>
  <si>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</si>
  <si>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</si>
  <si>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</si>
  <si>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</si>
  <si>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</si>
  <si>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</si>
  <si>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</si>
  <si>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</si>
  <si>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</si>
  <si>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</si>
  <si>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</si>
  <si>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</si>
  <si>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</si>
  <si>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</si>
  <si>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</si>
  <si>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</si>
  <si>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</si>
  <si>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</si>
  <si>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</si>
  <si>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</si>
  <si>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</si>
  <si>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</si>
  <si>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</si>
  <si>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</si>
  <si>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</si>
  <si>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</si>
  <si>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</si>
  <si>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</si>
  <si>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</si>
  <si>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</si>
  <si>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</si>
  <si>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</si>
  <si>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</si>
  <si>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</si>
  <si>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</si>
  <si>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</si>
  <si>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</si>
  <si>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</si>
  <si>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</si>
  <si>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</si>
  <si>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</si>
  <si>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</si>
  <si>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</si>
  <si>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</si>
  <si>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</si>
  <si>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</si>
  <si>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</si>
  <si>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</si>
  <si>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</si>
  <si>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</si>
  <si>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</si>
  <si>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</si>
  <si>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</si>
  <si>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</si>
  <si>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</si>
  <si>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</si>
  <si>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</si>
  <si>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</si>
  <si>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</si>
  <si>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</si>
  <si>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</si>
  <si>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</si>
  <si>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</si>
  <si>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</si>
  <si>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</si>
  <si>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</si>
  <si>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</si>
  <si>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</si>
  <si>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</si>
  <si>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</si>
  <si>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</si>
  <si>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</si>
  <si>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</si>
  <si>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</si>
  <si>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</si>
  <si>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</si>
  <si>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</si>
  <si>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</si>
  <si>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</si>
  <si>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</si>
  <si>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</si>
  <si>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</si>
  <si>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</si>
  <si>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</si>
  <si>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</si>
  <si>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</si>
  <si>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</si>
  <si>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</si>
  <si>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</si>
  <si>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</si>
  <si>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</si>
  <si>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</si>
  <si>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</si>
  <si>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</si>
  <si>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</si>
  <si>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</si>
  <si>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</si>
  <si>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</si>
  <si>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</si>
  <si>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</si>
  <si>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</si>
  <si>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</si>
  <si>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</si>
  <si>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</si>
  <si>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</si>
  <si>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</si>
  <si>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</si>
  <si>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</si>
  <si>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</si>
  <si>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</si>
  <si>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</si>
  <si>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</si>
  <si>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</si>
  <si>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</si>
  <si>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</si>
  <si>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</si>
  <si>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</si>
  <si>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</si>
  <si>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</si>
  <si>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</si>
  <si>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</si>
  <si>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</si>
  <si>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</si>
  <si>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</si>
  <si>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</si>
  <si>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</si>
  <si>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</si>
  <si>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</si>
  <si>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</si>
  <si>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</si>
  <si>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</si>
  <si>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</si>
  <si>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</si>
  <si>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</si>
  <si>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</si>
  <si>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</si>
  <si>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</si>
  <si>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</si>
  <si>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</si>
  <si>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</si>
  <si>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</si>
  <si>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</si>
  <si>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</si>
  <si>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</si>
  <si>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</si>
  <si>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</si>
  <si>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</si>
  <si>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</si>
  <si>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</si>
  <si>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</si>
  <si>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</si>
  <si>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</si>
  <si>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</si>
  <si>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</si>
  <si>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</si>
  <si>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</si>
  <si>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</si>
  <si>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</si>
  <si>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</si>
  <si>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</si>
  <si>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</si>
  <si>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</si>
  <si>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</si>
  <si>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</si>
  <si>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</si>
  <si>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</si>
  <si>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</si>
  <si>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</si>
  <si>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</si>
  <si>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</si>
  <si>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</si>
  <si>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</si>
  <si>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</si>
  <si>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</si>
  <si>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</si>
  <si>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</si>
  <si>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</si>
  <si>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</si>
  <si>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</si>
  <si>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</si>
  <si>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</si>
  <si>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</si>
  <si>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</si>
  <si>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</si>
  <si>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</si>
  <si>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</si>
  <si>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</si>
  <si>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</si>
  <si>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</si>
  <si>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</si>
  <si>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</si>
  <si>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</si>
  <si>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</si>
  <si>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</si>
  <si>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</si>
  <si>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</si>
  <si>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</si>
  <si>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</si>
  <si>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</si>
  <si>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</si>
  <si>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</si>
  <si>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</si>
  <si>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</si>
  <si>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</si>
  <si>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</si>
  <si>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</si>
  <si>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</si>
  <si>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</si>
  <si>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</si>
  <si>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</si>
  <si>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</si>
  <si>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</si>
  <si>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</si>
  <si>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</si>
  <si>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</si>
  <si>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</si>
  <si>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</si>
  <si>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</si>
  <si>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</si>
  <si>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</si>
  <si>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</si>
  <si>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</si>
  <si>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</si>
  <si>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</si>
  <si>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</si>
  <si>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</si>
  <si>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</si>
  <si>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</si>
  <si>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</si>
  <si>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</si>
  <si>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</si>
  <si>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</si>
  <si>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</si>
  <si>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</si>
  <si>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</si>
  <si>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</si>
  <si>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</si>
  <si>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</si>
  <si>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</si>
  <si>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</si>
  <si>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</si>
  <si>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</si>
  <si>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</si>
  <si>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</si>
  <si>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</si>
  <si>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</si>
  <si>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</si>
  <si>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</si>
  <si>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</si>
  <si>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</si>
  <si>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</si>
  <si>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</si>
  <si>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</si>
  <si>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</si>
  <si>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</si>
  <si>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</si>
  <si>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</si>
  <si>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</si>
  <si>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</si>
  <si>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</si>
  <si>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</si>
  <si>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</si>
  <si>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</si>
  <si>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</si>
  <si>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</si>
  <si>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</si>
  <si>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</si>
  <si>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</si>
  <si>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</si>
  <si>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</si>
  <si>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</si>
  <si>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</si>
  <si>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</si>
  <si>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</si>
  <si>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</si>
  <si>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</si>
  <si>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</si>
  <si>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</si>
  <si>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</si>
  <si>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</si>
  <si>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</si>
  <si>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</si>
  <si>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</si>
  <si>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</si>
  <si>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</si>
  <si>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</si>
  <si>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</si>
  <si>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</si>
  <si>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</si>
  <si>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</si>
  <si>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</si>
  <si>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</si>
  <si>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</si>
  <si>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</si>
  <si>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</si>
  <si>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</si>
  <si>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</si>
  <si>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</si>
  <si>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</si>
  <si>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</si>
  <si>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</si>
  <si>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</si>
  <si>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</si>
  <si>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</si>
  <si>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</si>
  <si>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</si>
  <si>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</si>
  <si>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</si>
  <si>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</si>
  <si>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</si>
  <si>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</si>
  <si>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</si>
  <si>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</si>
  <si>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</si>
  <si>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</si>
  <si>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</si>
  <si>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</si>
  <si>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</si>
  <si>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</si>
  <si>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</si>
  <si>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</si>
  <si>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</si>
  <si>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</si>
  <si>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</si>
  <si>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</si>
  <si>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</si>
  <si>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</si>
  <si>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</si>
  <si>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</si>
  <si>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</si>
  <si>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</si>
  <si>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</si>
  <si>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</si>
  <si>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</si>
  <si>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</si>
  <si>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</si>
  <si>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</si>
  <si>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</si>
  <si>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</si>
  <si>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</si>
  <si>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</si>
  <si>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</si>
  <si>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</si>
  <si>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</si>
  <si>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</si>
  <si>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</si>
  <si>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</si>
  <si>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</si>
  <si>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</si>
  <si>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</si>
  <si>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</si>
  <si>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</si>
  <si>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</si>
  <si>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</si>
  <si>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</si>
  <si>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</si>
  <si>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</si>
  <si>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</si>
  <si>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</si>
  <si>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</si>
  <si>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</si>
  <si>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</si>
  <si>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</si>
  <si>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</si>
  <si>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</si>
  <si>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</si>
  <si>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</si>
  <si>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</si>
  <si>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</si>
  <si>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</si>
  <si>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</si>
  <si>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</si>
  <si>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</si>
  <si>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</si>
  <si>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</si>
  <si>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</si>
  <si>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</si>
  <si>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</si>
  <si>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</si>
  <si>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</si>
  <si>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</si>
  <si>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</si>
  <si>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</si>
  <si>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</si>
  <si>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</si>
  <si>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</si>
  <si>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</si>
  <si>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</si>
  <si>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</si>
  <si>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</si>
  <si>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</si>
  <si>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</si>
  <si>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</si>
  <si>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</si>
  <si>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</si>
  <si>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</si>
  <si>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</si>
  <si>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</si>
  <si>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</si>
  <si>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</si>
  <si>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</si>
  <si>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</si>
  <si>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</si>
  <si>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</si>
  <si>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</si>
  <si>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</si>
  <si>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</si>
  <si>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</si>
  <si>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</si>
  <si>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</si>
  <si>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</si>
  <si>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</si>
  <si>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</si>
  <si>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</si>
  <si>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</si>
  <si>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</si>
  <si>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</si>
  <si>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</si>
  <si>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</si>
  <si>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</si>
  <si>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</si>
  <si>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</si>
  <si>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</si>
  <si>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</si>
  <si>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</si>
  <si>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</si>
  <si>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</si>
  <si>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</si>
  <si>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</si>
  <si>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</si>
  <si>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</si>
  <si>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</si>
  <si>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</si>
  <si>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</si>
  <si>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</si>
  <si>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</si>
  <si>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</si>
  <si>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</si>
  <si>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</si>
  <si>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</si>
  <si>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</si>
  <si>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</si>
  <si>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</si>
  <si>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</si>
  <si>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</si>
  <si>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</si>
  <si>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</si>
  <si>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</si>
  <si>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</si>
  <si>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</si>
  <si>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</si>
  <si>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</si>
  <si>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</si>
  <si>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</si>
  <si>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</si>
  <si>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</si>
  <si>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</si>
  <si>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</si>
  <si>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</si>
  <si>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</si>
  <si>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</si>
  <si>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</si>
  <si>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</si>
  <si>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</si>
  <si>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</si>
  <si>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</si>
  <si>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</si>
  <si>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</si>
  <si>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</si>
  <si>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</si>
  <si>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</si>
  <si>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</si>
  <si>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</si>
  <si>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</si>
  <si>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</si>
  <si>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</si>
  <si>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</si>
  <si>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</si>
  <si>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</si>
  <si>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</si>
  <si>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</si>
  <si>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</si>
  <si>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</si>
  <si>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</si>
  <si>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</si>
  <si>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</si>
  <si>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</si>
  <si>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</si>
  <si>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</si>
  <si>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</si>
  <si>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</si>
  <si>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</si>
  <si>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</si>
  <si>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</si>
  <si>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</si>
  <si>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</si>
  <si>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</si>
  <si>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</si>
  <si>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</si>
  <si>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</si>
  <si>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</si>
  <si>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</si>
  <si>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</si>
  <si>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</si>
  <si>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</si>
  <si>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</si>
  <si>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</si>
  <si>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</si>
  <si>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</si>
  <si>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</si>
  <si>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</si>
  <si>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</si>
  <si>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</si>
  <si>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</si>
  <si>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</si>
  <si>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</si>
  <si>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</si>
  <si>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</si>
  <si>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</si>
  <si>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</si>
  <si>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</si>
  <si>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</si>
  <si>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</si>
  <si>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</si>
  <si>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</si>
  <si>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</si>
  <si>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</si>
  <si>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</si>
  <si>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</si>
  <si>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</si>
  <si>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</si>
  <si>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</si>
  <si>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</si>
  <si>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</si>
  <si>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</si>
  <si>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</si>
  <si>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</si>
  <si>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</si>
  <si>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</si>
  <si>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</si>
  <si>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</si>
  <si>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</si>
  <si>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</si>
  <si>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</si>
  <si>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</si>
  <si>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</si>
  <si>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</si>
  <si>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</si>
  <si>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</si>
  <si>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</si>
  <si>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</si>
  <si>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</si>
  <si>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</si>
  <si>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</si>
  <si>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</si>
  <si>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</si>
  <si>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</si>
  <si>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</si>
  <si>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</si>
  <si>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</si>
  <si>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</si>
  <si>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</si>
  <si>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</si>
  <si>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</si>
  <si>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</si>
  <si>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</si>
  <si>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</si>
  <si>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</si>
  <si>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</si>
  <si>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</si>
  <si>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</si>
  <si>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</si>
  <si>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</si>
  <si>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</si>
  <si>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</si>
  <si>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</si>
  <si>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</si>
  <si>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</si>
  <si>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</si>
  <si>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</si>
  <si>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</si>
  <si>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</si>
  <si>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</si>
  <si>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</si>
  <si>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</si>
  <si>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</si>
  <si>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</si>
  <si>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</si>
  <si>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</si>
  <si>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</si>
  <si>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</si>
  <si>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</si>
  <si>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</si>
  <si>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</si>
  <si>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</si>
  <si>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</si>
  <si>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</si>
  <si>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</si>
  <si>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</si>
  <si>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</si>
  <si>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</si>
  <si>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</si>
  <si>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</si>
  <si>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</si>
  <si>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</si>
  <si>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</si>
  <si>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</si>
  <si>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</si>
  <si>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</si>
  <si>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</si>
  <si>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</si>
  <si>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</si>
  <si>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</si>
  <si>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</si>
  <si>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</si>
  <si>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</si>
  <si>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</si>
  <si>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</si>
  <si>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</si>
  <si>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</si>
  <si>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</si>
  <si>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</si>
  <si>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</si>
  <si>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</si>
  <si>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</si>
  <si>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</si>
  <si>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</si>
  <si>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</si>
  <si>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</si>
  <si>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</si>
  <si>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</si>
  <si>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</si>
  <si>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</si>
  <si>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</si>
  <si>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</si>
  <si>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</si>
  <si>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</si>
  <si>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</si>
  <si>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</si>
  <si>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</si>
  <si>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</si>
  <si>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</si>
  <si>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</si>
  <si>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</si>
  <si>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</si>
  <si>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</si>
  <si>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</si>
  <si>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</si>
  <si>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</si>
  <si>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</si>
  <si>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</si>
  <si>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</si>
  <si>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</si>
  <si>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</si>
  <si>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</si>
  <si>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</si>
  <si>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</si>
  <si>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</si>
  <si>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</si>
  <si>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</si>
  <si>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</si>
  <si>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</si>
  <si>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</si>
  <si>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</si>
  <si>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</si>
  <si>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</si>
  <si>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</si>
  <si>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</si>
  <si>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</si>
  <si>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</si>
  <si>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</si>
  <si>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</si>
  <si>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</si>
  <si>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</si>
  <si>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</si>
  <si>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</si>
  <si>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</si>
  <si>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</si>
  <si>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</si>
  <si>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</si>
  <si>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</si>
  <si>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</si>
  <si>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</si>
  <si>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</si>
  <si>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</si>
  <si>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</si>
  <si>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</si>
  <si>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</si>
  <si>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</si>
  <si>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</si>
  <si>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</si>
  <si>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</si>
  <si>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</si>
  <si>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</si>
  <si>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</si>
  <si>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</si>
  <si>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</si>
  <si>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</si>
  <si>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</si>
  <si>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</si>
  <si>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</si>
  <si>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</si>
  <si>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</si>
  <si>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</si>
  <si>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</si>
  <si>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</si>
  <si>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</si>
  <si>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</si>
  <si>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</si>
  <si>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</si>
  <si>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</si>
  <si>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</si>
  <si>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</si>
  <si>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</si>
  <si>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</si>
  <si>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</si>
  <si>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</si>
  <si>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</si>
  <si>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</si>
  <si>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</si>
  <si>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</si>
  <si>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</si>
  <si>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</si>
  <si>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</si>
  <si>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</si>
  <si>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</si>
  <si>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</si>
  <si>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</si>
  <si>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</si>
  <si>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</si>
  <si>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</si>
  <si>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</si>
  <si>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</si>
  <si>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</si>
  <si>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</si>
  <si>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</si>
  <si>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</si>
  <si>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</si>
  <si>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</si>
  <si>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</si>
  <si>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</si>
  <si>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</si>
  <si>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</si>
  <si>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</si>
  <si>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</si>
  <si>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</si>
  <si>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</si>
  <si>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</si>
  <si>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</si>
  <si>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</si>
  <si>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</si>
  <si>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</si>
  <si>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</si>
  <si>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</si>
  <si>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</si>
  <si>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</si>
  <si>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</si>
  <si>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</si>
  <si>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</si>
  <si>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</si>
  <si>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</si>
  <si>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</si>
  <si>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</si>
  <si>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</si>
  <si>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</si>
  <si>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</si>
  <si>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</si>
  <si>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</si>
  <si>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</si>
  <si>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</si>
  <si>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</si>
  <si>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</si>
  <si>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</si>
  <si>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</si>
  <si>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</si>
  <si>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</si>
  <si>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</si>
  <si>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</si>
  <si>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</si>
  <si>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</si>
  <si>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</si>
  <si>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</si>
  <si>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</si>
  <si>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</si>
  <si>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</si>
  <si>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</si>
  <si>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</si>
  <si>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</si>
  <si>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</si>
  <si>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</si>
  <si>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</si>
  <si>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</si>
  <si>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</si>
  <si>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</si>
  <si>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</si>
  <si>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</si>
  <si>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</si>
  <si>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</si>
  <si>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</si>
  <si>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</si>
  <si>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</si>
  <si>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</si>
  <si>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</si>
  <si>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</si>
  <si>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</si>
  <si>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</si>
  <si>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</si>
  <si>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</si>
  <si>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</si>
  <si>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</si>
  <si>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</si>
  <si>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</si>
  <si>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</si>
  <si>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</si>
  <si>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</si>
  <si>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</si>
  <si>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</si>
  <si>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</si>
  <si>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</si>
  <si>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</si>
  <si>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</si>
  <si>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</si>
  <si>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</si>
  <si>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</si>
  <si>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</si>
  <si>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</si>
  <si>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</si>
  <si>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</si>
  <si>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</si>
  <si>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</si>
  <si>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</si>
  <si>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</si>
  <si>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</si>
  <si>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</si>
  <si>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</si>
  <si>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</si>
  <si>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</si>
  <si>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</si>
  <si>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</si>
  <si>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</si>
  <si>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</si>
  <si>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</si>
  <si>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</si>
  <si>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</si>
  <si>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</si>
  <si>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</si>
  <si>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</si>
  <si>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</si>
  <si>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</si>
  <si>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</si>
  <si>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</si>
  <si>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</si>
  <si>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</si>
  <si>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</si>
  <si>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</si>
  <si>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</si>
  <si>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</si>
  <si>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</si>
  <si>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</si>
  <si>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</si>
  <si>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</si>
  <si>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</si>
  <si>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</si>
  <si>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</si>
  <si>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</si>
  <si>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</si>
  <si>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</si>
  <si>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</si>
  <si>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</si>
  <si>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</si>
  <si>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</si>
  <si>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</si>
  <si>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</si>
  <si>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</si>
  <si>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</si>
  <si>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</si>
  <si>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</si>
  <si>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</si>
  <si>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</si>
  <si>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</si>
  <si>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</si>
  <si>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</si>
  <si>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</si>
  <si>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</si>
  <si>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</si>
  <si>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</si>
  <si>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</si>
  <si>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</si>
  <si>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</si>
  <si>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</si>
  <si>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</si>
  <si>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</si>
  <si>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</si>
  <si>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</si>
  <si>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</si>
  <si>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</si>
  <si>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</si>
  <si>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</si>
  <si>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</si>
  <si>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</si>
  <si>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</si>
  <si>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</si>
  <si>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</si>
  <si>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</si>
  <si>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</si>
  <si>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</si>
  <si>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</si>
  <si>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</si>
  <si>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</si>
  <si>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</si>
  <si>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</si>
  <si>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</si>
  <si>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</si>
  <si>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</si>
  <si>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</si>
  <si>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</si>
  <si>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</si>
  <si>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</si>
  <si>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</si>
  <si>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</si>
  <si>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</si>
  <si>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</si>
  <si>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</si>
  <si>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</si>
  <si>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</si>
  <si>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</si>
  <si>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</si>
  <si>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</si>
  <si>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</si>
  <si>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</si>
  <si>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</si>
  <si>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</si>
  <si>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</si>
  <si>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</si>
  <si>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</si>
  <si>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</si>
  <si>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</si>
  <si>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</si>
  <si>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</si>
  <si>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</si>
  <si>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</si>
  <si>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</si>
  <si>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</si>
  <si>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</si>
  <si>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</si>
  <si>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</si>
  <si>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</si>
  <si>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</si>
  <si>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</si>
  <si>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</si>
  <si>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</si>
  <si>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</si>
  <si>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</si>
  <si>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</si>
  <si>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</si>
  <si>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</si>
  <si>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</si>
  <si>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</si>
  <si>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</si>
  <si>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</si>
  <si>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</si>
  <si>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</si>
  <si>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</si>
  <si>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</si>
  <si>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</si>
  <si>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</si>
  <si>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</si>
  <si>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</si>
  <si>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</si>
  <si>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</si>
  <si>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</si>
  <si>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</si>
  <si>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</si>
  <si>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</si>
  <si>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</si>
  <si>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</si>
  <si>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</si>
  <si>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</si>
  <si>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</si>
  <si>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</si>
  <si>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</si>
  <si>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</si>
  <si>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</si>
  <si>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</si>
  <si>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</si>
  <si>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</si>
  <si>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</si>
  <si>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</si>
  <si>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</si>
  <si>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</si>
  <si>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</si>
  <si>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</si>
  <si>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</si>
  <si>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</si>
  <si>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</si>
  <si>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</si>
  <si>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</si>
  <si>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</si>
  <si>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</si>
  <si>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</si>
  <si>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</si>
  <si>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</si>
  <si>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</si>
  <si>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</si>
  <si>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</si>
  <si>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</si>
  <si>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</si>
  <si>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</si>
  <si>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</si>
  <si>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</si>
  <si>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</si>
  <si>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</si>
  <si>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</si>
  <si>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</si>
  <si>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</si>
  <si>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</si>
  <si>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</si>
  <si>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</si>
  <si>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</si>
  <si>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</si>
  <si>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</si>
  <si>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</si>
  <si>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</si>
  <si>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</si>
  <si>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</si>
  <si>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</si>
  <si>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</si>
  <si>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</si>
  <si>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</si>
  <si>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</si>
  <si>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</si>
  <si>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</si>
  <si>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</si>
  <si>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</si>
  <si>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</si>
  <si>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</si>
  <si>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</si>
  <si>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</si>
  <si>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</si>
  <si>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</si>
  <si>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</si>
  <si>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</si>
  <si>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</si>
  <si>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</si>
  <si>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</si>
  <si>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</si>
  <si>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</si>
  <si>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</si>
  <si>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</si>
  <si>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</si>
  <si>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</si>
  <si>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</si>
  <si>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</si>
  <si>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</si>
  <si>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</si>
  <si>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</si>
  <si>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</si>
  <si>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</si>
  <si>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</si>
  <si>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</si>
  <si>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</si>
  <si>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</si>
  <si>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</si>
  <si>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</si>
  <si>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</si>
  <si>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</si>
  <si>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</si>
  <si>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</si>
  <si>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</si>
  <si>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</si>
  <si>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</si>
  <si>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</si>
  <si>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</si>
  <si>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</si>
  <si>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</si>
  <si>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</si>
  <si>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</si>
  <si>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</si>
  <si>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</si>
  <si>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</si>
  <si>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</si>
  <si>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</si>
  <si>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</si>
  <si>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</si>
  <si>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</si>
  <si>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</si>
  <si>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</si>
  <si>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</si>
  <si>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</si>
  <si>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</si>
  <si>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</si>
  <si>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</si>
  <si>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</si>
  <si>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</si>
  <si>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</si>
  <si>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</si>
  <si>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</si>
  <si>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</si>
  <si>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</si>
  <si>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</si>
  <si>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</si>
  <si>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</si>
  <si>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</si>
  <si>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</si>
  <si>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</si>
  <si>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</si>
  <si>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</si>
  <si>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</si>
  <si>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</si>
  <si>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</si>
  <si>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</si>
  <si>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</si>
  <si>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</si>
  <si>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</si>
  <si>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</si>
  <si>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</si>
  <si>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</si>
  <si>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</si>
  <si>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</si>
  <si>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</si>
  <si>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</si>
  <si>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</si>
  <si>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</si>
  <si>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</si>
  <si>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</si>
  <si>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</si>
  <si>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</si>
  <si>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</si>
  <si>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</si>
  <si>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</si>
  <si>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</si>
  <si>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</si>
  <si>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</si>
  <si>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</si>
  <si>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</si>
  <si>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</si>
  <si>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</si>
  <si>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</si>
  <si>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</si>
  <si>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</si>
  <si>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</si>
  <si>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</si>
  <si>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</si>
  <si>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</si>
  <si>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</si>
  <si>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</si>
  <si>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</si>
  <si>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</si>
  <si>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</si>
  <si>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</si>
  <si>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</si>
  <si>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</si>
  <si>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</si>
  <si>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</si>
  <si>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</si>
  <si>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</si>
  <si>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</si>
  <si>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</si>
  <si>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</si>
  <si>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</si>
  <si>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</si>
  <si>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</si>
  <si>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</si>
  <si>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</si>
  <si>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</si>
  <si>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</si>
  <si>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</si>
  <si>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</si>
  <si>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</si>
  <si>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</si>
  <si>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</si>
  <si>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</si>
  <si>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</si>
  <si>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</si>
  <si>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</si>
  <si>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</si>
  <si>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</si>
  <si>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</si>
  <si>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</si>
  <si>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</si>
  <si>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</si>
  <si>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</si>
  <si>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</si>
  <si>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</si>
  <si>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</si>
  <si>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</si>
  <si>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</si>
  <si>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</si>
  <si>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</si>
  <si>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</si>
  <si>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</si>
  <si>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</si>
  <si>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</si>
  <si>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</si>
  <si>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</si>
  <si>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</si>
  <si>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</si>
  <si>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</si>
  <si>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</si>
  <si>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</si>
  <si>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</si>
  <si>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</si>
  <si>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</si>
  <si>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</si>
  <si>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</si>
  <si>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</si>
  <si>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</si>
  <si>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</si>
  <si>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</si>
  <si>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</si>
  <si>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</si>
  <si>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</si>
  <si>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</si>
  <si>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</si>
  <si>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</si>
  <si>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</si>
  <si>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</si>
  <si>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</si>
  <si>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</si>
  <si>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</si>
  <si>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</si>
  <si>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</si>
  <si>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</si>
  <si>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</si>
  <si>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</si>
  <si>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</si>
  <si>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</si>
  <si>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</si>
  <si>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</si>
  <si>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</si>
  <si>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</si>
  <si>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</si>
  <si>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</si>
  <si>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</si>
  <si>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</si>
  <si>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</si>
  <si>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</si>
  <si>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</si>
  <si>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</si>
  <si>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</si>
  <si>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</si>
  <si>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</si>
  <si>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</si>
  <si>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</si>
  <si>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</si>
  <si>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</si>
  <si>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</si>
  <si>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</si>
  <si>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</si>
  <si>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</si>
  <si>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</si>
  <si>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</si>
  <si>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</si>
  <si>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</si>
  <si>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</si>
  <si>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</si>
  <si>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</si>
  <si>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</si>
  <si>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</si>
  <si>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</si>
  <si>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</si>
  <si>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</si>
  <si>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</si>
  <si>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</si>
  <si>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</si>
  <si>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</si>
  <si>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</si>
  <si>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</si>
  <si>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</si>
  <si>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</si>
  <si>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</si>
  <si>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</si>
  <si>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</si>
  <si>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</si>
  <si>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</si>
  <si>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</si>
  <si>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</si>
  <si>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</si>
  <si>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</si>
  <si>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</si>
  <si>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</si>
  <si>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</si>
  <si>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</si>
  <si>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</si>
  <si>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</si>
  <si>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</si>
  <si>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</si>
  <si>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</si>
  <si>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</si>
  <si>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</si>
  <si>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</si>
  <si>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</si>
  <si>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</si>
  <si>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</si>
  <si>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</si>
  <si>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</si>
  <si>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</si>
  <si>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</si>
  <si>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</si>
  <si>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</si>
  <si>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</si>
  <si>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</si>
  <si>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</si>
  <si>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</si>
  <si>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</si>
  <si>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</si>
  <si>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</si>
  <si>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</si>
  <si>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</si>
  <si>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</si>
  <si>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</si>
  <si>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</si>
  <si>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</si>
  <si>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</si>
  <si>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</si>
  <si>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</si>
  <si>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</si>
  <si>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</si>
  <si>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</si>
  <si>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</si>
  <si>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</si>
  <si>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</si>
  <si>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</si>
  <si>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</si>
  <si>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</si>
  <si>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</si>
  <si>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</si>
  <si>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</si>
  <si>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</si>
  <si>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</si>
  <si>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</si>
  <si>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</si>
  <si>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</si>
  <si>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</si>
  <si>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</si>
  <si>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</si>
  <si>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</si>
  <si>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</si>
  <si>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</si>
  <si>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</si>
  <si>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</si>
  <si>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</si>
  <si>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</si>
  <si>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</si>
  <si>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</si>
  <si>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</si>
  <si>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</si>
  <si>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</si>
  <si>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</si>
  <si>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</si>
  <si>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</si>
  <si>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</si>
  <si>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</si>
  <si>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</si>
  <si>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</si>
  <si>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</si>
  <si>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</si>
  <si>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</si>
  <si>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</si>
  <si>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</si>
  <si>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</si>
  <si>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</si>
  <si>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</si>
  <si>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</si>
  <si>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</si>
  <si>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</si>
  <si>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</si>
  <si>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</si>
  <si>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</si>
  <si>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</si>
  <si>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</si>
  <si>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</si>
  <si>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</si>
  <si>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</si>
  <si>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</si>
  <si>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</si>
  <si>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</si>
  <si>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</si>
  <si>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</si>
  <si>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</si>
  <si>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</si>
  <si>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</si>
  <si>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</si>
  <si>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</si>
  <si>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</si>
  <si>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</si>
  <si>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</si>
  <si>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</si>
  <si>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</si>
  <si>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</si>
  <si>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</si>
  <si>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</si>
  <si>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</si>
  <si>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</si>
  <si>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</si>
  <si>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</si>
  <si>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</si>
  <si>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</si>
  <si>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</si>
  <si>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</si>
  <si>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</si>
  <si>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</si>
  <si>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</si>
  <si>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</si>
  <si>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</si>
  <si>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</si>
  <si>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</si>
  <si>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</si>
  <si>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</si>
  <si>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</si>
  <si>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</si>
  <si>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</si>
  <si>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</si>
  <si>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</si>
  <si>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</si>
  <si>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</si>
  <si>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</si>
  <si>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</si>
  <si>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</si>
  <si>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</si>
  <si>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</si>
  <si>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</si>
  <si>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</si>
  <si>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</si>
  <si>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</si>
  <si>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</si>
  <si>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</si>
  <si>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</si>
  <si>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</si>
  <si>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</si>
  <si>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</si>
  <si>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</si>
  <si>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</si>
  <si>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</si>
  <si>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</si>
  <si>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</si>
  <si>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</si>
  <si>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</si>
  <si>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</si>
  <si>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</si>
  <si>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</si>
  <si>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</si>
  <si>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</si>
  <si>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</si>
  <si>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</si>
  <si>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</si>
  <si>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</si>
  <si>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</si>
  <si>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</si>
  <si>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</si>
  <si>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</si>
  <si>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</si>
  <si>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</si>
  <si>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</si>
  <si>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</si>
  <si>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</si>
  <si>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</si>
  <si>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</si>
  <si>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</si>
  <si>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</si>
  <si>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</si>
  <si>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</si>
  <si>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</si>
  <si>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</si>
  <si>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</si>
  <si>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</si>
  <si>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</si>
  <si>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</si>
  <si>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</si>
  <si>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</si>
  <si>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</si>
  <si>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</si>
  <si>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</si>
  <si>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</si>
  <si>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</si>
  <si>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</si>
  <si>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</si>
  <si>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</si>
  <si>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</si>
  <si>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</si>
  <si>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</si>
  <si>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</si>
  <si>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</si>
  <si>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</si>
  <si>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</si>
  <si>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</si>
  <si>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</si>
  <si>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</si>
  <si>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</si>
  <si>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</si>
  <si>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</si>
  <si>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</si>
  <si>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</si>
  <si>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</si>
  <si>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</si>
  <si>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</si>
  <si>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</si>
  <si>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</si>
  <si>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</si>
  <si>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</si>
  <si>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</si>
  <si>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</si>
  <si>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</si>
  <si>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</si>
  <si>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</si>
  <si>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</si>
  <si>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</si>
  <si>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</si>
  <si>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</si>
  <si>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</si>
  <si>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</si>
  <si>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</si>
  <si>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</si>
  <si>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</si>
  <si>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</si>
  <si>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</si>
  <si>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</si>
  <si>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</si>
  <si>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</si>
  <si>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</si>
  <si>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</si>
  <si>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</si>
  <si>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</si>
  <si>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</si>
  <si>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</si>
  <si>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</si>
  <si>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</si>
  <si>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</si>
  <si>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</si>
  <si>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</si>
  <si>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</si>
  <si>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</si>
  <si>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</si>
  <si>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</si>
  <si>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</si>
  <si>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</si>
  <si>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</si>
  <si>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</si>
  <si>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</si>
  <si>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</si>
  <si>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</si>
  <si>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</si>
  <si>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</si>
  <si>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</si>
  <si>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</si>
  <si>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</si>
  <si>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</si>
  <si>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</si>
  <si>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</si>
  <si>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</si>
  <si>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</si>
  <si>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</si>
  <si>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</si>
  <si>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</si>
  <si>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</si>
  <si>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</si>
  <si>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</si>
  <si>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</si>
  <si>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</si>
  <si>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</si>
  <si>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</si>
  <si>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</si>
  <si>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</si>
  <si>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</si>
  <si>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</si>
  <si>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</si>
  <si>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</si>
  <si>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</si>
  <si>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</si>
  <si>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</si>
  <si>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</si>
  <si>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</si>
  <si>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</si>
  <si>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</si>
  <si>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</si>
  <si>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</si>
  <si>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</si>
  <si>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</si>
  <si>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</si>
  <si>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</si>
  <si>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</si>
  <si>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</si>
  <si>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</si>
  <si>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</si>
  <si>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</si>
  <si>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</si>
  <si>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</si>
  <si>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</si>
  <si>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</si>
  <si>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</si>
  <si>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</si>
  <si>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</si>
  <si>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</si>
  <si>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</si>
  <si>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</si>
  <si>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</si>
  <si>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</si>
  <si>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</si>
  <si>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</si>
  <si>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</si>
  <si>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</si>
  <si>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</si>
  <si>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</si>
  <si>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</si>
  <si>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</si>
  <si>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</si>
  <si>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</si>
  <si>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</si>
  <si>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</si>
  <si>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</si>
  <si>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</si>
  <si>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</si>
  <si>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</si>
  <si>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</si>
  <si>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</si>
  <si>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</si>
  <si>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</si>
  <si>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</si>
  <si>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</si>
  <si>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</si>
  <si>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</si>
  <si>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</si>
  <si>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</si>
  <si>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</si>
  <si>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</si>
  <si>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</si>
  <si>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</si>
  <si>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</si>
  <si>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</si>
  <si>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</si>
  <si>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</si>
  <si>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</si>
  <si>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</si>
  <si>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</si>
  <si>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</si>
  <si>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</si>
  <si>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</si>
  <si>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</si>
  <si>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</si>
  <si>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</si>
  <si>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</si>
  <si>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</si>
  <si>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</si>
  <si>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</si>
  <si>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</si>
  <si>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</si>
  <si>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</si>
  <si>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</si>
  <si>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</si>
  <si>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</si>
  <si>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</si>
  <si>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</si>
  <si>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</si>
  <si>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</si>
  <si>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</si>
  <si>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</si>
  <si>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</si>
  <si>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</si>
  <si>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</si>
  <si>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</si>
  <si>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</si>
  <si>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</si>
  <si>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</si>
  <si>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</si>
  <si>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</si>
  <si>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</si>
  <si>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</si>
  <si>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</si>
  <si>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</si>
  <si>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</si>
  <si>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</si>
  <si>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</si>
  <si>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</si>
  <si>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</si>
  <si>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</si>
  <si>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</si>
  <si>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</si>
  <si>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</si>
  <si>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</si>
  <si>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</si>
  <si>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</si>
  <si>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</si>
  <si>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</si>
  <si>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</si>
  <si>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</si>
  <si>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</si>
  <si>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</si>
  <si>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</si>
  <si>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</si>
  <si>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</si>
  <si>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</si>
  <si>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</si>
  <si>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</si>
  <si>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</si>
  <si>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</si>
  <si>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</si>
  <si>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Poems cashAcct accrue</t>
  </si>
  <si>
    <t>icbc,eccard,CIMB,Citi,</t>
  </si>
  <si>
    <t>Szr Somerset x2</t>
  </si>
  <si>
    <t>pending refund</t>
  </si>
  <si>
    <t>..ZLH#无记录</t>
  </si>
  <si>
    <t>MbRBBT-I</t>
  </si>
  <si>
    <t>keep until after MCSA billpay</t>
  </si>
  <si>
    <t>Sushi+cake@Punggol</t>
  </si>
  <si>
    <t>Tori-Q@AMK</t>
  </si>
  <si>
    <t>RMG</t>
  </si>
  <si>
    <t>sMkt{scsc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</si>
</sst>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0">
        <f t="shared" ref="I33:J33" si="2">I30*I31/365*30</f>
        <v>73.972602739726014</v>
      </c>
      <c r="J33" s="63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1">
        <f>SUMPRODUCT(D3:D33,E3:E33)/365</f>
        <v>32.909589041095877</v>
      </c>
      <c r="E35" s="731"/>
      <c r="F35" s="26"/>
    </row>
    <row r="36" spans="2:11">
      <c r="B36" s="16" t="s">
        <v>3381</v>
      </c>
      <c r="D36" s="731" t="s">
        <v>3382</v>
      </c>
      <c r="E36" s="73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6" t="s">
        <v>91</v>
      </c>
      <c r="C1" s="666"/>
      <c r="D1" s="667" t="s">
        <v>92</v>
      </c>
      <c r="E1" s="666"/>
      <c r="F1" s="667" t="s">
        <v>93</v>
      </c>
      <c r="G1" s="666"/>
      <c r="H1" s="668" t="s">
        <v>94</v>
      </c>
      <c r="I1" s="668"/>
      <c r="J1" s="669" t="s">
        <v>92</v>
      </c>
      <c r="K1" s="670"/>
      <c r="L1" s="671" t="s">
        <v>95</v>
      </c>
      <c r="M1" s="672"/>
      <c r="N1" s="668" t="s">
        <v>96</v>
      </c>
      <c r="O1" s="668"/>
      <c r="P1" s="669" t="s">
        <v>97</v>
      </c>
      <c r="Q1" s="670"/>
      <c r="R1" s="671" t="s">
        <v>98</v>
      </c>
      <c r="S1" s="672"/>
      <c r="T1" s="673" t="s">
        <v>99</v>
      </c>
      <c r="U1" s="673"/>
      <c r="V1" s="669" t="s">
        <v>92</v>
      </c>
      <c r="W1" s="670"/>
      <c r="X1" s="674" t="s">
        <v>100</v>
      </c>
      <c r="Y1" s="675"/>
      <c r="Z1" s="673" t="s">
        <v>101</v>
      </c>
      <c r="AA1" s="673"/>
      <c r="AB1" s="676" t="s">
        <v>92</v>
      </c>
      <c r="AC1" s="677"/>
      <c r="AD1" s="678" t="s">
        <v>100</v>
      </c>
      <c r="AE1" s="679"/>
      <c r="AF1" s="673" t="s">
        <v>102</v>
      </c>
      <c r="AG1" s="673"/>
      <c r="AH1" s="676" t="s">
        <v>92</v>
      </c>
      <c r="AI1" s="677"/>
      <c r="AJ1" s="674" t="s">
        <v>103</v>
      </c>
      <c r="AK1" s="675"/>
      <c r="AL1" s="673" t="s">
        <v>104</v>
      </c>
      <c r="AM1" s="673"/>
      <c r="AN1" s="680" t="s">
        <v>92</v>
      </c>
      <c r="AO1" s="681"/>
      <c r="AP1" s="682" t="s">
        <v>105</v>
      </c>
      <c r="AQ1" s="683"/>
      <c r="AR1" s="673" t="s">
        <v>106</v>
      </c>
      <c r="AS1" s="673"/>
      <c r="AV1" s="682" t="s">
        <v>107</v>
      </c>
      <c r="AW1" s="683"/>
      <c r="AX1" s="684" t="s">
        <v>108</v>
      </c>
      <c r="AY1" s="684"/>
      <c r="AZ1" s="684"/>
      <c r="BA1" s="354"/>
      <c r="BB1" s="685">
        <v>42942</v>
      </c>
      <c r="BC1" s="686"/>
      <c r="BD1" s="68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2" t="s">
        <v>124</v>
      </c>
      <c r="U4" s="692"/>
      <c r="X4" s="435" t="s">
        <v>123</v>
      </c>
      <c r="Y4" s="461">
        <f>Y3-Y6</f>
        <v>4.9669099999591708</v>
      </c>
      <c r="Z4" s="692" t="s">
        <v>125</v>
      </c>
      <c r="AA4" s="692"/>
      <c r="AD4" s="404" t="s">
        <v>123</v>
      </c>
      <c r="AE4" s="404">
        <f>AE3-AE5</f>
        <v>-52.526899999851594</v>
      </c>
      <c r="AF4" s="692" t="s">
        <v>125</v>
      </c>
      <c r="AG4" s="692"/>
      <c r="AH4" s="72"/>
      <c r="AI4" s="72"/>
      <c r="AJ4" s="404" t="s">
        <v>123</v>
      </c>
      <c r="AK4" s="404">
        <f>AK3-AK5</f>
        <v>94.988909999992757</v>
      </c>
      <c r="AL4" s="692" t="s">
        <v>125</v>
      </c>
      <c r="AM4" s="692"/>
      <c r="AP4" s="58" t="s">
        <v>123</v>
      </c>
      <c r="AQ4" s="57">
        <f>AQ3-AQ5</f>
        <v>33.841989999942598</v>
      </c>
      <c r="AR4" s="692" t="s">
        <v>125</v>
      </c>
      <c r="AS4" s="692"/>
      <c r="AX4" s="692" t="s">
        <v>126</v>
      </c>
      <c r="AY4" s="692"/>
      <c r="BB4" s="692" t="s">
        <v>127</v>
      </c>
      <c r="BC4" s="69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2"/>
      <c r="U5" s="692"/>
      <c r="V5" s="348" t="s">
        <v>132</v>
      </c>
      <c r="W5">
        <v>2050</v>
      </c>
      <c r="X5" s="409"/>
      <c r="Z5" s="692"/>
      <c r="AA5" s="69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2"/>
      <c r="AG5" s="692"/>
      <c r="AH5" s="72"/>
      <c r="AI5" s="72"/>
      <c r="AJ5" s="404" t="s">
        <v>134</v>
      </c>
      <c r="AK5" s="462">
        <f>SUM(AK11:AK59)</f>
        <v>30858.011000000002</v>
      </c>
      <c r="AL5" s="692"/>
      <c r="AM5" s="69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2"/>
      <c r="AS5" s="692"/>
      <c r="AX5" s="692"/>
      <c r="AY5" s="692"/>
      <c r="BB5" s="692"/>
      <c r="BC5" s="692"/>
      <c r="BD5" s="687" t="s">
        <v>136</v>
      </c>
      <c r="BE5" s="687"/>
      <c r="BF5" s="687"/>
      <c r="BG5" s="687"/>
      <c r="BH5" s="687"/>
      <c r="BI5" s="687"/>
      <c r="BJ5" s="687"/>
      <c r="BK5" s="68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8" t="s">
        <v>335</v>
      </c>
      <c r="W23" s="68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0"/>
      <c r="W24" s="69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3" t="s">
        <v>524</v>
      </c>
      <c r="F38" s="69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6" t="s">
        <v>567</v>
      </c>
      <c r="C1" s="666"/>
      <c r="D1" s="678" t="s">
        <v>568</v>
      </c>
      <c r="E1" s="679"/>
      <c r="F1" s="666" t="s">
        <v>569</v>
      </c>
      <c r="G1" s="666"/>
      <c r="H1" s="695" t="s">
        <v>570</v>
      </c>
      <c r="I1" s="696"/>
      <c r="J1" s="678" t="s">
        <v>568</v>
      </c>
      <c r="K1" s="679"/>
      <c r="L1" s="666" t="s">
        <v>571</v>
      </c>
      <c r="M1" s="666"/>
      <c r="N1" s="695" t="s">
        <v>570</v>
      </c>
      <c r="O1" s="696"/>
      <c r="P1" s="678" t="s">
        <v>568</v>
      </c>
      <c r="Q1" s="679"/>
      <c r="R1" s="666" t="s">
        <v>572</v>
      </c>
      <c r="S1" s="666"/>
      <c r="T1" s="695" t="s">
        <v>570</v>
      </c>
      <c r="U1" s="696"/>
      <c r="V1" s="678" t="s">
        <v>568</v>
      </c>
      <c r="W1" s="679"/>
      <c r="X1" s="666" t="s">
        <v>573</v>
      </c>
      <c r="Y1" s="666"/>
      <c r="Z1" s="695" t="s">
        <v>570</v>
      </c>
      <c r="AA1" s="696"/>
      <c r="AB1" s="678" t="s">
        <v>568</v>
      </c>
      <c r="AC1" s="679"/>
      <c r="AD1" s="666" t="s">
        <v>574</v>
      </c>
      <c r="AE1" s="666"/>
      <c r="AF1" s="695" t="s">
        <v>570</v>
      </c>
      <c r="AG1" s="696"/>
      <c r="AH1" s="678" t="s">
        <v>568</v>
      </c>
      <c r="AI1" s="679"/>
      <c r="AJ1" s="666" t="s">
        <v>575</v>
      </c>
      <c r="AK1" s="666"/>
      <c r="AL1" s="695" t="s">
        <v>576</v>
      </c>
      <c r="AM1" s="696"/>
      <c r="AN1" s="678" t="s">
        <v>577</v>
      </c>
      <c r="AO1" s="679"/>
      <c r="AP1" s="666" t="s">
        <v>578</v>
      </c>
      <c r="AQ1" s="666"/>
      <c r="AR1" s="695" t="s">
        <v>570</v>
      </c>
      <c r="AS1" s="696"/>
      <c r="AT1" s="678" t="s">
        <v>568</v>
      </c>
      <c r="AU1" s="679"/>
      <c r="AV1" s="666" t="s">
        <v>579</v>
      </c>
      <c r="AW1" s="666"/>
      <c r="AX1" s="695" t="s">
        <v>570</v>
      </c>
      <c r="AY1" s="696"/>
      <c r="AZ1" s="678" t="s">
        <v>568</v>
      </c>
      <c r="BA1" s="679"/>
      <c r="BB1" s="666" t="s">
        <v>580</v>
      </c>
      <c r="BC1" s="666"/>
      <c r="BD1" s="695" t="s">
        <v>570</v>
      </c>
      <c r="BE1" s="696"/>
      <c r="BF1" s="678" t="s">
        <v>568</v>
      </c>
      <c r="BG1" s="679"/>
      <c r="BH1" s="666" t="s">
        <v>581</v>
      </c>
      <c r="BI1" s="666"/>
      <c r="BJ1" s="695" t="s">
        <v>570</v>
      </c>
      <c r="BK1" s="696"/>
      <c r="BL1" s="678" t="s">
        <v>568</v>
      </c>
      <c r="BM1" s="679"/>
      <c r="BN1" s="666" t="s">
        <v>582</v>
      </c>
      <c r="BO1" s="666"/>
      <c r="BP1" s="695" t="s">
        <v>570</v>
      </c>
      <c r="BQ1" s="696"/>
      <c r="BR1" s="678" t="s">
        <v>568</v>
      </c>
      <c r="BS1" s="679"/>
      <c r="BT1" s="666" t="s">
        <v>583</v>
      </c>
      <c r="BU1" s="666"/>
      <c r="BV1" s="695" t="s">
        <v>584</v>
      </c>
      <c r="BW1" s="696"/>
      <c r="BX1" s="678" t="s">
        <v>585</v>
      </c>
      <c r="BY1" s="679"/>
      <c r="BZ1" s="666" t="s">
        <v>586</v>
      </c>
      <c r="CA1" s="666"/>
      <c r="CB1" s="695" t="s">
        <v>587</v>
      </c>
      <c r="CC1" s="696"/>
      <c r="CD1" s="678" t="s">
        <v>588</v>
      </c>
      <c r="CE1" s="679"/>
      <c r="CF1" s="666" t="s">
        <v>589</v>
      </c>
      <c r="CG1" s="666"/>
      <c r="CH1" s="695" t="s">
        <v>587</v>
      </c>
      <c r="CI1" s="696"/>
      <c r="CJ1" s="678" t="s">
        <v>588</v>
      </c>
      <c r="CK1" s="679"/>
      <c r="CL1" s="666" t="s">
        <v>590</v>
      </c>
      <c r="CM1" s="666"/>
      <c r="CN1" s="695" t="s">
        <v>587</v>
      </c>
      <c r="CO1" s="696"/>
      <c r="CP1" s="678" t="s">
        <v>588</v>
      </c>
      <c r="CQ1" s="679"/>
      <c r="CR1" s="666" t="s">
        <v>591</v>
      </c>
      <c r="CS1" s="666"/>
      <c r="CT1" s="695" t="s">
        <v>587</v>
      </c>
      <c r="CU1" s="696"/>
      <c r="CV1" s="697" t="s">
        <v>588</v>
      </c>
      <c r="CW1" s="698"/>
      <c r="CX1" s="666" t="s">
        <v>592</v>
      </c>
      <c r="CY1" s="666"/>
      <c r="CZ1" s="695" t="s">
        <v>587</v>
      </c>
      <c r="DA1" s="696"/>
      <c r="DB1" s="697" t="s">
        <v>588</v>
      </c>
      <c r="DC1" s="698"/>
      <c r="DD1" s="666" t="s">
        <v>593</v>
      </c>
      <c r="DE1" s="666"/>
      <c r="DF1" s="695" t="s">
        <v>594</v>
      </c>
      <c r="DG1" s="696"/>
      <c r="DH1" s="697" t="s">
        <v>595</v>
      </c>
      <c r="DI1" s="698"/>
      <c r="DJ1" s="666" t="s">
        <v>596</v>
      </c>
      <c r="DK1" s="666"/>
      <c r="DL1" s="695" t="s">
        <v>594</v>
      </c>
      <c r="DM1" s="696"/>
      <c r="DN1" s="697" t="s">
        <v>588</v>
      </c>
      <c r="DO1" s="698"/>
      <c r="DP1" s="666" t="s">
        <v>597</v>
      </c>
      <c r="DQ1" s="666"/>
      <c r="DR1" s="695" t="s">
        <v>594</v>
      </c>
      <c r="DS1" s="696"/>
      <c r="DT1" s="697" t="s">
        <v>588</v>
      </c>
      <c r="DU1" s="698"/>
      <c r="DV1" s="666" t="s">
        <v>598</v>
      </c>
      <c r="DW1" s="666"/>
      <c r="DX1" s="695" t="s">
        <v>594</v>
      </c>
      <c r="DY1" s="696"/>
      <c r="DZ1" s="697" t="s">
        <v>588</v>
      </c>
      <c r="EA1" s="698"/>
      <c r="EB1" s="666" t="s">
        <v>599</v>
      </c>
      <c r="EC1" s="666"/>
      <c r="ED1" s="695" t="s">
        <v>594</v>
      </c>
      <c r="EE1" s="696"/>
      <c r="EF1" s="697" t="s">
        <v>588</v>
      </c>
      <c r="EG1" s="698"/>
      <c r="EH1" s="666" t="s">
        <v>600</v>
      </c>
      <c r="EI1" s="666"/>
      <c r="EJ1" s="695" t="s">
        <v>594</v>
      </c>
      <c r="EK1" s="696"/>
      <c r="EL1" s="697" t="s">
        <v>601</v>
      </c>
      <c r="EM1" s="698"/>
      <c r="EN1" s="666" t="s">
        <v>602</v>
      </c>
      <c r="EO1" s="666"/>
      <c r="EP1" s="695" t="s">
        <v>594</v>
      </c>
      <c r="EQ1" s="696"/>
      <c r="ER1" s="697" t="s">
        <v>603</v>
      </c>
      <c r="ES1" s="698"/>
      <c r="ET1" s="666" t="s">
        <v>604</v>
      </c>
      <c r="EU1" s="666"/>
      <c r="EV1" s="695" t="s">
        <v>594</v>
      </c>
      <c r="EW1" s="696"/>
      <c r="EX1" s="697" t="s">
        <v>103</v>
      </c>
      <c r="EY1" s="698"/>
      <c r="EZ1" s="666" t="s">
        <v>605</v>
      </c>
      <c r="FA1" s="66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9" t="s">
        <v>672</v>
      </c>
      <c r="CU7" s="66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9" t="s">
        <v>702</v>
      </c>
      <c r="DA8" s="66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9" t="s">
        <v>702</v>
      </c>
      <c r="DG8" s="66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9" t="s">
        <v>702</v>
      </c>
      <c r="DM8" s="66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9" t="s">
        <v>702</v>
      </c>
      <c r="DS8" s="666"/>
      <c r="DT8" s="14" t="s">
        <v>700</v>
      </c>
      <c r="DU8" s="14">
        <f>SUM(DU13:DU17)</f>
        <v>32</v>
      </c>
      <c r="DV8" s="9"/>
      <c r="DW8" s="9"/>
      <c r="DX8" s="699" t="s">
        <v>702</v>
      </c>
      <c r="DY8" s="66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9" t="s">
        <v>703</v>
      </c>
      <c r="EK8" s="66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9" t="s">
        <v>703</v>
      </c>
      <c r="EQ9" s="66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9" t="s">
        <v>703</v>
      </c>
      <c r="EW9" s="66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9" t="s">
        <v>703</v>
      </c>
      <c r="EE11" s="66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9" t="s">
        <v>702</v>
      </c>
      <c r="CU12" s="66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3" t="s">
        <v>912</v>
      </c>
      <c r="CU19" s="67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2" t="s">
        <v>943</v>
      </c>
      <c r="FA21" s="702"/>
      <c r="FC21" s="366">
        <f>FC20-FC22</f>
        <v>113457.16899999997</v>
      </c>
      <c r="FD21" s="344"/>
      <c r="FE21" s="703" t="s">
        <v>945</v>
      </c>
      <c r="FF21" s="703"/>
      <c r="FG21" s="70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2" t="s">
        <v>953</v>
      </c>
      <c r="FA22" s="70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2" t="s">
        <v>969</v>
      </c>
      <c r="FA23" s="70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2" t="s">
        <v>979</v>
      </c>
      <c r="FA24" s="70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6" bestFit="1" customWidth="1"/>
    <col min="6" max="6" width="11.85546875" style="624" bestFit="1" customWidth="1"/>
    <col min="7" max="7" width="7.42578125" customWidth="1"/>
    <col min="8" max="8" width="74.28515625" customWidth="1"/>
  </cols>
  <sheetData>
    <row r="2" spans="1:8">
      <c r="A2" s="43"/>
      <c r="B2" s="626" t="s">
        <v>1482</v>
      </c>
      <c r="C2" s="9" t="s">
        <v>3347</v>
      </c>
      <c r="D2" s="44" t="s">
        <v>3348</v>
      </c>
      <c r="E2" s="618" t="s">
        <v>3436</v>
      </c>
      <c r="F2" s="618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6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9" t="s">
        <v>3354</v>
      </c>
      <c r="F4" s="625" t="s">
        <v>3352</v>
      </c>
      <c r="G4" s="46" t="s">
        <v>3357</v>
      </c>
      <c r="H4" s="617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6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6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E38" sqref="NE3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5" customWidth="1"/>
    <col min="363" max="363" width="7.140625" style="48" bestFit="1" customWidth="1"/>
    <col min="364" max="364" width="20" style="645" bestFit="1" customWidth="1"/>
    <col min="365" max="365" width="11.140625" style="645" customWidth="1"/>
    <col min="366" max="366" width="18.85546875" style="645" customWidth="1"/>
    <col min="367" max="367" width="10.140625" style="645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5" t="s">
        <v>1017</v>
      </c>
      <c r="B1" s="705"/>
      <c r="C1" s="680" t="s">
        <v>92</v>
      </c>
      <c r="D1" s="681"/>
      <c r="E1" s="682" t="s">
        <v>1018</v>
      </c>
      <c r="F1" s="683"/>
      <c r="G1" s="705" t="s">
        <v>1019</v>
      </c>
      <c r="H1" s="705"/>
      <c r="I1" s="680" t="s">
        <v>92</v>
      </c>
      <c r="J1" s="681"/>
      <c r="K1" s="682" t="s">
        <v>1020</v>
      </c>
      <c r="L1" s="683"/>
      <c r="M1" s="705" t="s">
        <v>1021</v>
      </c>
      <c r="N1" s="705"/>
      <c r="O1" s="680" t="s">
        <v>92</v>
      </c>
      <c r="P1" s="681"/>
      <c r="Q1" s="682" t="s">
        <v>1022</v>
      </c>
      <c r="R1" s="683"/>
      <c r="S1" s="705" t="s">
        <v>1023</v>
      </c>
      <c r="T1" s="705"/>
      <c r="U1" s="680" t="s">
        <v>92</v>
      </c>
      <c r="V1" s="681"/>
      <c r="W1" s="682" t="s">
        <v>577</v>
      </c>
      <c r="X1" s="683"/>
      <c r="Y1" s="705" t="s">
        <v>1024</v>
      </c>
      <c r="Z1" s="705"/>
      <c r="AA1" s="680" t="s">
        <v>92</v>
      </c>
      <c r="AB1" s="681"/>
      <c r="AC1" s="682" t="s">
        <v>1025</v>
      </c>
      <c r="AD1" s="683"/>
      <c r="AE1" s="705" t="s">
        <v>1026</v>
      </c>
      <c r="AF1" s="705"/>
      <c r="AG1" s="680" t="s">
        <v>92</v>
      </c>
      <c r="AH1" s="681"/>
      <c r="AI1" s="682" t="s">
        <v>1027</v>
      </c>
      <c r="AJ1" s="683"/>
      <c r="AK1" s="705" t="s">
        <v>1028</v>
      </c>
      <c r="AL1" s="705"/>
      <c r="AM1" s="680" t="s">
        <v>1029</v>
      </c>
      <c r="AN1" s="681"/>
      <c r="AO1" s="682" t="s">
        <v>1030</v>
      </c>
      <c r="AP1" s="683"/>
      <c r="AQ1" s="705" t="s">
        <v>1031</v>
      </c>
      <c r="AR1" s="705"/>
      <c r="AS1" s="680" t="s">
        <v>1029</v>
      </c>
      <c r="AT1" s="681"/>
      <c r="AU1" s="682" t="s">
        <v>1032</v>
      </c>
      <c r="AV1" s="683"/>
      <c r="AW1" s="705" t="s">
        <v>1033</v>
      </c>
      <c r="AX1" s="705"/>
      <c r="AY1" s="682" t="s">
        <v>1034</v>
      </c>
      <c r="AZ1" s="683"/>
      <c r="BA1" s="705" t="s">
        <v>1033</v>
      </c>
      <c r="BB1" s="705"/>
      <c r="BC1" s="680" t="s">
        <v>594</v>
      </c>
      <c r="BD1" s="681"/>
      <c r="BE1" s="682" t="s">
        <v>1035</v>
      </c>
      <c r="BF1" s="683"/>
      <c r="BG1" s="705" t="s">
        <v>1036</v>
      </c>
      <c r="BH1" s="705"/>
      <c r="BI1" s="680" t="s">
        <v>594</v>
      </c>
      <c r="BJ1" s="681"/>
      <c r="BK1" s="682" t="s">
        <v>1035</v>
      </c>
      <c r="BL1" s="683"/>
      <c r="BM1" s="705" t="s">
        <v>1037</v>
      </c>
      <c r="BN1" s="705"/>
      <c r="BO1" s="680" t="s">
        <v>594</v>
      </c>
      <c r="BP1" s="681"/>
      <c r="BQ1" s="682" t="s">
        <v>1038</v>
      </c>
      <c r="BR1" s="683"/>
      <c r="BS1" s="705" t="s">
        <v>1039</v>
      </c>
      <c r="BT1" s="705"/>
      <c r="BU1" s="680" t="s">
        <v>594</v>
      </c>
      <c r="BV1" s="681"/>
      <c r="BW1" s="682" t="s">
        <v>1040</v>
      </c>
      <c r="BX1" s="683"/>
      <c r="BY1" s="705" t="s">
        <v>1041</v>
      </c>
      <c r="BZ1" s="705"/>
      <c r="CA1" s="680" t="s">
        <v>594</v>
      </c>
      <c r="CB1" s="681"/>
      <c r="CC1" s="682" t="s">
        <v>1038</v>
      </c>
      <c r="CD1" s="683"/>
      <c r="CE1" s="705" t="s">
        <v>1042</v>
      </c>
      <c r="CF1" s="705"/>
      <c r="CG1" s="680" t="s">
        <v>594</v>
      </c>
      <c r="CH1" s="681"/>
      <c r="CI1" s="682" t="s">
        <v>1040</v>
      </c>
      <c r="CJ1" s="683"/>
      <c r="CK1" s="705" t="s">
        <v>1043</v>
      </c>
      <c r="CL1" s="705"/>
      <c r="CM1" s="680" t="s">
        <v>594</v>
      </c>
      <c r="CN1" s="681"/>
      <c r="CO1" s="682" t="s">
        <v>1038</v>
      </c>
      <c r="CP1" s="683"/>
      <c r="CQ1" s="705" t="s">
        <v>1044</v>
      </c>
      <c r="CR1" s="705"/>
      <c r="CS1" s="706" t="s">
        <v>594</v>
      </c>
      <c r="CT1" s="707"/>
      <c r="CU1" s="682" t="s">
        <v>1045</v>
      </c>
      <c r="CV1" s="683"/>
      <c r="CW1" s="705" t="s">
        <v>1046</v>
      </c>
      <c r="CX1" s="705"/>
      <c r="CY1" s="706" t="s">
        <v>594</v>
      </c>
      <c r="CZ1" s="707"/>
      <c r="DA1" s="682" t="s">
        <v>1047</v>
      </c>
      <c r="DB1" s="683"/>
      <c r="DC1" s="705" t="s">
        <v>1048</v>
      </c>
      <c r="DD1" s="705"/>
      <c r="DE1" s="706" t="s">
        <v>594</v>
      </c>
      <c r="DF1" s="707"/>
      <c r="DG1" s="682" t="s">
        <v>1049</v>
      </c>
      <c r="DH1" s="683"/>
      <c r="DI1" s="705" t="s">
        <v>1050</v>
      </c>
      <c r="DJ1" s="705"/>
      <c r="DK1" s="706" t="s">
        <v>594</v>
      </c>
      <c r="DL1" s="707"/>
      <c r="DM1" s="682" t="s">
        <v>1045</v>
      </c>
      <c r="DN1" s="683"/>
      <c r="DO1" s="705" t="s">
        <v>1051</v>
      </c>
      <c r="DP1" s="705"/>
      <c r="DQ1" s="706" t="s">
        <v>594</v>
      </c>
      <c r="DR1" s="707"/>
      <c r="DS1" s="682" t="s">
        <v>1052</v>
      </c>
      <c r="DT1" s="683"/>
      <c r="DU1" s="705" t="s">
        <v>1053</v>
      </c>
      <c r="DV1" s="705"/>
      <c r="DW1" s="706" t="s">
        <v>594</v>
      </c>
      <c r="DX1" s="707"/>
      <c r="DY1" s="682" t="s">
        <v>1054</v>
      </c>
      <c r="DZ1" s="683"/>
      <c r="EA1" s="704" t="s">
        <v>1055</v>
      </c>
      <c r="EB1" s="704"/>
      <c r="EC1" s="706" t="s">
        <v>594</v>
      </c>
      <c r="ED1" s="707"/>
      <c r="EE1" s="682" t="s">
        <v>1052</v>
      </c>
      <c r="EF1" s="683"/>
      <c r="EG1" s="53"/>
      <c r="EH1" s="704" t="s">
        <v>1056</v>
      </c>
      <c r="EI1" s="704"/>
      <c r="EJ1" s="706" t="s">
        <v>594</v>
      </c>
      <c r="EK1" s="707"/>
      <c r="EL1" s="682" t="s">
        <v>1057</v>
      </c>
      <c r="EM1" s="683"/>
      <c r="EN1" s="704" t="s">
        <v>1058</v>
      </c>
      <c r="EO1" s="704"/>
      <c r="EP1" s="706" t="s">
        <v>594</v>
      </c>
      <c r="EQ1" s="707"/>
      <c r="ER1" s="682" t="s">
        <v>1059</v>
      </c>
      <c r="ES1" s="683"/>
      <c r="ET1" s="704" t="s">
        <v>1060</v>
      </c>
      <c r="EU1" s="704"/>
      <c r="EV1" s="706" t="s">
        <v>594</v>
      </c>
      <c r="EW1" s="707"/>
      <c r="EX1" s="682" t="s">
        <v>1054</v>
      </c>
      <c r="EY1" s="683"/>
      <c r="EZ1" s="704" t="s">
        <v>1061</v>
      </c>
      <c r="FA1" s="704"/>
      <c r="FB1" s="706" t="s">
        <v>594</v>
      </c>
      <c r="FC1" s="707"/>
      <c r="FD1" s="682" t="s">
        <v>1047</v>
      </c>
      <c r="FE1" s="683"/>
      <c r="FF1" s="704" t="s">
        <v>1062</v>
      </c>
      <c r="FG1" s="704"/>
      <c r="FH1" s="706" t="s">
        <v>594</v>
      </c>
      <c r="FI1" s="707"/>
      <c r="FJ1" s="682" t="s">
        <v>1045</v>
      </c>
      <c r="FK1" s="683"/>
      <c r="FL1" s="704" t="s">
        <v>1063</v>
      </c>
      <c r="FM1" s="704"/>
      <c r="FN1" s="706" t="s">
        <v>594</v>
      </c>
      <c r="FO1" s="707"/>
      <c r="FP1" s="682" t="s">
        <v>1064</v>
      </c>
      <c r="FQ1" s="683"/>
      <c r="FR1" s="704" t="s">
        <v>1065</v>
      </c>
      <c r="FS1" s="704"/>
      <c r="FT1" s="706" t="s">
        <v>594</v>
      </c>
      <c r="FU1" s="707"/>
      <c r="FV1" s="682" t="s">
        <v>1064</v>
      </c>
      <c r="FW1" s="683"/>
      <c r="FX1" s="704" t="s">
        <v>1066</v>
      </c>
      <c r="FY1" s="704"/>
      <c r="FZ1" s="706" t="s">
        <v>594</v>
      </c>
      <c r="GA1" s="707"/>
      <c r="GB1" s="682" t="s">
        <v>1054</v>
      </c>
      <c r="GC1" s="683"/>
      <c r="GD1" s="704" t="s">
        <v>1067</v>
      </c>
      <c r="GE1" s="704"/>
      <c r="GF1" s="706" t="s">
        <v>594</v>
      </c>
      <c r="GG1" s="707"/>
      <c r="GH1" s="682" t="s">
        <v>1052</v>
      </c>
      <c r="GI1" s="683"/>
      <c r="GJ1" s="704" t="s">
        <v>1068</v>
      </c>
      <c r="GK1" s="704"/>
      <c r="GL1" s="706" t="s">
        <v>594</v>
      </c>
      <c r="GM1" s="707"/>
      <c r="GN1" s="682" t="s">
        <v>1052</v>
      </c>
      <c r="GO1" s="683"/>
      <c r="GP1" s="704" t="s">
        <v>1069</v>
      </c>
      <c r="GQ1" s="704"/>
      <c r="GR1" s="706" t="s">
        <v>594</v>
      </c>
      <c r="GS1" s="707"/>
      <c r="GT1" s="682" t="s">
        <v>1057</v>
      </c>
      <c r="GU1" s="683"/>
      <c r="GV1" s="704" t="s">
        <v>1070</v>
      </c>
      <c r="GW1" s="704"/>
      <c r="GX1" s="706" t="s">
        <v>594</v>
      </c>
      <c r="GY1" s="707"/>
      <c r="GZ1" s="682" t="s">
        <v>1071</v>
      </c>
      <c r="HA1" s="683"/>
      <c r="HB1" s="704" t="s">
        <v>1072</v>
      </c>
      <c r="HC1" s="704"/>
      <c r="HD1" s="706" t="s">
        <v>594</v>
      </c>
      <c r="HE1" s="707"/>
      <c r="HF1" s="682" t="s">
        <v>1059</v>
      </c>
      <c r="HG1" s="683"/>
      <c r="HH1" s="704" t="s">
        <v>1073</v>
      </c>
      <c r="HI1" s="704"/>
      <c r="HJ1" s="706" t="s">
        <v>594</v>
      </c>
      <c r="HK1" s="707"/>
      <c r="HL1" s="682" t="s">
        <v>1045</v>
      </c>
      <c r="HM1" s="683"/>
      <c r="HN1" s="704" t="s">
        <v>1074</v>
      </c>
      <c r="HO1" s="704"/>
      <c r="HP1" s="706" t="s">
        <v>594</v>
      </c>
      <c r="HQ1" s="707"/>
      <c r="HR1" s="682" t="s">
        <v>1045</v>
      </c>
      <c r="HS1" s="683"/>
      <c r="HT1" s="704" t="s">
        <v>1075</v>
      </c>
      <c r="HU1" s="704"/>
      <c r="HV1" s="706" t="s">
        <v>594</v>
      </c>
      <c r="HW1" s="707"/>
      <c r="HX1" s="682" t="s">
        <v>1054</v>
      </c>
      <c r="HY1" s="683"/>
      <c r="HZ1" s="704" t="s">
        <v>1076</v>
      </c>
      <c r="IA1" s="704"/>
      <c r="IB1" s="706" t="s">
        <v>594</v>
      </c>
      <c r="IC1" s="707"/>
      <c r="ID1" s="682" t="s">
        <v>1059</v>
      </c>
      <c r="IE1" s="683"/>
      <c r="IF1" s="704" t="s">
        <v>1077</v>
      </c>
      <c r="IG1" s="704"/>
      <c r="IH1" s="706" t="s">
        <v>594</v>
      </c>
      <c r="II1" s="707"/>
      <c r="IJ1" s="682" t="s">
        <v>1052</v>
      </c>
      <c r="IK1" s="683"/>
      <c r="IL1" s="704" t="s">
        <v>1078</v>
      </c>
      <c r="IM1" s="704"/>
      <c r="IN1" s="706" t="s">
        <v>594</v>
      </c>
      <c r="IO1" s="707"/>
      <c r="IP1" s="682" t="s">
        <v>1054</v>
      </c>
      <c r="IQ1" s="683"/>
      <c r="IR1" s="704" t="s">
        <v>1079</v>
      </c>
      <c r="IS1" s="704"/>
      <c r="IT1" s="706" t="s">
        <v>594</v>
      </c>
      <c r="IU1" s="707"/>
      <c r="IV1" s="682" t="s">
        <v>1080</v>
      </c>
      <c r="IW1" s="683"/>
      <c r="IX1" s="704" t="s">
        <v>1081</v>
      </c>
      <c r="IY1" s="704"/>
      <c r="IZ1" s="706" t="s">
        <v>594</v>
      </c>
      <c r="JA1" s="707"/>
      <c r="JB1" s="682" t="s">
        <v>1064</v>
      </c>
      <c r="JC1" s="683"/>
      <c r="JD1" s="704" t="s">
        <v>1082</v>
      </c>
      <c r="JE1" s="704"/>
      <c r="JF1" s="706" t="s">
        <v>594</v>
      </c>
      <c r="JG1" s="707"/>
      <c r="JH1" s="682" t="s">
        <v>1080</v>
      </c>
      <c r="JI1" s="683"/>
      <c r="JJ1" s="704" t="s">
        <v>1083</v>
      </c>
      <c r="JK1" s="704"/>
      <c r="JL1" s="578" t="s">
        <v>594</v>
      </c>
      <c r="JM1" s="110"/>
      <c r="JN1" s="544" t="s">
        <v>1080</v>
      </c>
      <c r="JO1" s="53"/>
      <c r="JP1" s="704" t="s">
        <v>1084</v>
      </c>
      <c r="JQ1" s="704"/>
      <c r="JR1" s="578" t="s">
        <v>594</v>
      </c>
      <c r="JS1" s="110"/>
      <c r="JT1" s="544" t="s">
        <v>1057</v>
      </c>
      <c r="JU1" s="53"/>
      <c r="JV1" s="704" t="s">
        <v>1085</v>
      </c>
      <c r="JW1" s="704"/>
      <c r="JX1" s="578" t="s">
        <v>594</v>
      </c>
      <c r="JY1" s="110"/>
      <c r="JZ1" s="544" t="s">
        <v>1086</v>
      </c>
      <c r="KA1" s="53"/>
      <c r="KB1" s="704" t="s">
        <v>1087</v>
      </c>
      <c r="KC1" s="704"/>
      <c r="KD1" s="578" t="s">
        <v>594</v>
      </c>
      <c r="KE1" s="110"/>
      <c r="KF1" s="544" t="s">
        <v>1045</v>
      </c>
      <c r="KG1" s="53"/>
      <c r="KH1" s="704" t="s">
        <v>1088</v>
      </c>
      <c r="KI1" s="704"/>
      <c r="KJ1" s="578" t="s">
        <v>594</v>
      </c>
      <c r="KK1" s="110"/>
      <c r="KL1" s="544" t="s">
        <v>1052</v>
      </c>
      <c r="KM1" s="53"/>
      <c r="KN1" s="704" t="s">
        <v>1089</v>
      </c>
      <c r="KO1" s="704"/>
      <c r="KP1" s="578" t="s">
        <v>594</v>
      </c>
      <c r="KQ1" s="110"/>
      <c r="KR1" s="544" t="s">
        <v>1052</v>
      </c>
      <c r="KS1" s="53"/>
      <c r="KT1" s="704" t="s">
        <v>1090</v>
      </c>
      <c r="KU1" s="704"/>
      <c r="KV1" s="578" t="s">
        <v>594</v>
      </c>
      <c r="KW1" s="110"/>
      <c r="KX1" s="544" t="s">
        <v>1052</v>
      </c>
      <c r="KY1" s="53"/>
      <c r="KZ1" s="704" t="s">
        <v>1091</v>
      </c>
      <c r="LA1" s="704"/>
      <c r="LB1" s="578" t="s">
        <v>594</v>
      </c>
      <c r="LC1" s="110"/>
      <c r="LD1" s="544" t="s">
        <v>1080</v>
      </c>
      <c r="LE1" s="53"/>
      <c r="LF1" s="704" t="s">
        <v>1092</v>
      </c>
      <c r="LG1" s="704"/>
      <c r="LH1" s="578" t="s">
        <v>594</v>
      </c>
      <c r="LI1" s="110"/>
      <c r="LJ1" s="544" t="s">
        <v>1080</v>
      </c>
      <c r="LK1" s="53"/>
      <c r="LL1" s="704" t="s">
        <v>1093</v>
      </c>
      <c r="LM1" s="704"/>
      <c r="LN1" s="578" t="s">
        <v>594</v>
      </c>
      <c r="LO1" s="308"/>
      <c r="LP1" s="544" t="s">
        <v>1080</v>
      </c>
      <c r="LQ1" s="53"/>
      <c r="LR1" s="704" t="s">
        <v>1094</v>
      </c>
      <c r="LS1" s="704"/>
      <c r="LT1" s="578" t="s">
        <v>594</v>
      </c>
      <c r="LU1" s="308"/>
      <c r="LV1" s="544" t="s">
        <v>1064</v>
      </c>
      <c r="LW1" s="53"/>
      <c r="LX1" s="704" t="s">
        <v>1095</v>
      </c>
      <c r="LY1" s="704"/>
      <c r="LZ1" s="578" t="s">
        <v>594</v>
      </c>
      <c r="MA1" s="308"/>
      <c r="MB1" s="544" t="s">
        <v>1080</v>
      </c>
      <c r="MC1" s="53"/>
      <c r="MD1" s="708" t="s">
        <v>1096</v>
      </c>
      <c r="ME1" s="704"/>
      <c r="MF1" s="578" t="s">
        <v>594</v>
      </c>
      <c r="MG1" s="308"/>
      <c r="MH1" s="544" t="s">
        <v>1080</v>
      </c>
      <c r="MI1" s="53"/>
      <c r="MJ1" s="708" t="s">
        <v>1097</v>
      </c>
      <c r="MK1" s="704"/>
      <c r="ML1" s="578" t="s">
        <v>594</v>
      </c>
      <c r="MM1" s="308"/>
      <c r="MN1" s="544" t="s">
        <v>1080</v>
      </c>
      <c r="MO1" s="53"/>
      <c r="MP1" s="704" t="s">
        <v>3426</v>
      </c>
      <c r="MQ1" s="704"/>
      <c r="MR1" s="596" t="s">
        <v>594</v>
      </c>
      <c r="MS1" s="308"/>
      <c r="MT1" s="593" t="s">
        <v>1080</v>
      </c>
      <c r="MU1" s="594"/>
      <c r="MV1" s="704" t="s">
        <v>3473</v>
      </c>
      <c r="MW1" s="704"/>
      <c r="MX1" s="643" t="s">
        <v>594</v>
      </c>
      <c r="MY1" s="308"/>
      <c r="MZ1" s="640" t="s">
        <v>1080</v>
      </c>
      <c r="NA1" s="641"/>
      <c r="NB1" s="704" t="s">
        <v>3479</v>
      </c>
      <c r="NC1" s="704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5" t="s">
        <v>1104</v>
      </c>
      <c r="MY2" s="254">
        <f>SUM(MY4:MY29)</f>
        <v>2237.4599999999996</v>
      </c>
      <c r="MZ2" s="75" t="s">
        <v>116</v>
      </c>
      <c r="NA2" s="318">
        <f>MY2+MW2-NC2</f>
        <v>2727.6610000000219</v>
      </c>
      <c r="NB2" s="645" t="s">
        <v>1108</v>
      </c>
      <c r="NC2" s="50">
        <f>SUM(NC9:NC43)</f>
        <v>326431.8</v>
      </c>
    </row>
    <row r="3" spans="1:369">
      <c r="A3" s="726" t="s">
        <v>1109</v>
      </c>
      <c r="B3" s="726"/>
      <c r="E3" s="58" t="s">
        <v>123</v>
      </c>
      <c r="F3" s="57">
        <f>F2-F4</f>
        <v>17</v>
      </c>
      <c r="G3" s="726" t="s">
        <v>1109</v>
      </c>
      <c r="H3" s="726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3484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2" t="s">
        <v>3484</v>
      </c>
      <c r="NA3" s="96">
        <f>NA2-MY32-MY31</f>
        <v>2668.0910000000217</v>
      </c>
      <c r="NB3" s="645" t="s">
        <v>3510</v>
      </c>
      <c r="NC3" s="645" t="s">
        <v>3511</v>
      </c>
    </row>
    <row r="4" spans="1:369" ht="12.75" customHeight="1" thickBot="1">
      <c r="A4" s="726"/>
      <c r="B4" s="726"/>
      <c r="E4" s="58" t="s">
        <v>134</v>
      </c>
      <c r="F4" s="57">
        <f>SUM(F14:F57)</f>
        <v>12750</v>
      </c>
      <c r="G4" s="726"/>
      <c r="H4" s="726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2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3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3483</v>
      </c>
      <c r="MU4" s="334">
        <f>MU2-MU5</f>
        <v>0.45000000003710738</v>
      </c>
      <c r="MV4" s="297"/>
      <c r="MW4" s="298"/>
      <c r="MX4" s="645" t="s">
        <v>1131</v>
      </c>
      <c r="MY4" s="124"/>
      <c r="MZ4" s="652" t="s">
        <v>3483</v>
      </c>
      <c r="NA4" s="334">
        <f>NA2-NA5</f>
        <v>-0.79899999997860505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2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5" t="s">
        <v>134</v>
      </c>
      <c r="NA5" s="96">
        <f>SUM(NA6:NA46)</f>
        <v>2728.4600000000005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3482</v>
      </c>
      <c r="MS6" s="631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3500</v>
      </c>
      <c r="MY6" s="124">
        <v>1.42</v>
      </c>
      <c r="MZ6" s="119" t="s">
        <v>1281</v>
      </c>
      <c r="NA6" s="48"/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4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1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3457</v>
      </c>
      <c r="MS7" s="631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645" t="s">
        <v>1268</v>
      </c>
      <c r="MY7" s="254"/>
      <c r="MZ7" s="119" t="s">
        <v>1877</v>
      </c>
      <c r="NA7" s="48"/>
      <c r="NB7" s="39">
        <v>8000</v>
      </c>
      <c r="NC7" s="40">
        <v>45580</v>
      </c>
      <c r="NE7" s="638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4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9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90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645" t="s">
        <v>3450</v>
      </c>
      <c r="MY8" s="254">
        <f>69.7+0.6</f>
        <v>70.3</v>
      </c>
      <c r="MZ8" s="162" t="s">
        <v>3513</v>
      </c>
      <c r="NA8" s="48">
        <v>59.57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9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9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604" t="s">
        <v>3427</v>
      </c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3425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3522</v>
      </c>
      <c r="MU10" s="62">
        <v>736.62</v>
      </c>
      <c r="MV10" s="602" t="s">
        <v>1326</v>
      </c>
      <c r="MW10" s="238">
        <v>50000</v>
      </c>
      <c r="MX10" s="646" t="s">
        <v>1438</v>
      </c>
      <c r="MY10" s="591"/>
      <c r="MZ10" s="123" t="s">
        <v>3468</v>
      </c>
      <c r="NA10" s="664">
        <v>46.85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8" t="s">
        <v>3450</v>
      </c>
      <c r="MS11" s="254">
        <v>62.000999999999998</v>
      </c>
      <c r="MT11" s="162" t="s">
        <v>3472</v>
      </c>
      <c r="MU11" s="48">
        <v>8000</v>
      </c>
      <c r="MV11" s="627" t="s">
        <v>3446</v>
      </c>
      <c r="MW11" s="50">
        <f>10000+20000</f>
        <v>30000</v>
      </c>
      <c r="MX11" s="646"/>
      <c r="MY11" s="254"/>
      <c r="MZ11" s="123" t="s">
        <v>3531</v>
      </c>
      <c r="NA11" s="665">
        <v>30.68</v>
      </c>
      <c r="NB11" s="649" t="s">
        <v>1220</v>
      </c>
      <c r="NC11" s="50">
        <v>-4000</v>
      </c>
      <c r="ND11" s="336"/>
      <c r="NE11" s="632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3469</v>
      </c>
      <c r="MU12" s="61">
        <v>133.52000000000001</v>
      </c>
      <c r="MV12" s="602" t="s">
        <v>3463</v>
      </c>
      <c r="MW12" s="50">
        <v>30000</v>
      </c>
      <c r="MX12" s="645" t="s">
        <v>1548</v>
      </c>
      <c r="MY12" s="254"/>
      <c r="MZ12" s="152" t="s">
        <v>1678</v>
      </c>
      <c r="NA12" s="48"/>
      <c r="NB12" s="651" t="s">
        <v>3530</v>
      </c>
      <c r="NC12" s="99">
        <v>-92000</v>
      </c>
      <c r="ND12" s="24">
        <v>45519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9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3468</v>
      </c>
      <c r="MU13" s="62">
        <v>180.46</v>
      </c>
      <c r="MV13" s="604" t="s">
        <v>3443</v>
      </c>
      <c r="MW13" s="50">
        <v>-63810</v>
      </c>
      <c r="MX13" s="647" t="s">
        <v>3454</v>
      </c>
      <c r="MY13" s="254">
        <f>212.33+76.44+42.47</f>
        <v>331.24</v>
      </c>
      <c r="MZ13" s="152" t="s">
        <v>3524</v>
      </c>
      <c r="NA13" s="48">
        <v>39.6</v>
      </c>
      <c r="NB13" s="649" t="s">
        <v>3512</v>
      </c>
      <c r="NC13" s="50">
        <v>30000</v>
      </c>
      <c r="ND13" s="24">
        <v>45514</v>
      </c>
      <c r="NE13" s="633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9" t="s">
        <v>1631</v>
      </c>
      <c r="DP14" s="71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4" t="s">
        <v>1649</v>
      </c>
      <c r="HK14" s="70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5" t="s">
        <v>3458</v>
      </c>
      <c r="MS14" s="254">
        <v>132.44999999999999</v>
      </c>
      <c r="MT14" s="152" t="s">
        <v>1678</v>
      </c>
      <c r="MU14" s="48">
        <v>73.400000000000006</v>
      </c>
      <c r="MV14" s="604" t="s">
        <v>3444</v>
      </c>
      <c r="MW14" s="50">
        <v>-113000</v>
      </c>
      <c r="MX14" s="49" t="s">
        <v>3498</v>
      </c>
      <c r="MY14" s="48">
        <f>34.21+0.66</f>
        <v>34.869999999999997</v>
      </c>
      <c r="MZ14" s="152" t="s">
        <v>1435</v>
      </c>
      <c r="NA14" s="48"/>
      <c r="NB14" s="604" t="s">
        <v>3443</v>
      </c>
      <c r="NC14" s="586">
        <v>0</v>
      </c>
      <c r="ND14" s="24">
        <v>45531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1" t="s">
        <v>1605</v>
      </c>
      <c r="KE15" s="71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5" t="s">
        <v>3459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3496</v>
      </c>
      <c r="MY15" s="254">
        <f>746.61+10.67</f>
        <v>757.28</v>
      </c>
      <c r="MZ15" s="152" t="s">
        <v>3503</v>
      </c>
      <c r="NA15" s="51">
        <v>10.9</v>
      </c>
      <c r="NB15" s="604" t="s">
        <v>3444</v>
      </c>
      <c r="NC15" s="586">
        <v>3</v>
      </c>
      <c r="ND15" s="262" t="s">
        <v>3529</v>
      </c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3493</v>
      </c>
      <c r="MW16" s="99">
        <v>-92000</v>
      </c>
      <c r="MX16" s="604" t="s">
        <v>3506</v>
      </c>
      <c r="MY16" s="48">
        <v>11.93</v>
      </c>
      <c r="MZ16" s="152" t="s">
        <v>1547</v>
      </c>
      <c r="NA16" s="48"/>
      <c r="NB16" s="649" t="s">
        <v>3525</v>
      </c>
      <c r="NC16" s="50">
        <v>192207</v>
      </c>
      <c r="ND16" s="336">
        <v>45530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7" t="s">
        <v>3505</v>
      </c>
      <c r="MZ17" s="152" t="s">
        <v>1612</v>
      </c>
      <c r="NA17" s="48">
        <f>13.57</f>
        <v>13.57</v>
      </c>
      <c r="NB17" s="649" t="s">
        <v>1606</v>
      </c>
      <c r="NC17" s="50">
        <v>100029</v>
      </c>
      <c r="ND17" s="336">
        <v>45530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09" t="s">
        <v>1863</v>
      </c>
      <c r="DJ18" s="71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9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4" t="s">
        <v>1605</v>
      </c>
      <c r="MY18" s="644"/>
      <c r="MZ18" s="152" t="s">
        <v>1675</v>
      </c>
      <c r="NA18" s="48">
        <f>18.83+10+14.95+10+10+13.86</f>
        <v>77.64</v>
      </c>
      <c r="NB18" s="649" t="s">
        <v>1540</v>
      </c>
      <c r="NC18" s="50">
        <v>0</v>
      </c>
      <c r="ND18" s="24">
        <v>45533</v>
      </c>
      <c r="NE18" s="50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5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2" t="s">
        <v>1540</v>
      </c>
      <c r="MW19" s="50">
        <v>194001</v>
      </c>
      <c r="MX19" s="615"/>
      <c r="MZ19" s="605" t="s">
        <v>3518</v>
      </c>
      <c r="NA19" s="48">
        <v>30</v>
      </c>
      <c r="NB19" s="648" t="s">
        <v>1670</v>
      </c>
      <c r="NC19" s="249"/>
      <c r="ND19" s="336"/>
      <c r="NE19" s="99"/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3509</v>
      </c>
      <c r="MY20" s="328">
        <v>94.9</v>
      </c>
      <c r="MZ20" s="605" t="s">
        <v>3481</v>
      </c>
      <c r="NA20" s="48">
        <v>4</v>
      </c>
      <c r="NB20" s="661" t="s">
        <v>3507</v>
      </c>
      <c r="NC20" s="99">
        <v>-1253</v>
      </c>
      <c r="ND20" s="336"/>
      <c r="NE20" s="663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12" t="s">
        <v>330</v>
      </c>
      <c r="N21" s="712"/>
      <c r="Q21" s="63" t="s">
        <v>355</v>
      </c>
      <c r="S21" s="712" t="s">
        <v>330</v>
      </c>
      <c r="T21" s="712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4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5" t="s">
        <v>3476</v>
      </c>
      <c r="MU21" s="48">
        <v>60</v>
      </c>
      <c r="MV21" s="600" t="s">
        <v>1728</v>
      </c>
      <c r="MW21" s="99">
        <v>-1751</v>
      </c>
      <c r="MX21" s="615" t="s">
        <v>3519</v>
      </c>
      <c r="MY21" s="48">
        <v>81.81</v>
      </c>
      <c r="MZ21" s="605" t="s">
        <v>2582</v>
      </c>
      <c r="NA21" s="48">
        <v>80</v>
      </c>
      <c r="NB21" s="660">
        <v>20.05</v>
      </c>
      <c r="NC21" s="656"/>
      <c r="ND21" s="336"/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4" t="s">
        <v>2091</v>
      </c>
      <c r="N22" s="714"/>
      <c r="Q22" s="63" t="s">
        <v>364</v>
      </c>
      <c r="S22" s="714" t="s">
        <v>2091</v>
      </c>
      <c r="T22" s="714"/>
      <c r="W22" s="71" t="s">
        <v>1736</v>
      </c>
      <c r="X22" s="14">
        <v>0</v>
      </c>
      <c r="Y22" s="712" t="s">
        <v>330</v>
      </c>
      <c r="Z22" s="712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4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5" t="s">
        <v>2117</v>
      </c>
      <c r="IU22" s="705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1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5" t="s">
        <v>3494</v>
      </c>
      <c r="MU22" s="48">
        <f>1.5+10</f>
        <v>11.5</v>
      </c>
      <c r="MV22" s="603" t="s">
        <v>1787</v>
      </c>
      <c r="MW22" s="586">
        <v>10.000999999999999</v>
      </c>
      <c r="MX22" s="587" t="s">
        <v>3508</v>
      </c>
      <c r="MY22" s="328">
        <v>101.1</v>
      </c>
      <c r="MZ22" s="605" t="s">
        <v>2627</v>
      </c>
      <c r="NA22" s="620">
        <v>29.6</v>
      </c>
      <c r="NB22" s="650" t="s">
        <v>1787</v>
      </c>
      <c r="NC22" s="586">
        <v>-40</v>
      </c>
      <c r="ND22" s="613">
        <v>45530</v>
      </c>
      <c r="NE22" s="50" t="s">
        <v>3532</v>
      </c>
    </row>
    <row r="23" spans="1:369">
      <c r="A23" s="712" t="s">
        <v>330</v>
      </c>
      <c r="B23" s="712"/>
      <c r="E23" s="565" t="s">
        <v>402</v>
      </c>
      <c r="F23" s="63"/>
      <c r="G23" s="712" t="s">
        <v>330</v>
      </c>
      <c r="H23" s="712"/>
      <c r="K23" s="71" t="s">
        <v>1736</v>
      </c>
      <c r="L23" s="14">
        <v>0</v>
      </c>
      <c r="M23" s="713"/>
      <c r="N23" s="713"/>
      <c r="Q23" s="63" t="s">
        <v>1916</v>
      </c>
      <c r="S23" s="713"/>
      <c r="T23" s="713"/>
      <c r="W23" s="71" t="s">
        <v>1518</v>
      </c>
      <c r="X23" s="66">
        <v>0</v>
      </c>
      <c r="Y23" s="714" t="s">
        <v>2091</v>
      </c>
      <c r="Z23" s="714"/>
      <c r="AE23" s="712" t="s">
        <v>330</v>
      </c>
      <c r="AF23" s="712"/>
      <c r="AK23" s="712" t="s">
        <v>330</v>
      </c>
      <c r="AL23" s="712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15" t="s">
        <v>2149</v>
      </c>
      <c r="EF23" s="715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4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4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5" t="s">
        <v>2117</v>
      </c>
      <c r="HK23" s="705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5" t="s">
        <v>2117</v>
      </c>
      <c r="HW23" s="705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5" t="s">
        <v>3430</v>
      </c>
      <c r="MU23" s="620">
        <v>33.33</v>
      </c>
      <c r="MV23" s="599" t="s">
        <v>1845</v>
      </c>
      <c r="MW23" s="50">
        <f>MV24-0.99*195000</f>
        <v>1</v>
      </c>
      <c r="MX23" s="587" t="s">
        <v>3521</v>
      </c>
      <c r="MY23" s="328">
        <v>87.97</v>
      </c>
      <c r="MZ23" s="605" t="s">
        <v>3502</v>
      </c>
      <c r="NA23" s="48">
        <v>98.8</v>
      </c>
      <c r="NB23" s="646" t="s">
        <v>3497</v>
      </c>
      <c r="NC23" s="50">
        <f>NB24-0.99*195000</f>
        <v>-280</v>
      </c>
      <c r="ND23" s="613"/>
      <c r="NE23" s="50"/>
    </row>
    <row r="24" spans="1:369">
      <c r="A24" s="714" t="s">
        <v>2091</v>
      </c>
      <c r="B24" s="714"/>
      <c r="E24" s="565" t="s">
        <v>271</v>
      </c>
      <c r="F24" s="63"/>
      <c r="G24" s="714" t="s">
        <v>2091</v>
      </c>
      <c r="H24" s="714"/>
      <c r="K24" s="71" t="s">
        <v>1518</v>
      </c>
      <c r="L24" s="66">
        <v>0</v>
      </c>
      <c r="M24" s="713"/>
      <c r="N24" s="713"/>
      <c r="Q24" s="71" t="s">
        <v>1617</v>
      </c>
      <c r="R24" s="14">
        <v>0</v>
      </c>
      <c r="S24" s="713"/>
      <c r="T24" s="713"/>
      <c r="W24" s="71" t="s">
        <v>2183</v>
      </c>
      <c r="X24" s="14">
        <v>910.17</v>
      </c>
      <c r="Y24" s="713"/>
      <c r="Z24" s="713"/>
      <c r="AC24" s="78" t="s">
        <v>2184</v>
      </c>
      <c r="AD24" s="14">
        <v>90</v>
      </c>
      <c r="AE24" s="714" t="s">
        <v>2091</v>
      </c>
      <c r="AF24" s="714"/>
      <c r="AI24" s="77" t="s">
        <v>2185</v>
      </c>
      <c r="AJ24" s="14">
        <v>30</v>
      </c>
      <c r="AK24" s="714" t="s">
        <v>2091</v>
      </c>
      <c r="AL24" s="714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4"/>
      <c r="BH24" s="714"/>
      <c r="BK24" s="94" t="s">
        <v>2187</v>
      </c>
      <c r="BL24" s="66">
        <v>48.54</v>
      </c>
      <c r="BM24" s="714"/>
      <c r="BN24" s="714"/>
      <c r="BQ24" s="94" t="s">
        <v>1918</v>
      </c>
      <c r="BR24" s="66">
        <v>50.15</v>
      </c>
      <c r="BS24" s="714" t="s">
        <v>2188</v>
      </c>
      <c r="BT24" s="714"/>
      <c r="BW24" s="94" t="s">
        <v>1918</v>
      </c>
      <c r="BX24" s="66">
        <v>48.54</v>
      </c>
      <c r="BY24" s="714"/>
      <c r="BZ24" s="714"/>
      <c r="CC24" s="94" t="s">
        <v>1918</v>
      </c>
      <c r="CD24" s="66">
        <v>142.91</v>
      </c>
      <c r="CE24" s="714"/>
      <c r="CF24" s="714"/>
      <c r="CI24" s="94" t="s">
        <v>2189</v>
      </c>
      <c r="CJ24" s="66">
        <v>35.049999999999997</v>
      </c>
      <c r="CK24" s="713"/>
      <c r="CL24" s="713"/>
      <c r="CO24" s="94" t="s">
        <v>1866</v>
      </c>
      <c r="CP24" s="66">
        <v>153.41</v>
      </c>
      <c r="CQ24" s="713" t="s">
        <v>2190</v>
      </c>
      <c r="CR24" s="71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4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5" t="s">
        <v>3449</v>
      </c>
      <c r="MU24" s="48">
        <v>17.100000000000001</v>
      </c>
      <c r="MV24" s="288">
        <v>193051</v>
      </c>
      <c r="MW24" s="43" t="s">
        <v>2038</v>
      </c>
      <c r="MX24" s="320" t="s">
        <v>3520</v>
      </c>
      <c r="MY24" s="328">
        <f>43.21+28.21+36.83</f>
        <v>108.25</v>
      </c>
      <c r="MZ24" s="605" t="s">
        <v>3514</v>
      </c>
      <c r="NA24" s="61">
        <v>30.5</v>
      </c>
      <c r="NB24" s="288">
        <v>192770</v>
      </c>
      <c r="NC24" s="43" t="s">
        <v>2038</v>
      </c>
      <c r="ND24" s="336">
        <v>45530</v>
      </c>
      <c r="NE24" s="288"/>
    </row>
    <row r="25" spans="1:369">
      <c r="A25" s="713"/>
      <c r="B25" s="713"/>
      <c r="E25" s="564" t="s">
        <v>386</v>
      </c>
      <c r="F25" s="58"/>
      <c r="G25" s="713"/>
      <c r="H25" s="713"/>
      <c r="K25" s="71" t="s">
        <v>2239</v>
      </c>
      <c r="L25" s="14">
        <f>910+40</f>
        <v>950</v>
      </c>
      <c r="M25" s="713"/>
      <c r="N25" s="713"/>
      <c r="Q25" s="71" t="s">
        <v>1680</v>
      </c>
      <c r="R25" s="14">
        <v>0</v>
      </c>
      <c r="S25" s="713"/>
      <c r="T25" s="713"/>
      <c r="W25" s="72" t="s">
        <v>2240</v>
      </c>
      <c r="X25" s="14">
        <v>110.58</v>
      </c>
      <c r="Y25" s="713"/>
      <c r="Z25" s="713"/>
      <c r="AE25" s="713"/>
      <c r="AF25" s="713"/>
      <c r="AK25" s="713"/>
      <c r="AL25" s="71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3"/>
      <c r="AX25" s="713"/>
      <c r="AY25" s="72"/>
      <c r="AZ25" s="66"/>
      <c r="BA25" s="713"/>
      <c r="BB25" s="713"/>
      <c r="BE25" s="72" t="s">
        <v>1547</v>
      </c>
      <c r="BF25" s="66">
        <f>6.5*2</f>
        <v>13</v>
      </c>
      <c r="BG25" s="713"/>
      <c r="BH25" s="713"/>
      <c r="BK25" s="94" t="s">
        <v>1547</v>
      </c>
      <c r="BL25" s="66">
        <f>6.5*2</f>
        <v>13</v>
      </c>
      <c r="BM25" s="713"/>
      <c r="BN25" s="713"/>
      <c r="BQ25" s="94" t="s">
        <v>1547</v>
      </c>
      <c r="BR25" s="66">
        <v>13</v>
      </c>
      <c r="BS25" s="713"/>
      <c r="BT25" s="713"/>
      <c r="BW25" s="94" t="s">
        <v>1547</v>
      </c>
      <c r="BX25" s="66">
        <v>13</v>
      </c>
      <c r="BY25" s="713"/>
      <c r="BZ25" s="713"/>
      <c r="CC25" s="94" t="s">
        <v>1547</v>
      </c>
      <c r="CD25" s="66">
        <v>13</v>
      </c>
      <c r="CE25" s="713"/>
      <c r="CF25" s="71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16" t="s">
        <v>2149</v>
      </c>
      <c r="DZ25" s="717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15" t="s">
        <v>2149</v>
      </c>
      <c r="ES25" s="715"/>
      <c r="ET25" s="54" t="s">
        <v>1810</v>
      </c>
      <c r="EU25" s="99">
        <v>20000</v>
      </c>
      <c r="EW25" s="724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5" t="s">
        <v>2117</v>
      </c>
      <c r="IC25" s="705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5" t="s">
        <v>2783</v>
      </c>
      <c r="MU25" s="48">
        <f>38.4+22.6+34+24.9</f>
        <v>119.9</v>
      </c>
      <c r="MV25" s="599" t="s">
        <v>2087</v>
      </c>
      <c r="MW25" s="50">
        <v>2600</v>
      </c>
      <c r="MX25" s="320" t="s">
        <v>3523</v>
      </c>
      <c r="MY25" s="328">
        <v>731.39</v>
      </c>
      <c r="MZ25" s="605" t="s">
        <v>3528</v>
      </c>
      <c r="NA25" s="48"/>
      <c r="NB25" s="646" t="s">
        <v>2087</v>
      </c>
      <c r="NC25" s="50">
        <v>2600</v>
      </c>
      <c r="ND25" s="336">
        <v>45519</v>
      </c>
      <c r="NE25" s="50"/>
    </row>
    <row r="26" spans="1:369">
      <c r="A26" s="713"/>
      <c r="B26" s="713"/>
      <c r="F26" s="67"/>
      <c r="G26" s="713"/>
      <c r="H26" s="713"/>
      <c r="M26" s="718" t="s">
        <v>372</v>
      </c>
      <c r="N26" s="713"/>
      <c r="Q26" s="71" t="s">
        <v>1736</v>
      </c>
      <c r="R26" s="14">
        <v>0</v>
      </c>
      <c r="S26" s="718" t="s">
        <v>372</v>
      </c>
      <c r="T26" s="713"/>
      <c r="W26" s="72" t="s">
        <v>1918</v>
      </c>
      <c r="X26" s="14">
        <v>60.75</v>
      </c>
      <c r="Y26" s="713"/>
      <c r="Z26" s="713"/>
      <c r="AC26" s="21" t="s">
        <v>2284</v>
      </c>
      <c r="AD26" s="21"/>
      <c r="AE26" s="718" t="s">
        <v>372</v>
      </c>
      <c r="AF26" s="71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15" t="s">
        <v>2149</v>
      </c>
      <c r="EY26" s="715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5" t="s">
        <v>2117</v>
      </c>
      <c r="HQ26" s="705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5" t="s">
        <v>3456</v>
      </c>
      <c r="MU26" s="48">
        <v>73.86</v>
      </c>
      <c r="MV26" s="602" t="s">
        <v>3464</v>
      </c>
      <c r="MW26" s="50">
        <v>615</v>
      </c>
      <c r="MX26" s="320" t="s">
        <v>3526</v>
      </c>
      <c r="MY26" s="328">
        <v>25</v>
      </c>
      <c r="MZ26" s="605" t="s">
        <v>3533</v>
      </c>
      <c r="NA26" s="48">
        <f>5.6+38.97</f>
        <v>44.57</v>
      </c>
      <c r="NB26" s="649" t="s">
        <v>3464</v>
      </c>
      <c r="NC26" s="50">
        <v>504</v>
      </c>
      <c r="ND26" s="336">
        <v>45524</v>
      </c>
      <c r="NE26" s="50"/>
    </row>
    <row r="27" spans="1:369" ht="12.75" customHeight="1">
      <c r="A27" s="713"/>
      <c r="B27" s="713"/>
      <c r="E27" s="567" t="s">
        <v>418</v>
      </c>
      <c r="F27" s="67"/>
      <c r="G27" s="713"/>
      <c r="H27" s="713"/>
      <c r="K27" s="72" t="s">
        <v>2332</v>
      </c>
      <c r="L27" s="14">
        <f>60</f>
        <v>60</v>
      </c>
      <c r="M27" s="718" t="s">
        <v>2333</v>
      </c>
      <c r="N27" s="713"/>
      <c r="Q27" s="71" t="s">
        <v>2334</v>
      </c>
      <c r="R27" s="66">
        <v>200</v>
      </c>
      <c r="S27" s="718" t="s">
        <v>2333</v>
      </c>
      <c r="T27" s="713"/>
      <c r="W27" s="72" t="s">
        <v>1986</v>
      </c>
      <c r="X27" s="14">
        <v>61.35</v>
      </c>
      <c r="Y27" s="718" t="s">
        <v>372</v>
      </c>
      <c r="Z27" s="713"/>
      <c r="AC27" s="21" t="s">
        <v>2335</v>
      </c>
      <c r="AD27" s="21">
        <f>53+207+63</f>
        <v>323</v>
      </c>
      <c r="AE27" s="718" t="s">
        <v>2333</v>
      </c>
      <c r="AF27" s="71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15" t="s">
        <v>2355</v>
      </c>
      <c r="FE27" s="715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7"/>
      <c r="MS27" s="597"/>
      <c r="MT27" s="605" t="s">
        <v>3487</v>
      </c>
      <c r="MU27" s="48">
        <v>29.6</v>
      </c>
      <c r="MV27" s="602" t="s">
        <v>3452</v>
      </c>
      <c r="MW27" s="50">
        <v>1100</v>
      </c>
      <c r="MX27" s="320"/>
      <c r="MY27" s="328"/>
      <c r="MZ27" s="605" t="s">
        <v>3534</v>
      </c>
      <c r="NA27" s="48">
        <v>8.4</v>
      </c>
      <c r="NB27" s="649" t="s">
        <v>3452</v>
      </c>
      <c r="NC27" s="50">
        <v>1296</v>
      </c>
      <c r="ND27" s="613">
        <v>45524</v>
      </c>
      <c r="NE27" s="50"/>
    </row>
    <row r="28" spans="1:369">
      <c r="A28" s="718" t="s">
        <v>372</v>
      </c>
      <c r="B28" s="713"/>
      <c r="E28" s="567" t="s">
        <v>427</v>
      </c>
      <c r="F28" s="67"/>
      <c r="G28" s="718" t="s">
        <v>372</v>
      </c>
      <c r="H28" s="713"/>
      <c r="K28" s="72" t="s">
        <v>1986</v>
      </c>
      <c r="L28" s="14">
        <v>0</v>
      </c>
      <c r="M28" s="719" t="s">
        <v>197</v>
      </c>
      <c r="N28" s="719"/>
      <c r="Q28" s="71" t="s">
        <v>2183</v>
      </c>
      <c r="R28" s="14">
        <v>0</v>
      </c>
      <c r="S28" s="719" t="s">
        <v>197</v>
      </c>
      <c r="T28" s="719"/>
      <c r="W28" s="72" t="s">
        <v>2041</v>
      </c>
      <c r="X28" s="14">
        <v>64</v>
      </c>
      <c r="Y28" s="718" t="s">
        <v>2333</v>
      </c>
      <c r="Z28" s="713"/>
      <c r="AC28" s="21" t="s">
        <v>2393</v>
      </c>
      <c r="AD28" s="21">
        <f>63+46</f>
        <v>109</v>
      </c>
      <c r="AE28" s="719" t="s">
        <v>197</v>
      </c>
      <c r="AF28" s="719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15" t="s">
        <v>2149</v>
      </c>
      <c r="EM28" s="715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5" t="s">
        <v>2117</v>
      </c>
      <c r="JA28" s="705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5" t="s">
        <v>3460</v>
      </c>
      <c r="MU28" s="48">
        <v>27.5</v>
      </c>
      <c r="MV28" s="602" t="s">
        <v>3421</v>
      </c>
      <c r="MW28" s="50">
        <v>10</v>
      </c>
      <c r="MX28" s="329"/>
      <c r="MY28" s="328"/>
      <c r="MZ28" s="605" t="s">
        <v>1877</v>
      </c>
      <c r="NA28" s="48"/>
      <c r="NB28" s="649" t="s">
        <v>3421</v>
      </c>
      <c r="NC28" s="50">
        <v>10</v>
      </c>
      <c r="ND28" s="336">
        <v>45519</v>
      </c>
      <c r="NE28" s="50"/>
    </row>
    <row r="29" spans="1:369">
      <c r="A29" s="718" t="s">
        <v>2333</v>
      </c>
      <c r="B29" s="713"/>
      <c r="E29" s="567" t="s">
        <v>431</v>
      </c>
      <c r="F29" s="67"/>
      <c r="G29" s="718" t="s">
        <v>2333</v>
      </c>
      <c r="H29" s="713"/>
      <c r="K29" s="72" t="s">
        <v>2041</v>
      </c>
      <c r="L29" s="14">
        <v>64</v>
      </c>
      <c r="M29" s="713" t="s">
        <v>300</v>
      </c>
      <c r="N29" s="713"/>
      <c r="S29" s="713" t="s">
        <v>300</v>
      </c>
      <c r="T29" s="713"/>
      <c r="W29" s="72" t="s">
        <v>2092</v>
      </c>
      <c r="X29" s="14">
        <v>100.01</v>
      </c>
      <c r="Y29" s="719" t="s">
        <v>197</v>
      </c>
      <c r="Z29" s="719"/>
      <c r="AC29" s="14" t="s">
        <v>2445</v>
      </c>
      <c r="AD29" s="14">
        <v>65</v>
      </c>
      <c r="AE29" s="713" t="s">
        <v>300</v>
      </c>
      <c r="AF29" s="71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15" t="s">
        <v>2355</v>
      </c>
      <c r="FK29" s="715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9"/>
      <c r="MS29" s="591"/>
      <c r="MT29" s="605" t="s">
        <v>2299</v>
      </c>
      <c r="MU29" s="48">
        <v>62.4</v>
      </c>
      <c r="MV29" s="600" t="s">
        <v>2176</v>
      </c>
      <c r="MW29" s="50">
        <v>140</v>
      </c>
      <c r="MX29" s="320"/>
      <c r="MY29" s="320"/>
      <c r="MZ29" s="605" t="s">
        <v>1877</v>
      </c>
      <c r="NA29" s="48"/>
      <c r="NB29" s="647" t="s">
        <v>2176</v>
      </c>
      <c r="NC29" s="50">
        <v>140</v>
      </c>
      <c r="ND29" s="336">
        <v>45514</v>
      </c>
    </row>
    <row r="30" spans="1:369">
      <c r="A30" s="719" t="s">
        <v>197</v>
      </c>
      <c r="B30" s="719"/>
      <c r="E30" s="567" t="s">
        <v>2488</v>
      </c>
      <c r="F30" s="58"/>
      <c r="G30" s="719" t="s">
        <v>197</v>
      </c>
      <c r="H30" s="719"/>
      <c r="K30" s="72" t="s">
        <v>2092</v>
      </c>
      <c r="L30" s="14">
        <v>50.01</v>
      </c>
      <c r="M30" s="723" t="s">
        <v>2489</v>
      </c>
      <c r="N30" s="723"/>
      <c r="Q30" s="72" t="s">
        <v>1854</v>
      </c>
      <c r="R30" s="14">
        <v>26</v>
      </c>
      <c r="S30" s="723" t="s">
        <v>2489</v>
      </c>
      <c r="T30" s="723"/>
      <c r="Y30" s="713" t="s">
        <v>300</v>
      </c>
      <c r="Z30" s="713"/>
      <c r="AC30" s="14" t="s">
        <v>2490</v>
      </c>
      <c r="AD30" s="14">
        <v>10</v>
      </c>
      <c r="AE30" s="723" t="s">
        <v>2489</v>
      </c>
      <c r="AF30" s="723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3485</v>
      </c>
      <c r="MU30" s="48">
        <v>143.4</v>
      </c>
      <c r="MV30" s="603" t="s">
        <v>2070</v>
      </c>
      <c r="MW30" s="50">
        <v>1265</v>
      </c>
      <c r="MX30" s="642" t="s">
        <v>2221</v>
      </c>
      <c r="MY30" s="312"/>
      <c r="MZ30" s="655" t="s">
        <v>3445</v>
      </c>
      <c r="NA30" s="48">
        <f>749.38+250.7</f>
        <v>1000.0799999999999</v>
      </c>
      <c r="NB30" s="654" t="s">
        <v>3499</v>
      </c>
      <c r="NC30" s="50">
        <v>1000</v>
      </c>
      <c r="ND30" s="336"/>
    </row>
    <row r="31" spans="1:369" ht="12.75" customHeight="1">
      <c r="A31" s="713" t="s">
        <v>300</v>
      </c>
      <c r="B31" s="713"/>
      <c r="E31" s="58"/>
      <c r="F31" s="58"/>
      <c r="G31" s="713" t="s">
        <v>300</v>
      </c>
      <c r="H31" s="713"/>
      <c r="M31" s="714" t="s">
        <v>363</v>
      </c>
      <c r="N31" s="714"/>
      <c r="Q31" s="72" t="s">
        <v>1918</v>
      </c>
      <c r="R31" s="14">
        <v>55</v>
      </c>
      <c r="S31" s="714" t="s">
        <v>363</v>
      </c>
      <c r="T31" s="714"/>
      <c r="W31" s="73" t="s">
        <v>2539</v>
      </c>
      <c r="X31" s="73">
        <v>0</v>
      </c>
      <c r="Y31" s="723" t="s">
        <v>2489</v>
      </c>
      <c r="Z31" s="723"/>
      <c r="AE31" s="714" t="s">
        <v>363</v>
      </c>
      <c r="AF31" s="714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0" t="s">
        <v>2548</v>
      </c>
      <c r="DP31" s="730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5" t="s">
        <v>2221</v>
      </c>
      <c r="MS31" s="312"/>
      <c r="MT31" s="605" t="s">
        <v>3474</v>
      </c>
      <c r="MU31" s="48">
        <v>39.33</v>
      </c>
      <c r="MV31" s="338">
        <v>2212</v>
      </c>
      <c r="MW31" s="285" t="s">
        <v>3467</v>
      </c>
      <c r="MX31" s="330" t="s">
        <v>1200</v>
      </c>
      <c r="MY31" s="62">
        <f>SUM(NA6:NA7)</f>
        <v>0</v>
      </c>
      <c r="MZ31" s="655" t="s">
        <v>3451</v>
      </c>
      <c r="NA31" s="48"/>
      <c r="NB31" s="650" t="s">
        <v>2070</v>
      </c>
      <c r="NC31" s="50">
        <v>2000</v>
      </c>
      <c r="ND31" s="336">
        <v>45530</v>
      </c>
    </row>
    <row r="32" spans="1:369">
      <c r="A32" s="723" t="s">
        <v>2489</v>
      </c>
      <c r="B32" s="723"/>
      <c r="C32" s="69"/>
      <c r="D32" s="69"/>
      <c r="E32" s="69"/>
      <c r="F32" s="69"/>
      <c r="G32" s="723" t="s">
        <v>2489</v>
      </c>
      <c r="H32" s="723"/>
      <c r="K32" s="73" t="s">
        <v>2588</v>
      </c>
      <c r="L32" s="73"/>
      <c r="M32" s="720" t="s">
        <v>2573</v>
      </c>
      <c r="N32" s="720"/>
      <c r="Q32" s="72" t="s">
        <v>1986</v>
      </c>
      <c r="R32" s="14">
        <v>77.239999999999995</v>
      </c>
      <c r="S32" s="720" t="s">
        <v>2573</v>
      </c>
      <c r="T32" s="720"/>
      <c r="Y32" s="714" t="s">
        <v>363</v>
      </c>
      <c r="Z32" s="714"/>
      <c r="AC32" s="574" t="s">
        <v>1395</v>
      </c>
      <c r="AD32" s="14">
        <v>350</v>
      </c>
      <c r="AE32" s="720" t="s">
        <v>2573</v>
      </c>
      <c r="AF32" s="72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1" t="s">
        <v>2477</v>
      </c>
      <c r="DB32" s="72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5" t="s">
        <v>2117</v>
      </c>
      <c r="IO32" s="705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3486</v>
      </c>
      <c r="MU32" s="48">
        <v>19.899999999999999</v>
      </c>
      <c r="MV32" s="213">
        <v>0</v>
      </c>
      <c r="MW32" s="50" t="s">
        <v>2442</v>
      </c>
      <c r="MX32" s="160" t="s">
        <v>2587</v>
      </c>
      <c r="MY32" s="62">
        <f>SUM(NA8:NA8)</f>
        <v>59.57</v>
      </c>
      <c r="MZ32" s="655" t="s">
        <v>1518</v>
      </c>
      <c r="NA32" s="48">
        <v>588.6</v>
      </c>
      <c r="NB32" s="338">
        <v>6800</v>
      </c>
      <c r="NC32" s="285" t="s">
        <v>3467</v>
      </c>
      <c r="ND32" s="336">
        <v>45524</v>
      </c>
      <c r="NE32" s="50"/>
    </row>
    <row r="33" spans="1:369">
      <c r="A33" s="714" t="s">
        <v>363</v>
      </c>
      <c r="B33" s="714"/>
      <c r="E33" s="575" t="s">
        <v>455</v>
      </c>
      <c r="F33" s="58"/>
      <c r="G33" s="714" t="s">
        <v>363</v>
      </c>
      <c r="H33" s="714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0" t="s">
        <v>2573</v>
      </c>
      <c r="Z33" s="72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5" t="s">
        <v>3475</v>
      </c>
      <c r="MU33" s="48">
        <v>73.14</v>
      </c>
      <c r="MV33" s="601" t="s">
        <v>2218</v>
      </c>
      <c r="MW33" s="48"/>
      <c r="MX33" s="49" t="s">
        <v>2630</v>
      </c>
      <c r="MY33" s="48">
        <f>SUM(NA9:NA9)</f>
        <v>0</v>
      </c>
      <c r="MZ33" s="655" t="s">
        <v>3501</v>
      </c>
      <c r="NA33" s="48">
        <v>56.5</v>
      </c>
      <c r="NB33" s="213"/>
      <c r="NC33" s="50" t="s">
        <v>2442</v>
      </c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6" t="s">
        <v>3445</v>
      </c>
      <c r="MU34" s="48">
        <f>250.7+749.38</f>
        <v>1000.0799999999999</v>
      </c>
      <c r="MV34" s="614" t="s">
        <v>3470</v>
      </c>
      <c r="MW34" s="50">
        <v>40000</v>
      </c>
      <c r="MX34" s="152" t="s">
        <v>2678</v>
      </c>
      <c r="MY34" s="48">
        <f>SUM(NA12:NA18)</f>
        <v>141.70999999999998</v>
      </c>
      <c r="MZ34" s="655" t="s">
        <v>2034</v>
      </c>
      <c r="NA34" s="62">
        <v>78.3</v>
      </c>
      <c r="NB34" s="648" t="s">
        <v>2218</v>
      </c>
      <c r="NC34" s="48"/>
    </row>
    <row r="35" spans="1:369" ht="14.25" customHeight="1">
      <c r="A35" s="727"/>
      <c r="B35" s="727"/>
      <c r="E35" s="570" t="s">
        <v>493</v>
      </c>
      <c r="F35" s="58">
        <v>250</v>
      </c>
      <c r="G35" s="727"/>
      <c r="H35" s="727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6" t="s">
        <v>3451</v>
      </c>
      <c r="MU35" s="48">
        <v>354.25</v>
      </c>
      <c r="MV35" s="598" t="s">
        <v>3478</v>
      </c>
      <c r="MW35" s="598">
        <v>1000</v>
      </c>
      <c r="MX35" s="655" t="s">
        <v>3504</v>
      </c>
      <c r="MY35" s="48">
        <f>SUM(NA30:NA35)</f>
        <v>1744.4799999999998</v>
      </c>
      <c r="MZ35" s="655" t="s">
        <v>3515</v>
      </c>
      <c r="NA35" s="645">
        <v>21</v>
      </c>
      <c r="NB35" s="645" t="s">
        <v>3535</v>
      </c>
      <c r="NC35" s="48">
        <v>215.8</v>
      </c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8" t="s">
        <v>2149</v>
      </c>
      <c r="DT36" s="729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6" t="s">
        <v>1847</v>
      </c>
      <c r="MU36" s="48">
        <v>47.19</v>
      </c>
      <c r="MV36" s="604"/>
      <c r="MW36" s="50"/>
      <c r="MX36" s="326" t="s">
        <v>2428</v>
      </c>
      <c r="MY36" s="591">
        <f>SUM(NA19:NA29)</f>
        <v>325.86999999999995</v>
      </c>
      <c r="MZ36" s="49" t="s">
        <v>3536</v>
      </c>
      <c r="NA36" s="62">
        <v>16</v>
      </c>
      <c r="NB36" s="604"/>
      <c r="NC36" s="50"/>
      <c r="NE36" s="653"/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9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6" t="s">
        <v>3453</v>
      </c>
      <c r="MU37" s="62">
        <v>588.6</v>
      </c>
      <c r="MV37" s="612"/>
      <c r="MW37" s="48"/>
      <c r="MX37" s="326" t="s">
        <v>2575</v>
      </c>
      <c r="MY37" s="315">
        <f>SUM(NA22:NA29)</f>
        <v>211.87</v>
      </c>
      <c r="MZ37" s="657" t="s">
        <v>2382</v>
      </c>
      <c r="NA37" s="51">
        <f>187+150</f>
        <v>337</v>
      </c>
      <c r="NB37" s="604"/>
      <c r="NE37" s="653"/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1">
        <f>SUM(MU21:MU33)</f>
        <v>710.96</v>
      </c>
      <c r="MT38" s="607" t="s">
        <v>2034</v>
      </c>
      <c r="MU38" s="62">
        <v>27.57</v>
      </c>
      <c r="MV38" s="603" t="s">
        <v>2276</v>
      </c>
      <c r="MW38" s="48"/>
      <c r="MZ38" s="331">
        <v>20.05</v>
      </c>
      <c r="NA38" s="51"/>
      <c r="NE38" s="662">
        <v>6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0" t="s">
        <v>2548</v>
      </c>
      <c r="DJ39" s="730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1" t="s">
        <v>2123</v>
      </c>
      <c r="MX39" s="157" t="s">
        <v>3480</v>
      </c>
      <c r="MY39" s="203">
        <v>0</v>
      </c>
      <c r="MZ39" s="177" t="s">
        <v>2477</v>
      </c>
      <c r="NA39" s="22">
        <f>MW29+MY39-NC29</f>
        <v>0</v>
      </c>
      <c r="NB39" s="653"/>
      <c r="NC39" s="653"/>
      <c r="NE39" s="662">
        <v>6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5" t="s">
        <v>2117</v>
      </c>
      <c r="II40" s="705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1" t="s">
        <v>2686</v>
      </c>
      <c r="MZ40" s="203"/>
      <c r="NA40" s="282"/>
      <c r="NE40" s="665">
        <v>3.95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9" t="s">
        <v>2954</v>
      </c>
      <c r="KO41" s="719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1" t="s">
        <v>3007</v>
      </c>
      <c r="MY41" s="61"/>
      <c r="MZ41" s="658"/>
      <c r="NA41" s="659"/>
      <c r="NB41" s="650" t="s">
        <v>2276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8" t="s">
        <v>372</v>
      </c>
      <c r="MY42" s="61"/>
      <c r="MZ42" s="658"/>
      <c r="NA42" s="127"/>
      <c r="NB42" s="648" t="s">
        <v>2123</v>
      </c>
      <c r="NC42" s="48"/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8" t="s">
        <v>2877</v>
      </c>
      <c r="MZ43" s="650" t="s">
        <v>3516</v>
      </c>
      <c r="NA43" s="62">
        <v>14.4</v>
      </c>
      <c r="NE43" s="589"/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3" t="s">
        <v>3429</v>
      </c>
      <c r="MU44" s="247">
        <v>399</v>
      </c>
      <c r="MV44" s="598" t="s">
        <v>2915</v>
      </c>
      <c r="MZ44" s="645" t="s">
        <v>3517</v>
      </c>
      <c r="NA44" s="244">
        <v>11.9</v>
      </c>
      <c r="NB44" s="648" t="s">
        <v>2686</v>
      </c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3" t="s">
        <v>3428</v>
      </c>
      <c r="MU45" s="599">
        <v>59</v>
      </c>
      <c r="NA45" s="646"/>
      <c r="NB45" s="648" t="s">
        <v>3527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8"/>
      <c r="MP46" s="14" t="s">
        <v>3026</v>
      </c>
      <c r="MT46" s="603"/>
      <c r="MU46" s="247"/>
      <c r="MV46" s="598" t="s">
        <v>3001</v>
      </c>
      <c r="NB46" s="645" t="s">
        <v>372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3"/>
      <c r="MU47" s="62"/>
      <c r="MV47" s="598" t="s">
        <v>3026</v>
      </c>
      <c r="NB47" s="645" t="s">
        <v>2877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  <c r="NB48" s="645" t="s">
        <v>2915</v>
      </c>
    </row>
    <row r="49" spans="41:366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5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6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5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  <c r="NB50" s="645" t="s">
        <v>3001</v>
      </c>
    </row>
    <row r="51" spans="41:366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5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  <c r="NB51" s="645" t="s">
        <v>3026</v>
      </c>
    </row>
    <row r="52" spans="41:366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5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66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6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6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6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6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</row>
    <row r="62" spans="41:366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6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6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3339</v>
      </c>
      <c r="KA65" s="14">
        <v>9.8000000000000007</v>
      </c>
    </row>
    <row r="66" spans="205:367">
      <c r="IJ66" s="187"/>
      <c r="IK66" s="165"/>
      <c r="IP66" s="188"/>
      <c r="JZ66" s="14" t="s">
        <v>3340</v>
      </c>
      <c r="KA66" s="14">
        <v>9.77</v>
      </c>
    </row>
    <row r="67" spans="205:367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2949</v>
      </c>
      <c r="JZ68" s="14" t="s">
        <v>3342</v>
      </c>
      <c r="KA68" s="14">
        <v>6.62</v>
      </c>
      <c r="NC68" s="20"/>
    </row>
    <row r="69" spans="205:367">
      <c r="HO69" s="20"/>
      <c r="IG69" s="20"/>
      <c r="IJ69" s="188"/>
      <c r="JZ69" s="257" t="s">
        <v>3343</v>
      </c>
      <c r="KA69" s="14">
        <v>69</v>
      </c>
    </row>
    <row r="70" spans="205:367">
      <c r="IJ70" s="188"/>
      <c r="JZ70" s="257" t="s">
        <v>3344</v>
      </c>
      <c r="KA70" s="14">
        <v>8</v>
      </c>
    </row>
    <row r="71" spans="205:367">
      <c r="IJ71" s="188"/>
      <c r="JZ71" s="339" t="s">
        <v>3345</v>
      </c>
      <c r="KA71" s="66">
        <v>29.7</v>
      </c>
    </row>
    <row r="72" spans="205:367">
      <c r="IJ72" s="188"/>
      <c r="JZ72" s="257" t="s">
        <v>3346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6"/>
    </row>
    <row r="3" spans="2:3">
      <c r="B3" s="39"/>
      <c r="C3" s="636"/>
    </row>
    <row r="4" spans="2:3">
      <c r="B4" s="39"/>
      <c r="C4" s="636"/>
    </row>
    <row r="5" spans="2:3">
      <c r="B5" s="39">
        <v>5000</v>
      </c>
      <c r="C5" s="636">
        <v>45538</v>
      </c>
    </row>
    <row r="6" spans="2:3">
      <c r="B6" s="39">
        <v>12000</v>
      </c>
      <c r="C6" s="636">
        <v>45552</v>
      </c>
    </row>
    <row r="7" spans="2:3">
      <c r="B7" s="39">
        <v>14000</v>
      </c>
      <c r="C7" s="636">
        <v>45566</v>
      </c>
    </row>
    <row r="8" spans="2:3">
      <c r="B8" s="39">
        <v>8000</v>
      </c>
      <c r="C8" s="636">
        <v>45580</v>
      </c>
    </row>
    <row r="9" spans="2:3">
      <c r="B9" s="39">
        <v>5000</v>
      </c>
      <c r="C9" s="636">
        <v>45594</v>
      </c>
    </row>
    <row r="10" spans="2:3">
      <c r="B10" s="39">
        <v>6000</v>
      </c>
      <c r="C10" s="636">
        <v>45608</v>
      </c>
    </row>
    <row r="11" spans="2:3">
      <c r="B11" s="39">
        <v>6000</v>
      </c>
      <c r="C11" s="636">
        <v>45636</v>
      </c>
    </row>
    <row r="12" spans="2:3" s="584" customFormat="1">
      <c r="B12" s="39">
        <v>8000</v>
      </c>
      <c r="C12" s="636">
        <v>45650</v>
      </c>
    </row>
    <row r="13" spans="2:3" s="628" customFormat="1">
      <c r="B13" s="39">
        <v>12000</v>
      </c>
      <c r="C13" s="636">
        <v>45664</v>
      </c>
    </row>
    <row r="14" spans="2:3" s="628" customFormat="1">
      <c r="B14" s="39">
        <v>18000</v>
      </c>
      <c r="C14" s="636">
        <v>45678</v>
      </c>
    </row>
    <row r="15" spans="2:3">
      <c r="B15" s="41"/>
      <c r="C15" s="637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4" customWidth="1"/>
    <col min="34" max="34" width="11.42578125" style="634" customWidth="1"/>
    <col min="35" max="35" width="3.42578125" style="634" bestFit="1" customWidth="1"/>
    <col min="36" max="36" width="7.5703125" style="634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4" t="s">
        <v>532</v>
      </c>
      <c r="AF2" s="634" t="s">
        <v>3364</v>
      </c>
      <c r="AH2" s="29" t="s">
        <v>1482</v>
      </c>
      <c r="AI2" s="634" t="s">
        <v>532</v>
      </c>
      <c r="AJ2" s="634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4"/>
      <c r="AF3" s="31"/>
      <c r="AH3" s="29">
        <v>45443</v>
      </c>
      <c r="AI3" s="63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4">
        <v>43</v>
      </c>
      <c r="AF4" s="31">
        <f>AE4*1000*3.4%/365</f>
        <v>4.0054794520547947</v>
      </c>
      <c r="AH4" s="29">
        <v>45442</v>
      </c>
      <c r="AI4" s="63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4">
        <v>28</v>
      </c>
      <c r="AF5" s="31">
        <f t="shared" ref="AF5:AF33" si="8">AE5*1000*3.45%/365</f>
        <v>2.6465753424657539</v>
      </c>
      <c r="AH5" s="29">
        <v>45441</v>
      </c>
      <c r="AI5" s="63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4">
        <v>9</v>
      </c>
      <c r="AF6" s="31">
        <f t="shared" si="8"/>
        <v>0.85068493150684932</v>
      </c>
      <c r="AH6" s="29">
        <v>45440</v>
      </c>
      <c r="AI6" s="63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4">
        <v>9</v>
      </c>
      <c r="AF7" s="31">
        <f t="shared" si="8"/>
        <v>0.85068493150684932</v>
      </c>
      <c r="AH7" s="29">
        <v>45439</v>
      </c>
      <c r="AI7" s="63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4">
        <v>9</v>
      </c>
      <c r="AF8" s="31">
        <f t="shared" si="8"/>
        <v>0.85068493150684932</v>
      </c>
      <c r="AH8" s="29">
        <v>45438</v>
      </c>
      <c r="AI8" s="63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4">
        <v>5</v>
      </c>
      <c r="AF9" s="31">
        <f t="shared" si="8"/>
        <v>0.47260273972602745</v>
      </c>
      <c r="AH9" s="29">
        <v>45437</v>
      </c>
      <c r="AI9" s="63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4">
        <v>9</v>
      </c>
      <c r="AF10" s="31">
        <f t="shared" si="8"/>
        <v>0.85068493150684932</v>
      </c>
      <c r="AH10" s="29">
        <v>45436</v>
      </c>
      <c r="AI10" s="63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4">
        <v>9</v>
      </c>
      <c r="AF11" s="31">
        <f t="shared" si="8"/>
        <v>0.85068493150684932</v>
      </c>
      <c r="AH11" s="29">
        <v>45435</v>
      </c>
      <c r="AI11" s="63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4">
        <v>45.2</v>
      </c>
      <c r="AF32" s="31">
        <f t="shared" si="8"/>
        <v>4.2723287671232884</v>
      </c>
      <c r="AH32" s="29">
        <v>45414</v>
      </c>
      <c r="AI32" s="63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4">
        <v>18.5</v>
      </c>
      <c r="AF33" s="31">
        <f t="shared" si="8"/>
        <v>1.7486301369863013</v>
      </c>
      <c r="AH33" s="29">
        <v>45413</v>
      </c>
      <c r="AI33" s="634">
        <v>43</v>
      </c>
      <c r="AJ33" s="31">
        <f t="shared" si="6"/>
        <v>4.0643835616438366</v>
      </c>
    </row>
    <row r="34" spans="2:36">
      <c r="AD34" s="634"/>
      <c r="AE34" s="634"/>
      <c r="AF34" s="634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4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4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4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2024-08-29T01:11:42Z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