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51944AB-2C16-4021-A2CB-37348D80ED71}" xr6:coauthVersionLast="38" xr6:coauthVersionMax="47" xr10:uidLastSave="{00000000-0000-0000-0000-000000000000}"/>
  <bookViews>
    <workbookView xWindow="25455" yWindow="0" windowWidth="12945" windowHeight="21600" activeTab="2" xr2:uid="{D4D1A54F-01AE-4300-8644-B16194D9355C}"/>
  </bookViews>
  <sheets>
    <sheet name="FWD300" sheetId="9" r:id="rId1"/>
    <sheet name="overlap ptf" sheetId="4" state="hidden" r:id="rId2"/>
    <sheet name="FLI250" sheetId="10" r:id="rId3"/>
    <sheet name="FLI2PF 317" sheetId="5" r:id="rId4"/>
    <sheet name="FLI2" sheetId="1" r:id="rId5"/>
    <sheet name="xirr test" sheetId="3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0" l="1"/>
  <c r="J15" i="10"/>
  <c r="K15" i="10"/>
  <c r="F8" i="10"/>
  <c r="F3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F28" i="10"/>
  <c r="K13" i="9"/>
  <c r="F11" i="9"/>
  <c r="F8" i="9"/>
  <c r="F3" i="9"/>
  <c r="J15" i="9"/>
  <c r="F4" i="9"/>
  <c r="C15" i="10" l="1"/>
  <c r="K16" i="10"/>
  <c r="F6" i="10" s="1"/>
  <c r="B14" i="10" s="1"/>
  <c r="B23" i="10"/>
  <c r="F28" i="9"/>
  <c r="C28" i="10" l="1"/>
  <c r="B28" i="10"/>
  <c r="B26" i="10"/>
  <c r="B16" i="10"/>
  <c r="B21" i="10"/>
  <c r="B20" i="10"/>
  <c r="B22" i="10"/>
  <c r="B13" i="10"/>
  <c r="B27" i="10"/>
  <c r="B12" i="10"/>
  <c r="B11" i="10"/>
  <c r="B8" i="10"/>
  <c r="C8" i="10" s="1"/>
  <c r="B25" i="10"/>
  <c r="B19" i="10"/>
  <c r="B15" i="10"/>
  <c r="B17" i="10"/>
  <c r="B24" i="10"/>
  <c r="B18" i="10"/>
  <c r="F16" i="9"/>
  <c r="K14" i="9"/>
  <c r="K15" i="9"/>
  <c r="F12" i="9"/>
  <c r="F20" i="9"/>
  <c r="F24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C28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<sst xmlns="http://schemas.openxmlformats.org/spreadsheetml/2006/main" count="128" uniqueCount="94">
  <si>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</si>
  <si>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</si>
  <si>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</si>
  <si>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</si>
  <si>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</si>
  <si>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</si>
  <si>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</si>
  <si>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</si>
  <si>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</si>
  <si>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</si>
  <si>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</si>
  <si>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</si>
  <si>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</si>
  <si>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</si>
  <si>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</si>
  <si>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</si>
  <si>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</si>
  <si>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</si>
  <si>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</si>
  <si>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</si>
  <si>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</si>
  <si>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</si>
  <si>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</si>
  <si>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</si>
  <si>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</si>
  <si>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</si>
  <si>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</si>
  <si>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</si>
  <si>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</si>
  <si>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</si>
  <si>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</si>
  <si>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</si>
  <si>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</si>
  <si>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</si>
  <si>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</si>
  <si>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</si>
  <si>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</si>
  <si>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</si>
  <si>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</si>
  <si>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</si>
  <si>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</si>
  <si>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</si>
  <si>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</si>
  <si>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</si>
  <si>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</si>
  <si>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</si>
  <si>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</si>
  <si>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</si>
  <si>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</si>
  <si>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</si>
  <si>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</si>
  <si>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</si>
  <si>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</si>
  <si>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</si>
  <si>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</si>
  <si>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</si>
  <si>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</si>
  <si>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</si>
  <si>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</si>
  <si>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</si>
  <si>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</si>
  <si>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</si>
  <si>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</si>
  <si>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</si>
  <si>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</si>
  <si>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</si>
  <si>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</si>
  <si>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</si>
  <si>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</si>
  <si>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</si>
  <si>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</si>
  <si>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</si>
  <si>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</si>
  <si>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</si>
  <si>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</si>
  <si>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</si>
  <si>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</si>
  <si>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</si>
  <si>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</si>
  <si>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</si>
  <si>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</si>
  <si>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</si>
  <si>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</si>
  <si>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</si>
  <si>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</si>
  <si>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</si>
  <si>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r>
      <t xml:space="preserve">&lt; 3.38% for first 24 annual payouts, </t>
    </r>
    <r>
      <rPr>
        <sz val="11"/>
        <color rgb="FFFF0000"/>
        <rFont val="Calibri"/>
        <family val="2"/>
        <scheme val="minor"/>
      </rPr>
      <t>non-guaranteed</t>
    </r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</si>
  <si>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</si>
  <si>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</si>
  <si>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</si>
  <si>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</si>
  <si>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</si>
  <si>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</si>
  <si>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bonus=17k+ after 20Y?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</si>
</sst>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3" fillId="0" borderId="0" xfId="0" applyFont="1" applyFill="1"/>
    <xf numFmtId="3" fontId="0" fillId="0" borderId="13" xfId="0" applyNumberFormat="1" applyBorder="1"/>
    <xf numFmtId="0" fontId="0" fillId="0" borderId="13" xfId="0" applyBorder="1"/>
    <xf numFmtId="0" fontId="0" fillId="2" borderId="0" xfId="0" applyFill="1"/>
    <xf numFmtId="17" fontId="0" fillId="2" borderId="6" xfId="0" applyNumberFormat="1" applyFill="1" applyBorder="1"/>
    <xf numFmtId="0" fontId="0" fillId="2" borderId="6" xfId="0" applyFill="1" applyBorder="1"/>
    <xf numFmtId="165" fontId="0" fillId="2" borderId="6" xfId="0" applyNumberFormat="1" applyFill="1" applyBorder="1"/>
    <xf numFmtId="1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64" fontId="0" fillId="2" borderId="6" xfId="0" applyNumberFormat="1" applyFill="1" applyBorder="1"/>
    <xf numFmtId="3" fontId="0" fillId="2" borderId="6" xfId="0" applyNumberFormat="1" applyFill="1" applyBorder="1"/>
    <xf numFmtId="168" fontId="0" fillId="2" borderId="6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2" borderId="6" xfId="0" applyNumberFormat="1" applyFill="1" applyBorder="1" applyAlignment="1">
      <alignment horizontal="center"/>
    </xf>
    <xf numFmtId="10" fontId="0" fillId="2" borderId="6" xfId="0" applyNumberFormat="1" applyFill="1" applyBorder="1"/>
    <xf numFmtId="10" fontId="0" fillId="2" borderId="0" xfId="0" applyNumberFormat="1" applyFill="1" applyAlignment="1">
      <alignment horizontal="right"/>
    </xf>
    <xf numFmtId="3" fontId="0" fillId="2" borderId="1" xfId="0" applyNumberFormat="1" applyFill="1" applyBorder="1"/>
    <xf numFmtId="3" fontId="0" fillId="2" borderId="2" xfId="0" applyNumberFormat="1" applyFill="1" applyBorder="1"/>
    <xf numFmtId="3" fontId="0" fillId="2" borderId="13" xfId="0" applyNumberFormat="1" applyFill="1" applyBorder="1"/>
    <xf numFmtId="0" fontId="0" fillId="2" borderId="13" xfId="0" applyFill="1" applyBorder="1"/>
    <xf numFmtId="0" fontId="0" fillId="2" borderId="0" xfId="0" applyFill="1" applyAlignment="1">
      <alignment horizontal="left"/>
    </xf>
    <xf numFmtId="0" fontId="0" fillId="2" borderId="0" xfId="0" applyFill="1" applyBorder="1"/>
    <xf numFmtId="0" fontId="0" fillId="2" borderId="6" xfId="0" applyFill="1" applyBorder="1" applyAlignment="1">
      <alignment horizontal="right"/>
    </xf>
    <xf numFmtId="10" fontId="0" fillId="2" borderId="0" xfId="1" applyNumberFormat="1" applyFont="1" applyFill="1" applyBorder="1"/>
    <xf numFmtId="165" fontId="0" fillId="2" borderId="7" xfId="0" applyNumberFormat="1" applyFill="1" applyBorder="1"/>
    <xf numFmtId="9" fontId="0" fillId="2" borderId="6" xfId="0" applyNumberFormat="1" applyFill="1" applyBorder="1"/>
    <xf numFmtId="165" fontId="0" fillId="2" borderId="8" xfId="0" applyNumberFormat="1" applyFill="1" applyBorder="1"/>
    <xf numFmtId="164" fontId="0" fillId="2" borderId="0" xfId="0" applyNumberFormat="1" applyFill="1"/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2" borderId="0" xfId="0" applyFill="1"/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10" fontId="0" fillId="2" borderId="12" xfId="0" applyNumberFormat="1" applyFill="1" applyBorder="1" applyAlignment="1">
      <alignment horizontal="left" wrapText="1"/>
    </xf>
    <xf numFmtId="10" fontId="0" fillId="2" borderId="2" xfId="0" applyNumberFormat="1" applyFill="1" applyBorder="1" applyAlignment="1">
      <alignment horizontal="left" wrapText="1"/>
    </xf>
    <xf numFmtId="3" fontId="0" fillId="2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workbookViewId="0">
      <selection activeCell="H24" sqref="H24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86</v>
      </c>
    </row>
    <row r="5" spans="1:12" x14ac:dyDescent="0.25">
      <c r="B5" s="5"/>
      <c r="C5" s="2"/>
      <c r="D5" s="2"/>
      <c r="E5" s="54"/>
      <c r="F5" s="10"/>
      <c r="G5" s="90" t="s">
        <v>65</v>
      </c>
      <c r="H5" s="13"/>
      <c r="I5" s="13"/>
    </row>
    <row r="6" spans="1:12" x14ac:dyDescent="0.25">
      <c r="B6" s="91" t="s">
        <v>70</v>
      </c>
      <c r="C6" s="93" t="s">
        <v>68</v>
      </c>
      <c r="D6" s="2"/>
      <c r="E6" s="9">
        <v>46174</v>
      </c>
      <c r="F6" s="10">
        <f>-K16</f>
        <v>-17618.7</v>
      </c>
      <c r="G6" s="90"/>
      <c r="H6" s="8" t="s">
        <v>61</v>
      </c>
      <c r="I6" s="12">
        <v>0.03</v>
      </c>
      <c r="J6" t="s">
        <v>78</v>
      </c>
    </row>
    <row r="7" spans="1:12" x14ac:dyDescent="0.25">
      <c r="B7" s="92"/>
      <c r="C7" s="94"/>
      <c r="D7" s="41"/>
      <c r="E7" s="54"/>
      <c r="F7" s="10"/>
      <c r="G7" s="90"/>
      <c r="H7" s="8" t="s">
        <v>83</v>
      </c>
      <c r="I7" s="47"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</row>
    <row r="9" spans="1:12" x14ac:dyDescent="0.25">
      <c r="B9" s="60"/>
      <c r="C9" s="61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ref="F12:F27" si="0">$I$4*$I$2-$I$8*$I$7</f>
        <v>4439.9999999999982</v>
      </c>
      <c r="H12" s="7"/>
      <c r="I12" s="7"/>
      <c r="J12" s="7"/>
      <c r="K12" s="7" t="s">
        <v>84</v>
      </c>
      <c r="L12" s="16" t="s">
        <v>85</v>
      </c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>
        <v>490</v>
      </c>
    </row>
    <row r="14" spans="1:12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89" t="s">
        <v>80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</row>
    <row r="32" spans="2:14" x14ac:dyDescent="0.25">
      <c r="B32" s="88" t="s">
        <v>77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</row>
    <row r="33" spans="2:14" x14ac:dyDescent="0.25">
      <c r="B33" s="89" t="s">
        <v>79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</row>
    <row r="34" spans="2:14" x14ac:dyDescent="0.25">
      <c r="B34" s="89" t="s">
        <v>82</v>
      </c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95" t="s">
        <v>38</v>
      </c>
      <c r="C24" s="96"/>
      <c r="D24" s="97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98"/>
      <c r="C25" s="99"/>
      <c r="D25" s="100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101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102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102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102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102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102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102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102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102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102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102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103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tabSelected="1" workbookViewId="0">
      <selection activeCell="E5" sqref="E5"/>
    </sheetView>
  </sheetViews>
  <sheetFormatPr defaultRowHeight="15" x14ac:dyDescent="0.25"/>
  <cols>
    <col min="1" max="1" width="1" style="62" customWidth="1"/>
    <col min="2" max="2" width="13.42578125" style="62" bestFit="1" customWidth="1"/>
    <col min="3" max="3" width="6.28515625" style="62" bestFit="1" customWidth="1"/>
    <col min="4" max="4" width="2" style="62" customWidth="1"/>
    <col min="5" max="5" width="7.42578125" style="87" bestFit="1" customWidth="1"/>
    <col min="6" max="6" width="10.85546875" style="62" bestFit="1" customWidth="1"/>
    <col min="7" max="7" width="15.42578125" style="62" customWidth="1"/>
    <col min="8" max="8" width="17.85546875" style="62" bestFit="1" customWidth="1"/>
    <col min="9" max="9" width="9.140625" style="62"/>
    <col min="10" max="10" width="6.140625" style="62" customWidth="1"/>
    <col min="11" max="11" width="7.5703125" style="62" bestFit="1" customWidth="1"/>
    <col min="12" max="12" width="11.5703125" style="66" bestFit="1" customWidth="1"/>
    <col min="13" max="13" width="7.140625" style="62" bestFit="1" customWidth="1"/>
    <col min="14" max="16384" width="9.140625" style="62"/>
  </cols>
  <sheetData>
    <row r="2" spans="2:12" x14ac:dyDescent="0.25">
      <c r="E2" s="63"/>
      <c r="F2" s="64" t="s">
        <v>2</v>
      </c>
      <c r="H2" s="64" t="s">
        <v>0</v>
      </c>
      <c r="I2" s="65">
        <v>250774</v>
      </c>
    </row>
    <row r="3" spans="2:12" x14ac:dyDescent="0.25">
      <c r="B3" s="67"/>
      <c r="C3" s="68"/>
      <c r="D3" s="68"/>
      <c r="E3" s="69">
        <v>45658</v>
      </c>
      <c r="F3" s="70">
        <f>I7-I2</f>
        <v>-60774</v>
      </c>
      <c r="G3" s="62" t="s">
        <v>63</v>
      </c>
      <c r="H3" s="64" t="s">
        <v>13</v>
      </c>
      <c r="I3" s="71">
        <v>8.6730000000000002E-3</v>
      </c>
    </row>
    <row r="4" spans="2:12" x14ac:dyDescent="0.25">
      <c r="B4" s="67"/>
      <c r="C4" s="68"/>
      <c r="D4" s="68"/>
      <c r="E4" s="69">
        <v>45717</v>
      </c>
      <c r="F4" s="70">
        <f>I3*I2</f>
        <v>2174.9629020000002</v>
      </c>
      <c r="G4" s="62" t="s">
        <v>88</v>
      </c>
      <c r="H4" s="72" t="s">
        <v>54</v>
      </c>
      <c r="I4" s="71">
        <v>3.2554E-2</v>
      </c>
    </row>
    <row r="5" spans="2:12" x14ac:dyDescent="0.25">
      <c r="B5" s="67"/>
      <c r="C5" s="68"/>
      <c r="D5" s="68"/>
      <c r="E5" s="73"/>
      <c r="F5" s="70"/>
      <c r="G5" s="105" t="s">
        <v>92</v>
      </c>
      <c r="H5" s="72"/>
      <c r="I5" s="72"/>
    </row>
    <row r="6" spans="2:12" x14ac:dyDescent="0.25">
      <c r="B6" s="106" t="s">
        <v>70</v>
      </c>
      <c r="C6" s="108" t="s">
        <v>68</v>
      </c>
      <c r="D6" s="68"/>
      <c r="E6" s="69">
        <v>46082</v>
      </c>
      <c r="F6" s="70">
        <f>-K16</f>
        <v>-12381.666666666666</v>
      </c>
      <c r="G6" s="105"/>
      <c r="H6" s="64" t="s">
        <v>89</v>
      </c>
      <c r="I6" s="74">
        <v>0.03</v>
      </c>
      <c r="J6" s="62" t="s">
        <v>78</v>
      </c>
    </row>
    <row r="7" spans="2:12" x14ac:dyDescent="0.25">
      <c r="B7" s="107"/>
      <c r="C7" s="109"/>
      <c r="D7" s="75"/>
      <c r="E7" s="73"/>
      <c r="F7" s="70"/>
      <c r="G7" s="105"/>
      <c r="H7" s="64" t="s">
        <v>87</v>
      </c>
      <c r="I7" s="65">
        <v>190000</v>
      </c>
    </row>
    <row r="8" spans="2:12" x14ac:dyDescent="0.25">
      <c r="B8" s="76">
        <f>SUM($F$3:F8)</f>
        <v>-62817.006968666668</v>
      </c>
      <c r="C8" s="77">
        <f>B8-F3</f>
        <v>-2043.0069686666684</v>
      </c>
      <c r="D8" s="67" t="s">
        <v>69</v>
      </c>
      <c r="E8" s="69">
        <v>46569</v>
      </c>
      <c r="F8" s="70">
        <f>I4*$I$2</f>
        <v>8163.6967960000002</v>
      </c>
      <c r="G8" s="62" t="s">
        <v>3</v>
      </c>
      <c r="H8" s="64" t="s">
        <v>66</v>
      </c>
      <c r="I8" s="74">
        <v>2.5000000000000001E-2</v>
      </c>
    </row>
    <row r="9" spans="2:12" x14ac:dyDescent="0.25">
      <c r="B9" s="78"/>
      <c r="C9" s="79"/>
      <c r="E9" s="69"/>
      <c r="F9" s="70"/>
      <c r="G9" s="80"/>
    </row>
    <row r="10" spans="2:12" x14ac:dyDescent="0.25">
      <c r="B10" s="62" t="s">
        <v>49</v>
      </c>
      <c r="E10" s="69"/>
      <c r="F10" s="70"/>
      <c r="G10" s="80"/>
      <c r="L10" s="62"/>
    </row>
    <row r="11" spans="2:12" x14ac:dyDescent="0.25">
      <c r="B11" s="67">
        <f>SUM($F$3:F11)</f>
        <v>-59403.310172666665</v>
      </c>
      <c r="C11" s="68"/>
      <c r="D11" s="68"/>
      <c r="E11" s="69">
        <v>46935</v>
      </c>
      <c r="F11" s="70">
        <f>$I$4*$I$2-$I$8*$I$7</f>
        <v>3413.6967960000002</v>
      </c>
    </row>
    <row r="12" spans="2:12" x14ac:dyDescent="0.25">
      <c r="B12" s="67">
        <f>SUM($F$3:F12)</f>
        <v>-55989.613376666661</v>
      </c>
      <c r="C12" s="68"/>
      <c r="D12" s="68"/>
      <c r="E12" s="69">
        <v>47300</v>
      </c>
      <c r="F12" s="70">
        <f t="shared" ref="F12:F27" si="0">$I$4*$I$2-$I$8*$I$7</f>
        <v>3413.6967960000002</v>
      </c>
      <c r="H12" s="81"/>
      <c r="I12" s="81"/>
      <c r="J12" s="81"/>
      <c r="K12" s="81" t="s">
        <v>84</v>
      </c>
      <c r="L12" s="66" t="s">
        <v>85</v>
      </c>
    </row>
    <row r="13" spans="2:12" x14ac:dyDescent="0.25">
      <c r="B13" s="67">
        <f>SUM($F$3:F13)</f>
        <v>-52575.916580666657</v>
      </c>
      <c r="C13" s="68"/>
      <c r="D13" s="68"/>
      <c r="E13" s="69">
        <v>47665</v>
      </c>
      <c r="F13" s="70">
        <f t="shared" si="0"/>
        <v>3413.6967960000002</v>
      </c>
      <c r="H13" s="82" t="s">
        <v>71</v>
      </c>
      <c r="I13" s="64" t="s">
        <v>90</v>
      </c>
      <c r="J13" s="74">
        <v>2.53E-2</v>
      </c>
      <c r="K13" s="65">
        <f>$I$7*LEFT(I13,2)/12*J13</f>
        <v>3204.6666666666665</v>
      </c>
      <c r="L13" s="62"/>
    </row>
    <row r="14" spans="2:12" x14ac:dyDescent="0.25">
      <c r="B14" s="67">
        <f>SUM($F$3:F14)</f>
        <v>-49162.219784666653</v>
      </c>
      <c r="C14" s="81" t="s">
        <v>67</v>
      </c>
      <c r="D14" s="81"/>
      <c r="E14" s="69">
        <v>48030</v>
      </c>
      <c r="F14" s="70">
        <f t="shared" si="0"/>
        <v>3413.6967960000002</v>
      </c>
      <c r="H14" s="82" t="s">
        <v>72</v>
      </c>
      <c r="I14" s="64" t="s">
        <v>75</v>
      </c>
      <c r="J14" s="74">
        <v>2.3300000000000001E-2</v>
      </c>
      <c r="K14" s="65">
        <f>$I$7*LEFT(I14,2)/12*J14</f>
        <v>4427</v>
      </c>
      <c r="L14" s="62"/>
    </row>
    <row r="15" spans="2:12" ht="15.75" thickBot="1" x14ac:dyDescent="0.3">
      <c r="B15" s="67">
        <f>SUM($F$3:F15)</f>
        <v>-45748.522988666649</v>
      </c>
      <c r="C15" s="83">
        <f>-F15/F3</f>
        <v>5.617034909665318E-2</v>
      </c>
      <c r="D15" s="83"/>
      <c r="E15" s="69">
        <v>48396</v>
      </c>
      <c r="F15" s="70">
        <f t="shared" si="0"/>
        <v>3413.6967960000002</v>
      </c>
      <c r="H15" s="82" t="s">
        <v>73</v>
      </c>
      <c r="I15" s="64" t="s">
        <v>91</v>
      </c>
      <c r="J15" s="74">
        <f>I6</f>
        <v>0.03</v>
      </c>
      <c r="K15" s="84">
        <f>$I$7*LEFT(I15,2)/12*J15</f>
        <v>4750</v>
      </c>
    </row>
    <row r="16" spans="2:12" ht="15.75" thickTop="1" x14ac:dyDescent="0.25">
      <c r="B16" s="67">
        <f>SUM($F$3:F16)</f>
        <v>-42334.826192666646</v>
      </c>
      <c r="C16" s="68"/>
      <c r="D16" s="68"/>
      <c r="E16" s="69">
        <v>48761</v>
      </c>
      <c r="F16" s="70">
        <f t="shared" si="0"/>
        <v>3413.6967960000002</v>
      </c>
      <c r="H16" s="64"/>
      <c r="I16" s="64"/>
      <c r="J16" s="85"/>
      <c r="K16" s="86">
        <f>SUM(K13:K15)</f>
        <v>12381.666666666666</v>
      </c>
      <c r="L16" s="62"/>
    </row>
    <row r="17" spans="2:14" x14ac:dyDescent="0.25">
      <c r="B17" s="67">
        <f>SUM($F$3:F17)</f>
        <v>-38921.129396666642</v>
      </c>
      <c r="C17" s="68"/>
      <c r="D17" s="68"/>
      <c r="E17" s="69">
        <v>49126</v>
      </c>
      <c r="F17" s="70">
        <f t="shared" si="0"/>
        <v>3413.6967960000002</v>
      </c>
    </row>
    <row r="18" spans="2:14" x14ac:dyDescent="0.25">
      <c r="B18" s="67">
        <f>SUM($F$3:F18)</f>
        <v>-35507.432600666638</v>
      </c>
      <c r="C18" s="68"/>
      <c r="D18" s="68"/>
      <c r="E18" s="69">
        <v>49491</v>
      </c>
      <c r="F18" s="70">
        <f t="shared" si="0"/>
        <v>3413.6967960000002</v>
      </c>
    </row>
    <row r="19" spans="2:14" x14ac:dyDescent="0.25">
      <c r="B19" s="67">
        <f>SUM($F$3:F19)</f>
        <v>-32093.735804666638</v>
      </c>
      <c r="C19" s="68"/>
      <c r="D19" s="68"/>
      <c r="E19" s="69">
        <v>49857</v>
      </c>
      <c r="F19" s="70">
        <f t="shared" si="0"/>
        <v>3413.6967960000002</v>
      </c>
    </row>
    <row r="20" spans="2:14" x14ac:dyDescent="0.25">
      <c r="B20" s="67">
        <f>SUM($F$3:F20)</f>
        <v>-28680.039008666638</v>
      </c>
      <c r="C20" s="68"/>
      <c r="D20" s="68"/>
      <c r="E20" s="69">
        <v>50222</v>
      </c>
      <c r="F20" s="70">
        <f t="shared" si="0"/>
        <v>3413.6967960000002</v>
      </c>
    </row>
    <row r="21" spans="2:14" x14ac:dyDescent="0.25">
      <c r="B21" s="67">
        <f>SUM($F$3:F21)</f>
        <v>-25266.342212666637</v>
      </c>
      <c r="C21" s="68"/>
      <c r="D21" s="68"/>
      <c r="E21" s="69">
        <v>50587</v>
      </c>
      <c r="F21" s="70">
        <f t="shared" si="0"/>
        <v>3413.6967960000002</v>
      </c>
    </row>
    <row r="22" spans="2:14" x14ac:dyDescent="0.25">
      <c r="B22" s="67">
        <f>SUM($F$3:F22)</f>
        <v>-21852.645416666637</v>
      </c>
      <c r="C22" s="68"/>
      <c r="D22" s="68"/>
      <c r="E22" s="69">
        <v>50952</v>
      </c>
      <c r="F22" s="70">
        <f t="shared" si="0"/>
        <v>3413.6967960000002</v>
      </c>
    </row>
    <row r="23" spans="2:14" x14ac:dyDescent="0.25">
      <c r="B23" s="67">
        <f>SUM($F$3:F23)</f>
        <v>-18438.948620666637</v>
      </c>
      <c r="C23" s="68"/>
      <c r="D23" s="68"/>
      <c r="E23" s="69">
        <v>51318</v>
      </c>
      <c r="F23" s="70">
        <f t="shared" si="0"/>
        <v>3413.6967960000002</v>
      </c>
    </row>
    <row r="24" spans="2:14" x14ac:dyDescent="0.25">
      <c r="B24" s="67">
        <f>SUM($F$3:F24)</f>
        <v>-15025.251824666637</v>
      </c>
      <c r="C24" s="68"/>
      <c r="D24" s="68"/>
      <c r="E24" s="69">
        <v>51683</v>
      </c>
      <c r="F24" s="70">
        <f t="shared" si="0"/>
        <v>3413.6967960000002</v>
      </c>
    </row>
    <row r="25" spans="2:14" x14ac:dyDescent="0.25">
      <c r="B25" s="67">
        <f>SUM($F$3:F25)</f>
        <v>-11611.555028666637</v>
      </c>
      <c r="C25" s="68"/>
      <c r="D25" s="68"/>
      <c r="E25" s="69">
        <v>52048</v>
      </c>
      <c r="F25" s="70">
        <f t="shared" si="0"/>
        <v>3413.6967960000002</v>
      </c>
    </row>
    <row r="26" spans="2:14" x14ac:dyDescent="0.25">
      <c r="B26" s="67">
        <f>SUM($F$3:F26)</f>
        <v>-8197.8582326666365</v>
      </c>
      <c r="C26" s="68"/>
      <c r="D26" s="68"/>
      <c r="E26" s="69">
        <v>52413</v>
      </c>
      <c r="F26" s="70">
        <f t="shared" si="0"/>
        <v>3413.6967960000002</v>
      </c>
    </row>
    <row r="27" spans="2:14" x14ac:dyDescent="0.25">
      <c r="B27" s="67">
        <f>SUM($F$3:F27)</f>
        <v>-4784.1614366666363</v>
      </c>
      <c r="C27" s="68" t="s">
        <v>5</v>
      </c>
      <c r="D27" s="68"/>
      <c r="E27" s="69">
        <v>52779</v>
      </c>
      <c r="F27" s="70">
        <f t="shared" si="0"/>
        <v>3413.6967960000002</v>
      </c>
    </row>
    <row r="28" spans="2:14" x14ac:dyDescent="0.25">
      <c r="B28" s="67">
        <f>SUM($F$3:F28)</f>
        <v>55989.838563333367</v>
      </c>
      <c r="C28" s="68">
        <f>XIRR(F3:F28,E3:E28)</f>
        <v>4.1976687312126157E-2</v>
      </c>
      <c r="D28" s="68" t="s">
        <v>69</v>
      </c>
      <c r="E28" s="69">
        <v>53144</v>
      </c>
      <c r="F28" s="70">
        <f>-F3</f>
        <v>60774</v>
      </c>
      <c r="G28" s="26" t="s">
        <v>93</v>
      </c>
      <c r="H28" s="80"/>
      <c r="I28" s="80"/>
    </row>
    <row r="29" spans="2:14" x14ac:dyDescent="0.25">
      <c r="B29" s="67"/>
      <c r="C29" s="68"/>
      <c r="D29" s="68"/>
    </row>
    <row r="31" spans="2:14" x14ac:dyDescent="0.2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2:14" x14ac:dyDescent="0.25">
      <c r="B32" s="110" t="s">
        <v>77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</row>
    <row r="33" spans="2:14" x14ac:dyDescent="0.25">
      <c r="B33" s="104" t="s">
        <v>79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2:14" x14ac:dyDescent="0.2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</sheetData>
  <mergeCells count="7">
    <mergeCell ref="B34:N34"/>
    <mergeCell ref="G5:G7"/>
    <mergeCell ref="B6:B7"/>
    <mergeCell ref="C6:C7"/>
    <mergeCell ref="B31:N31"/>
    <mergeCell ref="B32:N32"/>
    <mergeCell ref="B33:N33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D3" sqref="D3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111" t="s">
        <v>51</v>
      </c>
      <c r="B7" s="112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89" t="s">
        <v>62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18" x14ac:dyDescent="0.25">
      <c r="A4" s="1">
        <v>37257</v>
      </c>
      <c r="B4">
        <v>3</v>
      </c>
      <c r="E4" s="89" t="s">
        <v>64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18" x14ac:dyDescent="0.25">
      <c r="A5" s="1">
        <v>37622</v>
      </c>
      <c r="B5">
        <v>3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</row>
    <row r="6" spans="1:18" x14ac:dyDescent="0.25">
      <c r="A6" s="1">
        <v>37987</v>
      </c>
      <c r="B6">
        <v>3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2024-12-17T00:26:50Z</dcterms:modified>
</cp:coreProperties>
</file>