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5E405BD-D210-43F1-A62D-BFFAFD8AE3A7}" xr6:coauthVersionLast="38" xr6:coauthVersionMax="47" xr10:uidLastSave="{00000000-0000-0000-0000-000000000000}"/>
  <bookViews>
    <workbookView xWindow="21600" yWindow="1365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5" i="32" l="1"/>
  <c r="LQ35" i="32"/>
  <c r="LQ37" i="32"/>
  <c r="LS19" i="32"/>
  <c r="LQ31" i="32"/>
  <c r="LS3" i="32" l="1"/>
  <c r="LQ24" i="32"/>
  <c r="LQ28" i="32"/>
  <c r="LQ27" i="32"/>
  <c r="LO32" i="32"/>
  <c r="LQ14" i="32"/>
  <c r="LQ22" i="32" l="1"/>
  <c r="LQ25" i="32" l="1"/>
  <c r="LO19" i="32"/>
  <c r="K34" i="42" s="1"/>
  <c r="LS2" i="32" l="1"/>
  <c r="LS4" i="32" s="1"/>
  <c r="LO2" i="32" l="1"/>
  <c r="LO35" i="32"/>
  <c r="LO30" i="32"/>
  <c r="LO31" i="32"/>
  <c r="LO37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<sst xmlns="http://schemas.openxmlformats.org/spreadsheetml/2006/main" count="8012" uniqueCount="3287">
  <si>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</si>
  <si>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</si>
  <si>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</si>
  <si>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</si>
  <si>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</si>
  <si>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</si>
  <si>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</si>
  <si>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</si>
  <si>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</si>
  <si>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</si>
  <si>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</si>
  <si>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</si>
  <si>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</si>
  <si>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</si>
  <si>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</si>
  <si>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</si>
  <si>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</si>
  <si>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</si>
  <si>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</si>
  <si>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</si>
  <si>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</si>
  <si>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</si>
  <si>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</si>
  <si>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</si>
  <si>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</si>
  <si>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</si>
  <si>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</si>
  <si>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</si>
  <si>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</si>
  <si>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</si>
  <si>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</si>
  <si>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</si>
  <si>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</si>
  <si>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</si>
  <si>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</si>
  <si>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</si>
  <si>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</si>
  <si>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</si>
  <si>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</si>
  <si>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</si>
  <si>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</si>
  <si>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</si>
  <si>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</si>
  <si>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</si>
  <si>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</si>
  <si>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</si>
  <si>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</si>
  <si>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</si>
  <si>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</si>
  <si>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</si>
  <si>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</si>
  <si>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</si>
  <si>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</si>
  <si>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</si>
  <si>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</si>
  <si>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</si>
  <si>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</si>
  <si>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</si>
  <si>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</si>
  <si>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</si>
  <si>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</si>
  <si>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</si>
  <si>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</si>
  <si>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</si>
  <si>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</si>
  <si>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</si>
  <si>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</si>
  <si>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</si>
  <si>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</si>
  <si>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</si>
  <si>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</si>
  <si>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</si>
  <si>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</si>
  <si>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</si>
  <si>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</si>
  <si>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</si>
  <si>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</si>
  <si>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</si>
  <si>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</si>
  <si>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</si>
  <si>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</si>
  <si>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</si>
  <si>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</si>
  <si>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</si>
  <si>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</si>
  <si>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</si>
  <si>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</si>
  <si>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</si>
  <si>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</si>
  <si>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</si>
  <si>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</si>
  <si>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</si>
  <si>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</si>
  <si>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</si>
  <si>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</si>
  <si>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</si>
  <si>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</si>
  <si>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</si>
  <si>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</si>
  <si>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</si>
  <si>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</si>
  <si>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</si>
  <si>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</si>
  <si>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</si>
  <si>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</si>
  <si>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</si>
  <si>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</si>
  <si>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</si>
  <si>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</si>
  <si>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</si>
  <si>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</si>
  <si>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</si>
  <si>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</si>
  <si>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</si>
  <si>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</si>
  <si>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</si>
  <si>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</si>
  <si>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</si>
  <si>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</si>
  <si>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</si>
  <si>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</si>
  <si>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</si>
  <si>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</si>
  <si>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</si>
  <si>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</si>
  <si>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</si>
  <si>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</si>
  <si>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</si>
  <si>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</si>
  <si>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</si>
  <si>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</si>
  <si>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</si>
  <si>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</si>
  <si>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</si>
  <si>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</si>
  <si>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</si>
  <si>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</si>
  <si>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</si>
  <si>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</si>
  <si>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</si>
  <si>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</si>
  <si>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</si>
  <si>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</si>
  <si>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</si>
  <si>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</si>
  <si>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</si>
  <si>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</si>
  <si>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</si>
  <si>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</si>
  <si>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</si>
  <si>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</si>
  <si>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</si>
  <si>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</si>
  <si>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</si>
  <si>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</si>
  <si>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</si>
  <si>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</si>
  <si>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</si>
  <si>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</si>
  <si>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</si>
  <si>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</si>
  <si>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</si>
  <si>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</si>
  <si>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</si>
  <si>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</si>
  <si>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</si>
  <si>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</si>
  <si>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</si>
  <si>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</si>
  <si>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</si>
  <si>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</si>
  <si>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</si>
  <si>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</si>
  <si>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</si>
  <si>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</si>
  <si>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</si>
  <si>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</si>
  <si>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</si>
  <si>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</si>
  <si>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</si>
  <si>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</si>
  <si>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</si>
  <si>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</si>
  <si>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</si>
  <si>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</si>
  <si>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</si>
  <si>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</si>
  <si>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</si>
  <si>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</si>
  <si>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</si>
  <si>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</si>
  <si>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</si>
  <si>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</si>
  <si>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</si>
  <si>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</si>
  <si>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</si>
  <si>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</si>
  <si>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</si>
  <si>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</si>
  <si>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</si>
  <si>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</si>
  <si>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</si>
  <si>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</si>
  <si>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</si>
  <si>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</si>
  <si>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</si>
  <si>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</si>
  <si>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</si>
  <si>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</si>
  <si>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</si>
  <si>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</si>
  <si>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</si>
  <si>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</si>
  <si>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</si>
  <si>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</si>
  <si>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</si>
  <si>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</si>
  <si>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</si>
  <si>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</si>
  <si>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</si>
  <si>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</si>
  <si>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</si>
  <si>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</si>
  <si>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</si>
  <si>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</si>
  <si>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</si>
  <si>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</si>
  <si>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</si>
  <si>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</si>
  <si>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</si>
  <si>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</si>
  <si>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</si>
  <si>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</si>
  <si>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</si>
  <si>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</si>
  <si>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</si>
  <si>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</si>
  <si>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</si>
  <si>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</si>
  <si>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</si>
  <si>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</si>
  <si>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</si>
  <si>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</si>
  <si>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</si>
  <si>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</si>
  <si>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</si>
  <si>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</si>
  <si>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</si>
  <si>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</si>
  <si>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</si>
  <si>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</si>
  <si>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</si>
  <si>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</si>
  <si>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</si>
  <si>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</si>
  <si>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</si>
  <si>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</si>
  <si>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</si>
  <si>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</si>
  <si>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</si>
  <si>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</si>
  <si>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</si>
  <si>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</si>
  <si>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</si>
  <si>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</si>
  <si>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</si>
  <si>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</si>
  <si>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</si>
  <si>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</si>
  <si>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</si>
  <si>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</si>
  <si>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</si>
  <si>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</si>
  <si>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</si>
  <si>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</si>
  <si>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</si>
  <si>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</si>
  <si>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</si>
  <si>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</si>
  <si>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</si>
  <si>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</si>
  <si>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</si>
  <si>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</si>
  <si>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</si>
  <si>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</si>
  <si>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</si>
  <si>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</si>
  <si>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</si>
  <si>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</si>
  <si>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</si>
  <si>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</si>
  <si>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</si>
  <si>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</si>
  <si>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</si>
  <si>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</si>
  <si>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</si>
  <si>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</si>
  <si>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</si>
  <si>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</si>
  <si>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</si>
  <si>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</si>
  <si>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</si>
  <si>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</si>
  <si>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</si>
  <si>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</si>
  <si>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</si>
  <si>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</si>
  <si>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</si>
  <si>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</si>
  <si>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</si>
  <si>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</si>
  <si>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</si>
  <si>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</si>
  <si>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</si>
  <si>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</si>
  <si>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</si>
  <si>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</si>
  <si>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</si>
  <si>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</si>
  <si>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</si>
  <si>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</si>
  <si>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</si>
  <si>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</si>
  <si>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</si>
  <si>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</si>
  <si>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</si>
  <si>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</si>
  <si>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</si>
  <si>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</si>
  <si>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</si>
  <si>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</si>
  <si>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</si>
  <si>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</si>
  <si>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</si>
  <si>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</si>
  <si>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</si>
  <si>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</si>
  <si>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</si>
  <si>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</si>
  <si>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</si>
  <si>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</si>
  <si>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</si>
  <si>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</si>
  <si>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</si>
  <si>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</si>
  <si>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</si>
  <si>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</si>
  <si>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</si>
  <si>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</si>
  <si>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</si>
  <si>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</si>
  <si>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</si>
  <si>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</si>
  <si>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</si>
  <si>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</si>
  <si>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</si>
  <si>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</si>
  <si>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</si>
  <si>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</si>
  <si>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</si>
  <si>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</si>
  <si>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</si>
  <si>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</si>
  <si>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</si>
  <si>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</si>
  <si>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</si>
  <si>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</si>
  <si>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</si>
  <si>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</si>
  <si>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</si>
  <si>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</si>
  <si>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</si>
  <si>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</si>
  <si>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</si>
  <si>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</si>
  <si>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</si>
  <si>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</si>
  <si>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</si>
  <si>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</si>
  <si>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</si>
  <si>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</si>
  <si>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</si>
  <si>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</si>
  <si>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</si>
  <si>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</si>
  <si>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</si>
  <si>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</si>
  <si>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</si>
  <si>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</si>
  <si>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</si>
  <si>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</si>
  <si>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</si>
  <si>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</si>
  <si>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</si>
  <si>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</si>
  <si>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</si>
  <si>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</si>
  <si>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</si>
  <si>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</si>
  <si>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</si>
  <si>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</si>
  <si>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</si>
  <si>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</si>
  <si>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</si>
  <si>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</si>
  <si>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</si>
  <si>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</si>
  <si>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</si>
  <si>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</si>
  <si>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</si>
  <si>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</si>
  <si>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</si>
  <si>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</si>
  <si>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</si>
  <si>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</si>
  <si>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</si>
  <si>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</si>
  <si>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</si>
  <si>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</si>
  <si>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</si>
  <si>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</si>
  <si>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</si>
  <si>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</si>
  <si>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</si>
  <si>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</si>
  <si>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</si>
  <si>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</si>
  <si>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</si>
  <si>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</si>
  <si>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</si>
  <si>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</si>
  <si>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</si>
  <si>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</si>
  <si>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</si>
  <si>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</si>
  <si>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</si>
  <si>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</si>
  <si>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</si>
  <si>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</si>
  <si>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</si>
  <si>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</si>
  <si>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</si>
  <si>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</si>
  <si>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</si>
  <si>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</si>
  <si>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</si>
  <si>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</si>
  <si>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</si>
  <si>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</si>
  <si>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</si>
  <si>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</si>
  <si>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</si>
  <si>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</si>
  <si>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</si>
  <si>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</si>
  <si>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</si>
  <si>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</si>
  <si>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</si>
  <si>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</si>
  <si>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</si>
  <si>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</si>
  <si>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</si>
  <si>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</si>
  <si>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</si>
  <si>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</si>
  <si>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</si>
  <si>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</si>
  <si>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</si>
  <si>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</si>
  <si>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</si>
  <si>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</si>
  <si>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</si>
  <si>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</si>
  <si>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</si>
  <si>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</si>
  <si>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</si>
  <si>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</si>
  <si>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</si>
  <si>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</si>
  <si>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</si>
  <si>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</si>
  <si>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</si>
  <si>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</si>
  <si>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</si>
  <si>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</si>
  <si>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</si>
  <si>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</si>
  <si>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</si>
  <si>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</si>
  <si>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</si>
  <si>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</si>
  <si>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</si>
  <si>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</si>
  <si>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</si>
  <si>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</si>
  <si>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</si>
  <si>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</si>
  <si>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</si>
  <si>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</si>
  <si>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</si>
  <si>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</si>
  <si>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</si>
  <si>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</si>
  <si>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</si>
  <si>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</si>
  <si>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</si>
  <si>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</si>
  <si>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</si>
  <si>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</si>
  <si>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</si>
  <si>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</si>
  <si>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</si>
  <si>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</si>
  <si>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</si>
  <si>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</si>
  <si>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</si>
  <si>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</si>
  <si>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</si>
  <si>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</si>
  <si>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</si>
  <si>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</si>
  <si>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</si>
  <si>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</si>
  <si>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</si>
  <si>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</si>
  <si>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</si>
  <si>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</si>
  <si>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</si>
  <si>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</si>
  <si>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</si>
  <si>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</si>
  <si>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</si>
  <si>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</si>
  <si>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</si>
  <si>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</si>
  <si>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</si>
  <si>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</si>
  <si>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</si>
  <si>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</si>
  <si>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</si>
  <si>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</si>
  <si>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</si>
  <si>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</si>
  <si>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</si>
  <si>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</si>
  <si>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</si>
  <si>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</si>
  <si>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</si>
  <si>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</si>
  <si>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</si>
  <si>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</si>
  <si>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</si>
  <si>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</si>
  <si>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</si>
  <si>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</si>
  <si>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</si>
  <si>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</si>
  <si>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</si>
  <si>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</si>
  <si>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</si>
  <si>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</si>
  <si>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</si>
  <si>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</si>
  <si>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</si>
  <si>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</si>
  <si>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</si>
  <si>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</si>
  <si>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</si>
  <si>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</si>
  <si>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</si>
  <si>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</si>
  <si>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</si>
  <si>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</si>
  <si>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</si>
  <si>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</si>
  <si>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</si>
  <si>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</si>
  <si>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</si>
  <si>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</si>
  <si>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</si>
  <si>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</si>
  <si>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</si>
  <si>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</si>
  <si>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</si>
  <si>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</si>
  <si>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</si>
  <si>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</si>
  <si>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</si>
  <si>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</si>
  <si>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</si>
  <si>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</si>
  <si>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</si>
  <si>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</si>
  <si>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</si>
  <si>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</si>
  <si>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</si>
  <si>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</si>
  <si>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</si>
  <si>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</si>
  <si>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</si>
  <si>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</si>
  <si>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</si>
  <si>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</si>
  <si>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</si>
  <si>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</si>
  <si>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</si>
  <si>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</si>
  <si>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</si>
  <si>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</si>
  <si>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</si>
  <si>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</si>
  <si>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</si>
  <si>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</si>
  <si>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</si>
  <si>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</si>
  <si>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</si>
  <si>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</si>
  <si>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</si>
  <si>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</si>
  <si>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</si>
  <si>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</si>
  <si>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</si>
  <si>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</si>
  <si>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</si>
  <si>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</si>
  <si>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</si>
  <si>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</si>
  <si>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</si>
  <si>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</si>
  <si>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</si>
  <si>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</si>
  <si>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</si>
  <si>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</si>
  <si>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</si>
  <si>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</si>
  <si>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</si>
  <si>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</si>
  <si>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</si>
  <si>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</si>
  <si>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</si>
  <si>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</si>
  <si>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</si>
  <si>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</si>
  <si>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</si>
  <si>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</si>
  <si>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</si>
  <si>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</si>
  <si>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</si>
  <si>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</si>
  <si>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</si>
  <si>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</si>
  <si>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</si>
  <si>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</si>
  <si>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</si>
  <si>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</si>
  <si>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</si>
  <si>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</si>
  <si>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</si>
  <si>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</si>
  <si>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</si>
  <si>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</si>
  <si>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</si>
  <si>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</si>
  <si>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</si>
  <si>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</si>
  <si>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</si>
  <si>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</si>
  <si>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</si>
  <si>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</si>
  <si>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</si>
  <si>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</si>
  <si>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</si>
  <si>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</si>
  <si>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</si>
  <si>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</si>
  <si>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</si>
  <si>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</si>
  <si>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</si>
  <si>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</si>
  <si>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</si>
  <si>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</si>
  <si>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</si>
  <si>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</si>
  <si>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</si>
  <si>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</si>
  <si>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</si>
  <si>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</si>
  <si>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</si>
  <si>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</si>
  <si>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</si>
  <si>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</si>
  <si>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</si>
  <si>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</si>
  <si>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</si>
  <si>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</si>
  <si>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</si>
  <si>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</si>
  <si>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</si>
  <si>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</si>
  <si>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</si>
  <si>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</si>
  <si>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</si>
  <si>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</si>
  <si>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</si>
  <si>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</si>
  <si>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</si>
  <si>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</si>
  <si>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</si>
  <si>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</si>
  <si>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</si>
  <si>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</si>
  <si>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</si>
  <si>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</si>
  <si>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</si>
  <si>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</si>
  <si>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</si>
  <si>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</si>
  <si>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</si>
  <si>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</si>
  <si>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</si>
  <si>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</si>
  <si>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</si>
  <si>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</si>
  <si>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</si>
  <si>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</si>
  <si>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</si>
  <si>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</si>
  <si>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</si>
  <si>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</si>
  <si>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</si>
  <si>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</si>
  <si>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</si>
  <si>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</si>
  <si>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</si>
  <si>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</si>
  <si>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</si>
  <si>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</si>
  <si>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</si>
  <si>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</si>
  <si>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</si>
  <si>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</si>
  <si>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</si>
  <si>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</si>
  <si>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</si>
  <si>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</si>
  <si>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</si>
  <si>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</si>
  <si>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</si>
  <si>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</si>
  <si>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</si>
  <si>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</si>
  <si>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</si>
  <si>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</si>
  <si>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</si>
  <si>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</si>
  <si>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</si>
  <si>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</si>
  <si>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</si>
  <si>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</si>
  <si>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</si>
  <si>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</si>
  <si>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</si>
  <si>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</si>
  <si>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</si>
  <si>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</si>
  <si>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</si>
  <si>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</si>
  <si>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</si>
  <si>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</si>
  <si>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</si>
  <si>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</si>
  <si>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</si>
  <si>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</si>
  <si>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</si>
  <si>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</si>
  <si>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</si>
  <si>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</si>
  <si>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</si>
  <si>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</si>
  <si>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</si>
  <si>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</si>
  <si>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</si>
  <si>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</si>
  <si>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</si>
  <si>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</si>
  <si>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</si>
  <si>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</si>
  <si>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</si>
  <si>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</si>
  <si>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</si>
  <si>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</si>
  <si>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</si>
  <si>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</si>
  <si>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</si>
  <si>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</si>
  <si>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</si>
  <si>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</si>
  <si>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</si>
  <si>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</si>
  <si>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</si>
  <si>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</si>
  <si>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</si>
  <si>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</si>
  <si>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</si>
  <si>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</si>
  <si>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</si>
  <si>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</si>
  <si>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</si>
  <si>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</si>
  <si>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</si>
  <si>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</si>
  <si>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</si>
  <si>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</si>
  <si>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</si>
  <si>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</si>
  <si>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</si>
  <si>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</si>
  <si>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</si>
  <si>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</si>
  <si>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</si>
  <si>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</si>
  <si>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</si>
  <si>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</si>
  <si>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</si>
  <si>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</si>
  <si>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</si>
  <si>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</si>
  <si>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</si>
  <si>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</si>
  <si>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</si>
  <si>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</si>
  <si>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</si>
  <si>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</si>
  <si>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</si>
  <si>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</si>
  <si>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</si>
  <si>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</si>
  <si>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</si>
  <si>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</si>
  <si>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</si>
  <si>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</si>
  <si>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</si>
  <si>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</si>
  <si>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</si>
  <si>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</si>
  <si>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</si>
  <si>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</si>
  <si>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</si>
  <si>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</si>
  <si>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</si>
  <si>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</si>
  <si>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</si>
  <si>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</si>
  <si>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</si>
  <si>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</si>
  <si>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</si>
  <si>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</si>
  <si>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</si>
  <si>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</si>
  <si>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</si>
  <si>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</si>
  <si>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</si>
  <si>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</si>
  <si>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</si>
  <si>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</si>
  <si>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</si>
  <si>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</si>
  <si>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</si>
  <si>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</si>
  <si>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</si>
  <si>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</si>
  <si>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</si>
  <si>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</si>
  <si>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</si>
  <si>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</si>
  <si>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</si>
  <si>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</si>
  <si>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</si>
  <si>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</si>
  <si>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</si>
  <si>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</si>
  <si>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</si>
  <si>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</si>
  <si>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</si>
  <si>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</si>
  <si>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</si>
  <si>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</si>
  <si>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</si>
  <si>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</si>
  <si>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</si>
  <si>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</si>
  <si>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</si>
  <si>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</si>
  <si>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</si>
  <si>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</si>
  <si>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</si>
  <si>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</si>
  <si>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</si>
  <si>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</si>
  <si>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</si>
  <si>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</si>
  <si>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</si>
  <si>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</si>
  <si>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</si>
  <si>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</si>
  <si>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</si>
  <si>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</si>
  <si>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</si>
  <si>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</si>
  <si>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</si>
  <si>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</si>
  <si>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</si>
  <si>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</si>
  <si>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</si>
  <si>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</si>
  <si>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</si>
  <si>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</si>
  <si>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</si>
  <si>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</si>
  <si>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</si>
  <si>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</si>
  <si>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</si>
  <si>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</si>
  <si>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</si>
  <si>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</si>
  <si>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</si>
  <si>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</si>
  <si>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</si>
  <si>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</si>
  <si>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</si>
  <si>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</si>
  <si>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</si>
  <si>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</si>
  <si>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</si>
  <si>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</si>
  <si>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</si>
  <si>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</si>
  <si>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</si>
  <si>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</si>
  <si>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</si>
  <si>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</si>
  <si>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</si>
  <si>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</si>
  <si>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</si>
  <si>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</si>
  <si>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</si>
  <si>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</si>
  <si>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</si>
  <si>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</si>
  <si>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</si>
  <si>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</si>
  <si>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</si>
  <si>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</si>
  <si>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</si>
  <si>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</si>
  <si>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</si>
  <si>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</si>
  <si>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</si>
  <si>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</si>
  <si>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</si>
  <si>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</si>
  <si>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</si>
  <si>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</si>
  <si>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</si>
  <si>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</si>
  <si>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</si>
  <si>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</si>
  <si>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</si>
  <si>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</si>
  <si>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</si>
  <si>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</si>
  <si>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</si>
  <si>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</si>
  <si>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</si>
  <si>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</si>
  <si>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</si>
  <si>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</si>
  <si>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</si>
  <si>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</si>
  <si>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</si>
  <si>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</si>
  <si>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</si>
  <si>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</si>
  <si>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</si>
  <si>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</si>
  <si>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</si>
  <si>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</si>
  <si>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</si>
  <si>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</si>
  <si>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</si>
  <si>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</si>
  <si>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</si>
  <si>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</si>
  <si>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</si>
  <si>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</si>
  <si>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</si>
  <si>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</si>
  <si>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</si>
  <si>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</si>
  <si>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</si>
  <si>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</si>
  <si>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</si>
  <si>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</si>
  <si>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</si>
  <si>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</si>
  <si>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</si>
  <si>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</si>
  <si>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</si>
  <si>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</si>
  <si>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</si>
  <si>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</si>
  <si>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</si>
  <si>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</si>
  <si>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</si>
  <si>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</si>
  <si>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</si>
  <si>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</si>
  <si>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</si>
  <si>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</si>
  <si>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</si>
  <si>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</si>
  <si>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</si>
  <si>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</si>
  <si>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</si>
  <si>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</si>
  <si>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</si>
  <si>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</si>
  <si>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</si>
  <si>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</si>
  <si>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</si>
  <si>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</si>
  <si>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</si>
  <si>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</si>
  <si>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</si>
  <si>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</si>
  <si>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</si>
  <si>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</si>
  <si>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</si>
  <si>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</si>
  <si>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</si>
  <si>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</si>
  <si>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</si>
  <si>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</si>
  <si>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</si>
  <si>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</si>
  <si>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</si>
  <si>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</si>
  <si>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</si>
  <si>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</si>
  <si>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</si>
  <si>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</si>
  <si>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</si>
  <si>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</si>
  <si>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</si>
  <si>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</si>
  <si>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</si>
  <si>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</si>
  <si>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</si>
  <si>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</si>
  <si>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</si>
  <si>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</si>
  <si>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</si>
  <si>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</si>
  <si>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</si>
  <si>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</si>
  <si>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</si>
  <si>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</si>
  <si>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</si>
  <si>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</si>
  <si>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</si>
  <si>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</si>
  <si>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</si>
  <si>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</si>
  <si>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</si>
  <si>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</si>
  <si>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</si>
  <si>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</si>
  <si>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</si>
  <si>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</si>
  <si>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</si>
  <si>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</si>
  <si>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</si>
  <si>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</si>
  <si>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</si>
  <si>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</si>
  <si>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</si>
  <si>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</si>
  <si>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</si>
  <si>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</si>
  <si>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</si>
  <si>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</si>
  <si>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</si>
  <si>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</si>
  <si>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</si>
  <si>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</si>
  <si>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</si>
  <si>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</si>
  <si>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</si>
  <si>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</si>
  <si>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</si>
  <si>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</si>
  <si>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</si>
  <si>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</si>
  <si>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</si>
  <si>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</si>
  <si>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</si>
  <si>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</si>
  <si>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</si>
  <si>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</si>
  <si>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</si>
  <si>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</si>
  <si>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</si>
  <si>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</si>
  <si>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</si>
  <si>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</si>
  <si>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</si>
  <si>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</si>
  <si>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</si>
  <si>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</si>
  <si>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</si>
  <si>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</si>
  <si>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</si>
  <si>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</si>
  <si>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</si>
  <si>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</si>
  <si>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</si>
  <si>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</si>
  <si>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</si>
  <si>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</si>
  <si>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</si>
  <si>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</si>
  <si>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</si>
  <si>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</si>
  <si>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</si>
  <si>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</si>
  <si>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</si>
  <si>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</si>
  <si>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</si>
  <si>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</si>
  <si>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</si>
  <si>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</si>
  <si>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</si>
  <si>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</si>
  <si>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</si>
  <si>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</si>
  <si>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</si>
  <si>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</si>
  <si>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</si>
  <si>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</si>
  <si>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</si>
  <si>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</si>
  <si>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</si>
  <si>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</si>
  <si>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</si>
  <si>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</si>
  <si>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</si>
  <si>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</si>
  <si>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</si>
  <si>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</si>
  <si>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</si>
  <si>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</si>
  <si>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</si>
  <si>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</si>
  <si>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</si>
  <si>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</si>
  <si>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</si>
  <si>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</si>
  <si>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</si>
  <si>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</si>
  <si>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</si>
  <si>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</si>
  <si>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</si>
  <si>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</si>
  <si>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</si>
  <si>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</si>
  <si>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</si>
  <si>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</si>
  <si>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</si>
  <si>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</si>
  <si>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</si>
  <si>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</si>
  <si>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</si>
  <si>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</si>
  <si>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</si>
  <si>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</si>
  <si>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</si>
  <si>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</si>
  <si>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</si>
  <si>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</si>
  <si>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</si>
  <si>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</si>
  <si>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</si>
  <si>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</si>
  <si>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</si>
  <si>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</si>
  <si>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</si>
  <si>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</si>
  <si>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</si>
  <si>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</si>
  <si>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</si>
  <si>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</si>
  <si>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</si>
  <si>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</si>
  <si>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</si>
  <si>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</si>
  <si>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</si>
  <si>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</si>
  <si>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</si>
  <si>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</si>
  <si>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</si>
  <si>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</si>
  <si>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</si>
  <si>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</si>
  <si>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</si>
  <si>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</si>
  <si>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</si>
  <si>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</si>
  <si>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</si>
  <si>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</si>
  <si>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</si>
  <si>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</si>
  <si>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</si>
  <si>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</si>
  <si>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</si>
  <si>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</si>
  <si>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</si>
  <si>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</si>
  <si>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</si>
  <si>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</si>
  <si>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</si>
  <si>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</si>
  <si>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</si>
  <si>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</si>
  <si>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</si>
  <si>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</si>
  <si>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</si>
  <si>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</si>
  <si>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</si>
  <si>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</si>
  <si>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</si>
  <si>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</si>
  <si>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</si>
  <si>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</si>
  <si>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</si>
  <si>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</si>
  <si>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</si>
  <si>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</si>
  <si>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</si>
  <si>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</si>
  <si>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</si>
  <si>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</si>
  <si>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</si>
  <si>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</si>
  <si>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</si>
  <si>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</si>
  <si>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</si>
  <si>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</si>
  <si>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</si>
  <si>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</si>
  <si>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</si>
  <si>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</si>
  <si>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</si>
  <si>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</si>
  <si>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</si>
  <si>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</si>
  <si>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</si>
  <si>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</si>
  <si>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</si>
  <si>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</si>
  <si>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</si>
  <si>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</si>
  <si>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</si>
  <si>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</si>
  <si>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</si>
  <si>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</si>
  <si>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</si>
  <si>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</si>
  <si>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</si>
  <si>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</si>
  <si>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</si>
  <si>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</si>
  <si>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</si>
  <si>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</si>
  <si>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</si>
  <si>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</si>
  <si>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</si>
  <si>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</si>
  <si>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</si>
  <si>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</si>
  <si>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</si>
  <si>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</si>
  <si>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</si>
  <si>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</si>
  <si>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</si>
  <si>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</si>
  <si>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</si>
  <si>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</si>
  <si>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</si>
  <si>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</si>
  <si>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</si>
  <si>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</si>
  <si>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</si>
  <si>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</si>
  <si>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</si>
  <si>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</si>
  <si>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</si>
  <si>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</si>
  <si>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</si>
  <si>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</si>
  <si>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</si>
  <si>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</si>
  <si>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</si>
  <si>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</si>
  <si>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</si>
  <si>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</si>
  <si>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</si>
  <si>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</si>
  <si>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</si>
  <si>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</si>
  <si>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</si>
  <si>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</si>
  <si>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</si>
  <si>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</si>
  <si>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</si>
  <si>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</si>
  <si>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</si>
  <si>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</si>
  <si>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</si>
  <si>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</si>
  <si>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</si>
  <si>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</si>
  <si>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</si>
  <si>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</si>
  <si>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</si>
  <si>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</si>
  <si>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</si>
  <si>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</si>
  <si>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</si>
  <si>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</si>
  <si>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</si>
  <si>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</si>
  <si>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</si>
  <si>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</si>
  <si>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</si>
  <si>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</si>
  <si>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</si>
  <si>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</si>
  <si>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</si>
  <si>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</si>
  <si>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</si>
  <si>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</si>
  <si>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</si>
  <si>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</si>
  <si>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</si>
  <si>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</si>
  <si>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</si>
  <si>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</si>
  <si>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</si>
  <si>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</si>
  <si>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</si>
  <si>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</si>
  <si>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</si>
  <si>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</si>
  <si>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</si>
  <si>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</si>
  <si>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</si>
  <si>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</si>
  <si>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</si>
  <si>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</si>
  <si>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</si>
  <si>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</si>
  <si>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</si>
  <si>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</si>
  <si>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</si>
  <si>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</si>
  <si>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</si>
  <si>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</si>
  <si>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</si>
  <si>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</si>
  <si>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</si>
  <si>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</si>
  <si>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</si>
  <si>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</si>
  <si>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</si>
  <si>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</si>
  <si>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</si>
  <si>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</si>
  <si>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</si>
  <si>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</si>
  <si>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</si>
  <si>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</si>
  <si>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</si>
  <si>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</si>
  <si>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</si>
  <si>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</si>
  <si>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</si>
  <si>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</si>
  <si>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</si>
  <si>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</si>
  <si>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</si>
  <si>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</si>
  <si>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</si>
  <si>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</si>
  <si>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</si>
  <si>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</si>
  <si>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</si>
  <si>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</si>
  <si>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</si>
  <si>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</si>
  <si>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</si>
  <si>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</si>
  <si>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</si>
  <si>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</si>
  <si>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</si>
  <si>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</si>
  <si>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</si>
  <si>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</si>
  <si>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</si>
  <si>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</si>
  <si>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</si>
  <si>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</si>
  <si>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</si>
  <si>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</si>
  <si>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</si>
  <si>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</si>
  <si>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</si>
  <si>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</si>
  <si>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</si>
  <si>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</si>
  <si>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</si>
  <si>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</si>
  <si>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</si>
  <si>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</si>
  <si>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</si>
  <si>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</si>
  <si>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</si>
  <si>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</si>
  <si>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</si>
  <si>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</si>
  <si>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</si>
  <si>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</si>
  <si>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</si>
  <si>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</si>
  <si>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</si>
  <si>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</si>
  <si>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</si>
  <si>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</si>
  <si>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</si>
  <si>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</si>
  <si>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</si>
  <si>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</si>
  <si>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</si>
  <si>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</si>
  <si>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</si>
  <si>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</si>
  <si>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</si>
  <si>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</si>
  <si>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</si>
  <si>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</si>
  <si>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</si>
  <si>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</si>
  <si>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</si>
  <si>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</si>
  <si>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</si>
  <si>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</si>
  <si>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</si>
  <si>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</si>
  <si>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</si>
  <si>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</si>
  <si>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</si>
  <si>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</si>
  <si>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</si>
  <si>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</si>
  <si>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</si>
  <si>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</si>
  <si>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</si>
  <si>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</si>
  <si>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</si>
  <si>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</si>
  <si>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</si>
  <si>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</si>
  <si>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</si>
  <si>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</si>
  <si>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</si>
  <si>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</si>
  <si>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</si>
  <si>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</si>
  <si>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</si>
  <si>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</si>
  <si>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</si>
  <si>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</si>
  <si>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</si>
  <si>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</si>
  <si>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</si>
  <si>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</si>
  <si>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</si>
  <si>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</si>
  <si>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</si>
  <si>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</si>
  <si>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</si>
  <si>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</si>
  <si>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</si>
  <si>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</si>
  <si>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</si>
  <si>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</si>
  <si>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</si>
  <si>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</si>
  <si>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</si>
  <si>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</si>
  <si>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</si>
  <si>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</si>
  <si>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</si>
  <si>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</si>
  <si>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</si>
  <si>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</si>
  <si>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</si>
  <si>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</si>
  <si>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</si>
  <si>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</si>
  <si>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</si>
  <si>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</si>
  <si>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</si>
  <si>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</si>
  <si>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</si>
  <si>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</si>
  <si>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</si>
  <si>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</si>
  <si>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</si>
  <si>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</si>
  <si>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</si>
  <si>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</si>
  <si>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</si>
  <si>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</si>
  <si>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</si>
  <si>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</si>
  <si>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</si>
  <si>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</si>
  <si>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</si>
  <si>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</si>
  <si>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</si>
  <si>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</si>
  <si>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</si>
  <si>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</si>
  <si>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</si>
  <si>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</si>
  <si>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</si>
  <si>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</si>
  <si>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</si>
  <si>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</si>
  <si>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</si>
  <si>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</si>
  <si>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</si>
  <si>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</si>
  <si>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</si>
  <si>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</si>
  <si>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</si>
  <si>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</si>
  <si>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</si>
  <si>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</si>
  <si>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</si>
  <si>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</si>
  <si>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</si>
  <si>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</si>
  <si>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</si>
  <si>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</si>
  <si>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</si>
  <si>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</si>
  <si>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</si>
  <si>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</si>
  <si>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</si>
  <si>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</si>
  <si>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</si>
  <si>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</si>
  <si>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</si>
  <si>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</si>
  <si>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</si>
  <si>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</si>
  <si>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</si>
  <si>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</si>
  <si>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</si>
  <si>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</si>
  <si>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</si>
  <si>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</si>
  <si>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</si>
  <si>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</si>
  <si>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</si>
  <si>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</si>
  <si>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</si>
  <si>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</si>
  <si>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</si>
  <si>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</si>
  <si>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</si>
  <si>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</si>
  <si>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</si>
  <si>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</si>
  <si>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</si>
  <si>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</si>
  <si>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</si>
  <si>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</si>
  <si>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</si>
  <si>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</si>
  <si>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</si>
  <si>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</si>
  <si>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</si>
  <si>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</si>
  <si>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</si>
  <si>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</si>
  <si>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</si>
  <si>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</si>
  <si>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</si>
  <si>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</si>
  <si>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</si>
  <si>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</si>
  <si>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</si>
  <si>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</si>
  <si>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</si>
  <si>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</si>
  <si>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</si>
  <si>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</si>
  <si>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</si>
  <si>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</si>
  <si>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</si>
  <si>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</si>
  <si>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</si>
  <si>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</si>
  <si>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</si>
  <si>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</si>
  <si>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</si>
  <si>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</si>
  <si>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</si>
  <si>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</si>
  <si>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</si>
  <si>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</si>
  <si>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</si>
  <si>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</si>
  <si>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</si>
  <si>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</si>
  <si>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</si>
  <si>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</si>
  <si>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</si>
  <si>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</si>
  <si>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</si>
  <si>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</si>
  <si>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</si>
  <si>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</si>
  <si>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</si>
  <si>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</si>
  <si>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</si>
  <si>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</si>
  <si>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</si>
  <si>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</si>
  <si>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</si>
  <si>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</si>
  <si>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</si>
  <si>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</si>
  <si>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</si>
  <si>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</si>
  <si>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</si>
  <si>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</si>
  <si>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</si>
  <si>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</si>
  <si>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</si>
  <si>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</si>
  <si>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</si>
  <si>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</si>
  <si>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</si>
  <si>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</si>
  <si>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</si>
  <si>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</si>
  <si>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</si>
  <si>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</si>
  <si>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</si>
  <si>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</si>
  <si>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</si>
  <si>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</si>
  <si>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</si>
  <si>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</si>
  <si>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</si>
  <si>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</si>
  <si>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</si>
  <si>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</si>
  <si>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</si>
  <si>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</si>
  <si>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</si>
  <si>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</si>
  <si>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</si>
  <si>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</si>
  <si>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</si>
  <si>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</si>
  <si>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</si>
  <si>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</si>
  <si>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</si>
  <si>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</si>
  <si>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</si>
  <si>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</si>
  <si>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</si>
  <si>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</si>
  <si>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</si>
  <si>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</si>
  <si>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</si>
  <si>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</si>
  <si>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</si>
  <si>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</si>
  <si>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</si>
  <si>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</si>
  <si>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</si>
  <si>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</si>
  <si>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</si>
  <si>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</si>
  <si>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</si>
  <si>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</si>
  <si>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</si>
  <si>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</si>
  <si>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</si>
  <si>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</si>
  <si>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</si>
  <si>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</si>
  <si>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</si>
  <si>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</si>
  <si>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</si>
  <si>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</si>
  <si>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</si>
  <si>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</si>
  <si>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</si>
  <si>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</si>
  <si>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</si>
  <si>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</si>
  <si>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</si>
  <si>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</si>
  <si>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</si>
  <si>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</si>
  <si>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</si>
  <si>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</si>
  <si>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</si>
  <si>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</si>
  <si>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</si>
  <si>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</si>
  <si>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</si>
  <si>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</si>
  <si>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</si>
  <si>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</si>
  <si>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</si>
  <si>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</si>
  <si>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</si>
  <si>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</si>
  <si>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</si>
  <si>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</si>
  <si>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</si>
  <si>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</si>
  <si>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</si>
  <si>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</si>
  <si>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</si>
  <si>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</si>
  <si>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</si>
  <si>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</si>
  <si>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</si>
  <si>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</si>
  <si>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</si>
  <si>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</si>
  <si>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</si>
  <si>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</si>
  <si>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</si>
  <si>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</si>
  <si>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</si>
  <si>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</si>
  <si>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</si>
  <si>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</si>
  <si>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</si>
  <si>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</si>
  <si>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</si>
  <si>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</si>
  <si>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</si>
  <si>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</si>
  <si>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</si>
  <si>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</si>
  <si>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</si>
  <si>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</si>
  <si>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</si>
  <si>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</si>
  <si>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</si>
  <si>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</si>
  <si>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</si>
  <si>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</si>
  <si>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</si>
  <si>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</si>
  <si>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</si>
  <si>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</si>
  <si>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</si>
  <si>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</si>
  <si>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</si>
  <si>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</si>
  <si>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</si>
  <si>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</si>
  <si>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</si>
  <si>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</si>
  <si>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</si>
  <si>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</si>
  <si>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</si>
  <si>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</si>
  <si>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</si>
  <si>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</si>
  <si>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</si>
  <si>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</si>
  <si>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</si>
  <si>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</si>
  <si>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</si>
  <si>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</si>
  <si>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</si>
  <si>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</si>
  <si>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</si>
  <si>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</si>
  <si>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</si>
  <si>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</si>
  <si>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</si>
  <si>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</si>
  <si>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</si>
  <si>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</si>
  <si>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</si>
  <si>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</si>
  <si>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</si>
  <si>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</si>
  <si>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</si>
  <si>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</si>
  <si>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</si>
  <si>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</si>
  <si>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</si>
  <si>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</si>
  <si>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</si>
  <si>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</si>
  <si>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</si>
  <si>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</si>
  <si>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</si>
  <si>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</si>
  <si>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</si>
  <si>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</si>
  <si>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</si>
  <si>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</si>
  <si>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</si>
  <si>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</si>
  <si>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</si>
  <si>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</si>
  <si>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</si>
  <si>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</si>
  <si>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</si>
  <si>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</si>
  <si>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</si>
  <si>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</si>
  <si>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</si>
  <si>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</si>
  <si>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</si>
  <si>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</si>
  <si>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</si>
  <si>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</si>
  <si>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</si>
  <si>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</si>
  <si>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</si>
  <si>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</si>
  <si>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</si>
  <si>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</si>
  <si>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</si>
  <si>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</si>
  <si>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</si>
  <si>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</si>
  <si>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</si>
  <si>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</si>
  <si>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</si>
  <si>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</si>
  <si>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</si>
  <si>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</si>
  <si>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</si>
  <si>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</si>
  <si>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</si>
  <si>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</si>
  <si>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</si>
  <si>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</si>
  <si>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</si>
  <si>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</si>
  <si>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</si>
  <si>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</si>
  <si>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</si>
  <si>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</si>
  <si>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</si>
  <si>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</si>
  <si>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</si>
  <si>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</si>
  <si>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</si>
  <si>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</si>
  <si>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</si>
  <si>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</si>
  <si>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</si>
  <si>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</si>
  <si>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</si>
  <si>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</si>
  <si>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</si>
  <si>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</si>
  <si>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</si>
  <si>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</si>
  <si>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</si>
  <si>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</si>
  <si>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</si>
  <si>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</si>
  <si>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</si>
  <si>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</si>
  <si>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</si>
  <si>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</si>
  <si>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</si>
  <si>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</si>
  <si>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</si>
  <si>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</si>
  <si>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</si>
  <si>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</si>
  <si>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</si>
  <si>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</si>
  <si>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</si>
  <si>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</si>
  <si>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</si>
  <si>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</si>
  <si>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</si>
  <si>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</si>
  <si>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</si>
  <si>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</si>
  <si>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</si>
  <si>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</si>
  <si>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</si>
  <si>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</si>
  <si>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</si>
  <si>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</si>
  <si>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</si>
  <si>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</si>
  <si>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</si>
  <si>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</si>
  <si>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</si>
  <si>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</si>
  <si>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</si>
  <si>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</si>
  <si>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</si>
  <si>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</si>
  <si>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</si>
  <si>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</si>
  <si>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</si>
  <si>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</si>
  <si>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</si>
  <si>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</si>
  <si>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</si>
  <si>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</si>
  <si>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</si>
  <si>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</si>
  <si>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</si>
  <si>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</si>
  <si>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</si>
  <si>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</si>
  <si>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</si>
  <si>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</si>
  <si>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</si>
  <si>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</si>
  <si>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</si>
  <si>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</si>
  <si>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</si>
  <si>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</si>
  <si>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</si>
  <si>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</si>
  <si>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</si>
  <si>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</si>
  <si>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</si>
  <si>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</si>
  <si>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</si>
  <si>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</si>
  <si>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</si>
  <si>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</si>
  <si>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</si>
  <si>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</si>
  <si>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</si>
  <si>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</si>
  <si>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</si>
  <si>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</si>
  <si>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</si>
  <si>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</si>
  <si>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</si>
  <si>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</si>
  <si>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</si>
  <si>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</si>
  <si>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</si>
  <si>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</si>
  <si>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</si>
  <si>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</si>
  <si>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</si>
  <si>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</si>
  <si>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</si>
  <si>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</si>
  <si>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</si>
  <si>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</si>
  <si>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</si>
  <si>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</si>
  <si>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</si>
  <si>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</si>
  <si>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</si>
  <si>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</si>
  <si>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</si>
  <si>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</si>
  <si>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</si>
  <si>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</si>
  <si>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</si>
  <si>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</si>
  <si>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</si>
  <si>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</si>
  <si>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</si>
  <si>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</si>
  <si>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</si>
  <si>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</si>
  <si>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</si>
  <si>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</si>
  <si>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</si>
  <si>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</si>
  <si>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</si>
  <si>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</si>
  <si>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</si>
  <si>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</si>
  <si>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</si>
  <si>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</si>
  <si>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</si>
  <si>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</si>
  <si>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</si>
  <si>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</si>
  <si>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</si>
  <si>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</si>
  <si>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</si>
  <si>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</si>
  <si>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</si>
  <si>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</si>
  <si>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</si>
  <si>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</si>
  <si>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</si>
  <si>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</si>
  <si>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</si>
  <si>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</si>
  <si>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</si>
  <si>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</si>
  <si>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</si>
  <si>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</si>
  <si>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</si>
  <si>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</si>
  <si>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</si>
  <si>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</si>
  <si>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</si>
  <si>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</si>
  <si>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</si>
  <si>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</si>
  <si>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</si>
  <si>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</si>
  <si>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</si>
  <si>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</si>
  <si>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</si>
  <si>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</si>
  <si>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</si>
  <si>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</si>
  <si>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</si>
  <si>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</si>
  <si>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</si>
  <si>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</si>
  <si>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</si>
  <si>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</si>
  <si>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</si>
  <si>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</si>
  <si>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</si>
  <si>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</si>
  <si>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</si>
  <si>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</si>
  <si>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</si>
  <si>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</si>
  <si>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</si>
  <si>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</si>
  <si>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</si>
  <si>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</si>
  <si>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</si>
  <si>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</si>
  <si>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</si>
  <si>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</si>
  <si>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</si>
  <si>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</si>
  <si>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</si>
  <si>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</si>
  <si>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</si>
  <si>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</si>
  <si>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</si>
  <si>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</si>
  <si>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</si>
  <si>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</si>
  <si>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</si>
  <si>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</si>
  <si>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</si>
  <si>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</si>
  <si>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</si>
  <si>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</si>
  <si>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</si>
  <si>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</si>
  <si>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</si>
  <si>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</si>
  <si>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</si>
  <si>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</si>
  <si>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</si>
  <si>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</si>
  <si>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</si>
  <si>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</si>
  <si>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</si>
  <si>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</si>
  <si>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</si>
  <si>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</si>
  <si>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</si>
  <si>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</si>
  <si>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</si>
  <si>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</si>
  <si>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</si>
  <si>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</si>
  <si>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</si>
  <si>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</si>
  <si>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</si>
  <si>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</si>
  <si>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</si>
  <si>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</si>
  <si>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</si>
  <si>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</si>
  <si>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</si>
  <si>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</si>
  <si>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</si>
  <si>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</si>
  <si>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</si>
  <si>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</si>
  <si>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</si>
  <si>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</si>
  <si>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</si>
  <si>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</si>
  <si>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</si>
  <si>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</si>
  <si>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</si>
  <si>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</si>
  <si>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</si>
  <si>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</si>
  <si>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</si>
  <si>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</si>
  <si>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</si>
  <si>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</si>
  <si>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</si>
  <si>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</si>
  <si>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</si>
  <si>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</si>
  <si>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</si>
  <si>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</si>
  <si>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</si>
  <si>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</si>
  <si>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</si>
  <si>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</si>
  <si>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</si>
  <si>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</si>
  <si>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</si>
  <si>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</si>
  <si>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</si>
  <si>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</si>
  <si>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</si>
  <si>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</si>
  <si>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</si>
  <si>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</si>
  <si>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</si>
  <si>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</si>
  <si>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</si>
  <si>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</si>
  <si>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</si>
  <si>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</si>
  <si>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</si>
  <si>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</si>
  <si>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</si>
  <si>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</si>
  <si>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</si>
  <si>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</si>
  <si>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</si>
  <si>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</si>
  <si>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</si>
  <si>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</si>
  <si>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</si>
  <si>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</si>
  <si>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</si>
  <si>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</si>
  <si>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</si>
  <si>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</si>
  <si>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</si>
  <si>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</si>
  <si>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</si>
  <si>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</si>
  <si>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</si>
  <si>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</si>
  <si>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</si>
  <si>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</si>
  <si>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</si>
  <si>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</si>
  <si>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</si>
  <si>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</si>
  <si>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</si>
  <si>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</si>
  <si>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</si>
  <si>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</si>
  <si>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</si>
  <si>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</si>
  <si>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</si>
  <si>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</si>
  <si>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</si>
  <si>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</si>
  <si>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</si>
  <si>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</si>
  <si>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</si>
  <si>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</si>
  <si>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</si>
  <si>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</si>
  <si>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</si>
  <si>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</si>
  <si>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</si>
  <si>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</si>
  <si>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</si>
  <si>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</si>
  <si>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</si>
  <si>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</si>
  <si>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</si>
  <si>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</si>
  <si>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</si>
  <si>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</si>
  <si>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</si>
  <si>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</si>
  <si>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</si>
  <si>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</si>
  <si>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</si>
  <si>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</si>
  <si>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</si>
  <si>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</si>
  <si>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</si>
  <si>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</si>
  <si>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</si>
  <si>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</si>
  <si>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</si>
  <si>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</si>
  <si>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</si>
  <si>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</si>
  <si>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</si>
  <si>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</si>
  <si>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</si>
  <si>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</si>
  <si>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</si>
  <si>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</si>
  <si>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</si>
  <si>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</si>
  <si>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</si>
  <si>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</si>
  <si>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</si>
  <si>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</si>
  <si>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</si>
  <si>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</si>
  <si>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</si>
  <si>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</si>
  <si>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</si>
  <si>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</si>
  <si>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</si>
  <si>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</si>
  <si>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</si>
  <si>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</si>
  <si>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</si>
  <si>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</si>
  <si>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</si>
  <si>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</si>
  <si>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</si>
  <si>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</si>
  <si>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</si>
  <si>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</si>
  <si>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</si>
  <si>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</si>
  <si>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</si>
  <si>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</si>
  <si>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</si>
  <si>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</si>
  <si>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</si>
  <si>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</si>
  <si>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</si>
  <si>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</si>
  <si>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</si>
  <si>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</si>
  <si>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</si>
  <si>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</si>
  <si>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</si>
  <si>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</si>
  <si>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</si>
  <si>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</si>
  <si>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</si>
  <si>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</si>
  <si>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</si>
  <si>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</si>
  <si>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</si>
  <si>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</si>
  <si>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</si>
  <si>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</si>
  <si>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</si>
  <si>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</si>
  <si>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</si>
  <si>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</si>
  <si>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</si>
  <si>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</si>
  <si>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</si>
  <si>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</si>
  <si>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</si>
  <si>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</si>
  <si>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</si>
  <si>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</si>
  <si>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</si>
  <si>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</si>
  <si>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</si>
  <si>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</si>
  <si>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</si>
  <si>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</si>
  <si>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</si>
  <si>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</si>
  <si>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</si>
  <si>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</si>
  <si>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</si>
  <si>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</si>
  <si>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</si>
  <si>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</si>
  <si>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</si>
  <si>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</si>
  <si>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</si>
  <si>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</si>
  <si>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</si>
  <si>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</si>
  <si>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</si>
  <si>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</si>
  <si>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</si>
  <si>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</si>
  <si>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</si>
  <si>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</si>
  <si>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</si>
  <si>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</si>
  <si>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</si>
  <si>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</si>
  <si>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</si>
  <si>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</si>
  <si>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</si>
  <si>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</si>
  <si>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</si>
  <si>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</si>
  <si>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</si>
  <si>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</si>
  <si>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</si>
  <si>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</si>
  <si>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</si>
  <si>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</si>
  <si>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</si>
  <si>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</si>
  <si>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</si>
  <si>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</si>
  <si>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</si>
  <si>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</si>
  <si>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</si>
  <si>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</si>
  <si>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</si>
  <si>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</si>
  <si>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</si>
  <si>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</si>
  <si>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</si>
  <si>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</si>
  <si>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</si>
  <si>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</si>
  <si>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</si>
  <si>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</si>
  <si>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</si>
  <si>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</si>
  <si>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</si>
  <si>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</si>
  <si>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</si>
  <si>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</si>
  <si>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</si>
  <si>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</si>
  <si>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</si>
  <si>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</si>
  <si>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</si>
  <si>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</si>
  <si>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</si>
  <si>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</si>
  <si>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</si>
  <si>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</si>
  <si>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</si>
  <si>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</si>
  <si>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</si>
  <si>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</si>
  <si>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</si>
  <si>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</si>
  <si>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</si>
  <si>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</si>
  <si>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</si>
  <si>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</si>
  <si>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</si>
  <si>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</si>
  <si>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</si>
  <si>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</si>
  <si>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</si>
  <si>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</si>
  <si>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</si>
  <si>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</si>
  <si>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</si>
  <si>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</si>
  <si>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</si>
  <si>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</si>
  <si>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</si>
  <si>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</si>
  <si>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</si>
  <si>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</si>
  <si>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</si>
  <si>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</si>
  <si>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</si>
  <si>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</si>
  <si>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</si>
  <si>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</si>
  <si>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</si>
  <si>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</si>
  <si>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</si>
  <si>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</si>
  <si>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</si>
  <si>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</si>
  <si>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</si>
  <si>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</si>
  <si>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</si>
  <si>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</si>
  <si>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</si>
  <si>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</si>
  <si>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</si>
  <si>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</si>
  <si>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</si>
  <si>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</si>
  <si>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</si>
  <si>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</si>
  <si>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</si>
  <si>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</si>
  <si>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</si>
  <si>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</si>
  <si>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</si>
  <si>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</si>
  <si>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</si>
  <si>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</si>
  <si>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</si>
  <si>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</si>
  <si>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</si>
  <si>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</si>
  <si>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</si>
  <si>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</si>
  <si>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</si>
  <si>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</si>
  <si>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</si>
  <si>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</si>
  <si>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</si>
  <si>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</si>
  <si>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</si>
  <si>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</si>
  <si>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</si>
  <si>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</si>
  <si>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</si>
  <si>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</si>
  <si>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</si>
  <si>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</si>
  <si>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</si>
  <si>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</si>
  <si>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</si>
  <si>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</si>
  <si>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</si>
  <si>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</si>
  <si>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</si>
  <si>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</si>
  <si>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</si>
  <si>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</si>
  <si>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</si>
  <si>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</si>
  <si>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</si>
  <si>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</si>
  <si>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</si>
  <si>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</si>
  <si>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</si>
  <si>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</si>
  <si>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</si>
  <si>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</si>
  <si>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</si>
  <si>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</si>
  <si>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</si>
  <si>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</si>
  <si>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</si>
  <si>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</si>
  <si>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</si>
  <si>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</si>
  <si>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</si>
  <si>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</si>
  <si>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</si>
  <si>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</si>
  <si>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</si>
  <si>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</si>
  <si>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</si>
  <si>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</si>
  <si>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</si>
  <si>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</si>
  <si>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</si>
  <si>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</si>
  <si>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</si>
  <si>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</si>
  <si>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</si>
  <si>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</si>
  <si>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</si>
  <si>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</si>
  <si>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</si>
  <si>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</si>
  <si>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</si>
  <si>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</si>
  <si>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</si>
  <si>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</si>
  <si>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</si>
  <si>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</si>
  <si>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</si>
  <si>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</si>
  <si>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</si>
  <si>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</si>
  <si>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</si>
  <si>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</si>
  <si>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</si>
  <si>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</si>
  <si>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</si>
  <si>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</si>
  <si>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</si>
  <si>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</si>
  <si>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</si>
  <si>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</si>
  <si>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</si>
  <si>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</si>
  <si>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</si>
  <si>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</si>
  <si>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</si>
  <si>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</si>
  <si>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</si>
  <si>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</si>
  <si>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</si>
  <si>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</si>
  <si>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</si>
  <si>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</si>
  <si>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</si>
  <si>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</si>
  <si>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</si>
  <si>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</si>
  <si>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</si>
  <si>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</si>
  <si>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</si>
  <si>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</si>
  <si>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</si>
  <si>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</si>
  <si>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</si>
  <si>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</si>
  <si>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</si>
  <si>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</si>
  <si>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</si>
  <si>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</si>
  <si>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</si>
  <si>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</si>
  <si>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</si>
  <si>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</si>
  <si>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</si>
  <si>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</si>
  <si>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</si>
  <si>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</si>
  <si>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</si>
  <si>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</si>
  <si>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</si>
  <si>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</si>
  <si>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</si>
  <si>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</si>
  <si>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</si>
  <si>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</si>
  <si>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</si>
  <si>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</si>
  <si>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</si>
  <si>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</si>
  <si>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</si>
  <si>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</si>
  <si>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</si>
  <si>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</si>
  <si>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</si>
  <si>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</si>
  <si>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</si>
  <si>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</si>
  <si>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</si>
  <si>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</si>
  <si>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</si>
  <si>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</si>
  <si>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</si>
  <si>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</si>
  <si>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</si>
  <si>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</si>
  <si>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</si>
  <si>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</si>
  <si>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</si>
  <si>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</si>
  <si>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</si>
  <si>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</si>
  <si>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</si>
  <si>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</si>
  <si>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</si>
  <si>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</si>
  <si>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</si>
  <si>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</si>
  <si>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</si>
  <si>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</si>
  <si>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</si>
  <si>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</si>
  <si>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</si>
  <si>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</si>
  <si>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</si>
  <si>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</si>
  <si>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</si>
  <si>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</si>
  <si>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</si>
  <si>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</si>
  <si>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</si>
  <si>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</si>
  <si>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</si>
  <si>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</si>
  <si>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</si>
  <si>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</si>
  <si>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</si>
  <si>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</si>
  <si>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</si>
  <si>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</si>
  <si>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</si>
  <si>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</si>
  <si>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</si>
  <si>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</si>
  <si>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</si>
  <si>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</si>
  <si>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</si>
  <si>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</si>
  <si>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</si>
  <si>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</si>
  <si>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</si>
  <si>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</si>
  <si>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</si>
  <si>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</si>
  <si>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</si>
  <si>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</si>
  <si>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</si>
  <si>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</si>
  <si>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</si>
  <si>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</si>
  <si>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</si>
  <si>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</si>
  <si>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</si>
  <si>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</si>
  <si>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</si>
  <si>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</si>
  <si>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</si>
  <si>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</si>
  <si>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</si>
  <si>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</si>
  <si>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</si>
  <si>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</si>
  <si>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</si>
  <si>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</si>
  <si>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</si>
  <si>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</si>
  <si>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</si>
  <si>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</si>
  <si>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</si>
  <si>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</si>
  <si>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</si>
  <si>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</si>
  <si>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</si>
  <si>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</si>
  <si>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</si>
  <si>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</si>
  <si>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</si>
  <si>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</si>
  <si>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</si>
  <si>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</si>
  <si>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</si>
  <si>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</si>
  <si>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</si>
  <si>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</si>
  <si>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</si>
  <si>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</si>
  <si>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</si>
  <si>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</si>
  <si>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</si>
  <si>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</si>
  <si>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</si>
  <si>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</si>
  <si>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</si>
  <si>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</si>
  <si>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</si>
  <si>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</si>
  <si>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</si>
  <si>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</si>
  <si>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</si>
  <si>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</si>
  <si>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</si>
  <si>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</si>
  <si>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</si>
  <si>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</si>
  <si>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</si>
  <si>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</si>
  <si>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</si>
  <si>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</si>
  <si>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</si>
  <si>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</si>
  <si>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</si>
  <si>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</si>
  <si>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</si>
  <si>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</si>
  <si>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</si>
  <si>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</si>
  <si>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</si>
  <si>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</si>
  <si>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</si>
  <si>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</si>
  <si>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</si>
  <si>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</si>
  <si>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</si>
  <si>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</si>
  <si>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</si>
  <si>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</si>
  <si>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</si>
  <si>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</si>
  <si>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</si>
  <si>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</si>
  <si>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</si>
  <si>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</si>
  <si>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</si>
  <si>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</si>
  <si>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</si>
  <si>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</si>
  <si>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</si>
  <si>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</si>
  <si>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</si>
  <si>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</si>
  <si>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</si>
  <si>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</si>
  <si>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</si>
  <si>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</si>
  <si>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</si>
  <si>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</si>
  <si>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</si>
  <si>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</si>
  <si>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</si>
  <si>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</si>
  <si>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</si>
  <si>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</si>
  <si>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</si>
  <si>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</si>
  <si>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</si>
  <si>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</si>
  <si>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</si>
  <si>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</si>
  <si>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</si>
  <si>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</si>
  <si>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</si>
  <si>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</si>
  <si>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</si>
  <si>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</si>
  <si>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</si>
  <si>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</si>
  <si>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</si>
  <si>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</si>
  <si>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</si>
  <si>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</si>
  <si>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</si>
  <si>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</si>
  <si>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</si>
  <si>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</si>
  <si>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</si>
  <si>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</si>
  <si>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</si>
  <si>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</si>
  <si>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</si>
  <si>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</si>
  <si>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</si>
  <si>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</si>
  <si>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</si>
  <si>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</si>
  <si>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</si>
  <si>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</si>
  <si>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</si>
  <si>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</si>
  <si>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</si>
  <si>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</si>
  <si>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</si>
  <si>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</si>
  <si>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</si>
  <si>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</si>
  <si>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</si>
  <si>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</si>
  <si>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</si>
  <si>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</si>
  <si>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</si>
  <si>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</si>
  <si>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</si>
  <si>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</si>
  <si>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</si>
  <si>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</si>
  <si>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</si>
  <si>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</si>
  <si>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</si>
  <si>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</si>
  <si>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</si>
  <si>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</si>
  <si>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</si>
  <si>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</si>
  <si>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</si>
  <si>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</si>
  <si>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</si>
  <si>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</si>
  <si>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</si>
  <si>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</si>
  <si>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</si>
  <si>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</si>
  <si>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</si>
  <si>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</si>
  <si>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</si>
  <si>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</si>
  <si>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</si>
  <si>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</si>
  <si>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</si>
  <si>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</si>
  <si>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</si>
  <si>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</si>
  <si>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</si>
  <si>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</si>
  <si>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</si>
  <si>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</si>
  <si>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</si>
  <si>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</si>
  <si>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</si>
  <si>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</si>
  <si>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</si>
  <si>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</si>
  <si>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</si>
  <si>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</si>
  <si>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</si>
  <si>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</si>
  <si>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</si>
  <si>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</si>
  <si>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</si>
  <si>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</si>
  <si>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</si>
  <si>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</si>
  <si>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</si>
  <si>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</si>
  <si>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</si>
  <si>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</si>
  <si>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</si>
  <si>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</si>
  <si>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</si>
  <si>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</si>
  <si>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</si>
  <si>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</si>
  <si>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</si>
  <si>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</si>
  <si>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</si>
  <si>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</si>
  <si>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</si>
  <si>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</si>
  <si>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</si>
  <si>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</si>
  <si>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</si>
  <si>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</si>
  <si>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</si>
  <si>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</si>
  <si>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</si>
  <si>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</si>
  <si>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</si>
  <si>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</si>
  <si>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</si>
  <si>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</si>
  <si>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</si>
  <si>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</si>
  <si>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</si>
  <si>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</si>
  <si>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</si>
  <si>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</si>
  <si>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</si>
  <si>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</si>
  <si>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</si>
  <si>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</si>
  <si>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</si>
  <si>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</si>
  <si>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</si>
  <si>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</si>
  <si>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</si>
  <si>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</si>
  <si>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</si>
  <si>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</si>
  <si>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</si>
  <si>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</si>
  <si>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</si>
  <si>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</si>
  <si>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</si>
  <si>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</si>
  <si>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</si>
  <si>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</si>
  <si>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</si>
  <si>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</si>
  <si>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</si>
  <si>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</si>
  <si>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</si>
  <si>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</si>
  <si>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</si>
  <si>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</si>
  <si>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</si>
  <si>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</si>
  <si>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</si>
  <si>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</si>
  <si>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</si>
  <si>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</si>
  <si>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</si>
  <si>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</si>
  <si>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</si>
  <si>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</si>
  <si>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</si>
  <si>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</si>
  <si>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</si>
  <si>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</si>
  <si>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</si>
  <si>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</si>
  <si>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</si>
  <si>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</si>
  <si>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</si>
  <si>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</si>
  <si>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</si>
  <si>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</si>
  <si>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</si>
  <si>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</si>
  <si>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</si>
  <si>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</si>
  <si>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</si>
  <si>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</si>
  <si>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</si>
  <si>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</si>
  <si>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</si>
  <si>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</si>
  <si>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</si>
  <si>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</si>
  <si>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</si>
  <si>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</si>
  <si>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</si>
  <si>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</si>
  <si>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</si>
  <si>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</si>
  <si>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</si>
  <si>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</si>
  <si>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</si>
  <si>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</si>
  <si>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</si>
  <si>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</si>
  <si>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</si>
  <si>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</si>
  <si>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</si>
  <si>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</si>
  <si>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</si>
  <si>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</si>
  <si>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</si>
  <si>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</si>
  <si>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</si>
  <si>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</si>
  <si>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</si>
  <si>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</si>
  <si>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</si>
  <si>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</si>
  <si>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</si>
  <si>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</si>
  <si>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</si>
  <si>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</si>
  <si>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</si>
  <si>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</si>
  <si>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</si>
  <si>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</si>
  <si>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</si>
  <si>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</si>
  <si>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</si>
  <si>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</si>
  <si>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</si>
  <si>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</si>
  <si>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</si>
  <si>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</si>
  <si>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</si>
  <si>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</si>
  <si>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</si>
  <si>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</si>
  <si>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</si>
  <si>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</si>
  <si>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</si>
  <si>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</si>
  <si>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</si>
  <si>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</si>
  <si>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</si>
  <si>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</si>
  <si>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</si>
  <si>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</si>
  <si>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</si>
  <si>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</si>
  <si>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</si>
  <si>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</si>
  <si>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</si>
  <si>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</si>
  <si>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</si>
  <si>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</si>
  <si>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</si>
  <si>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</si>
  <si>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</si>
  <si>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</si>
  <si>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</si>
  <si>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</si>
  <si>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</si>
  <si>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</si>
  <si>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</si>
  <si>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</si>
  <si>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</si>
  <si>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</si>
  <si>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</si>
  <si>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</si>
  <si>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</si>
  <si>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</si>
  <si>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</si>
  <si>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</si>
  <si>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</si>
  <si>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</si>
  <si>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</si>
  <si>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</si>
  <si>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</si>
  <si>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</si>
  <si>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</si>
  <si>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</si>
  <si>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</si>
  <si>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</si>
  <si>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</si>
  <si>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</si>
  <si>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</si>
  <si>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</si>
  <si>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</si>
  <si>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</si>
  <si>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</si>
  <si>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</si>
  <si>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</si>
  <si>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</si>
  <si>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</si>
  <si>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</si>
  <si>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</si>
  <si>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</si>
  <si>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</si>
  <si>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</si>
  <si>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</si>
  <si>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</si>
  <si>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</si>
  <si>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</si>
  <si>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</si>
  <si>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</si>
  <si>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</si>
  <si>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</si>
  <si>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</si>
  <si>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</si>
  <si>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</si>
  <si>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</si>
  <si>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</si>
  <si>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</si>
  <si>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</si>
  <si>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</si>
  <si>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</si>
  <si>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</si>
  <si>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</si>
  <si>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</si>
  <si>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</si>
  <si>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</si>
  <si>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</si>
  <si>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</si>
  <si>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</si>
  <si>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</si>
  <si>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</si>
  <si>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</si>
  <si>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</si>
  <si>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</si>
  <si>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</si>
  <si>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</si>
  <si>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</si>
  <si>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</si>
  <si>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</si>
  <si>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</si>
  <si>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</si>
  <si>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</si>
  <si>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</si>
  <si>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</si>
  <si>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</si>
  <si>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</si>
  <si>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</si>
  <si>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</si>
  <si>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</si>
  <si>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</si>
  <si>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</si>
  <si>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</si>
  <si>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</si>
  <si>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</si>
  <si>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</si>
  <si>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</si>
  <si>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</si>
  <si>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</si>
  <si>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</si>
  <si>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</si>
  <si>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</si>
  <si>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</si>
  <si>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</si>
  <si>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</si>
  <si>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</si>
  <si>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</si>
  <si>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</si>
  <si>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</si>
  <si>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</si>
  <si>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</si>
  <si>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</si>
  <si>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</si>
  <si>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</si>
  <si>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</si>
  <si>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</si>
  <si>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</si>
  <si>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</si>
  <si>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</si>
  <si>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</si>
  <si>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</si>
  <si>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</si>
  <si>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</si>
  <si>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</si>
  <si>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</si>
  <si>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</si>
  <si>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</si>
  <si>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</si>
  <si>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</si>
  <si>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</si>
  <si>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</si>
  <si>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</si>
  <si>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</si>
  <si>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</si>
  <si>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</si>
  <si>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</si>
  <si>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</si>
  <si>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</si>
  <si>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</si>
  <si>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</si>
  <si>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</si>
  <si>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</si>
  <si>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</si>
  <si>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</si>
  <si>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</si>
  <si>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</si>
  <si>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</si>
  <si>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</si>
  <si>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</si>
  <si>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</si>
  <si>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</si>
  <si>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</si>
  <si>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</si>
  <si>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</si>
  <si>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</si>
  <si>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</si>
  <si>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</si>
  <si>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</si>
  <si>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</si>
  <si>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</si>
  <si>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</si>
  <si>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</si>
  <si>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</si>
  <si>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</si>
  <si>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</si>
  <si>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</si>
  <si>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</si>
  <si>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</si>
  <si>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</si>
  <si>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</si>
  <si>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</si>
  <si>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</si>
  <si>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</si>
  <si>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</si>
  <si>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</si>
  <si>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</si>
  <si>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</si>
  <si>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</si>
  <si>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</si>
  <si>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</si>
  <si>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</si>
  <si>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</si>
  <si>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</si>
  <si>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</si>
  <si>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</si>
  <si>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</si>
  <si>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</si>
  <si>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</si>
  <si>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</si>
  <si>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</si>
  <si>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</si>
  <si>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</si>
  <si>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</si>
  <si>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</si>
  <si>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</si>
  <si>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</si>
  <si>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</si>
  <si>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</si>
  <si>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</si>
  <si>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</si>
  <si>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</si>
  <si>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</si>
  <si>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</si>
  <si>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</si>
  <si>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</si>
  <si>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</si>
  <si>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</si>
  <si>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</si>
  <si>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</si>
  <si>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</si>
  <si>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</si>
  <si>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</si>
  <si>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</si>
  <si>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</si>
  <si>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</si>
  <si>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</si>
  <si>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</si>
  <si>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</si>
  <si>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</si>
  <si>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</si>
  <si>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</si>
  <si>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</si>
  <si>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</si>
  <si>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</si>
  <si>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</si>
  <si>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</si>
  <si>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</si>
  <si>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</si>
  <si>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</si>
  <si>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</si>
  <si>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</si>
  <si>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</si>
  <si>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</si>
  <si>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</si>
  <si>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</si>
  <si>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</si>
  <si>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</si>
  <si>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</si>
  <si>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</si>
  <si>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</si>
  <si>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</si>
  <si>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</si>
  <si>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</si>
  <si>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</si>
  <si>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</si>
  <si>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</si>
  <si>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</si>
  <si>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</si>
  <si>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</si>
  <si>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</si>
  <si>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</si>
  <si>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Eileen #FnF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</si>
  <si>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</si>
  <si>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</si>
  <si>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</si>
  <si>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</si>
  <si>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</si>
  <si>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</si>
  <si>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</si>
  <si>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</si>
  <si>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</si>
  <si>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</si>
  <si>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</si>
  <si>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</si>
  <si>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</si>
  <si>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</si>
  <si>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</si>
  <si>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</si>
  <si>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</si>
  <si>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</si>
  <si>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</si>
  <si>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MB RBBT-P# actual</t>
  </si>
  <si>
    <t>tuition SCB}#153</t>
  </si>
  <si>
    <t xml:space="preserve">Income </t>
  </si>
  <si>
    <t>SgPow+TownC #MCSA</t>
  </si>
  <si>
    <t>FruitParadise #scsc</t>
  </si>
  <si>
    <t>commitment by8/8</t>
  </si>
  <si>
    <t>net liquidity #mine</t>
  </si>
  <si>
    <t>SOD7Feb</t>
  </si>
  <si>
    <t>ATM till  6 Feb</t>
  </si>
  <si>
    <t>MCSA}108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</si>
</sst>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K34" s="631">
        <f>'HIS19'!LO19</f>
        <v>35.880000000000003</v>
      </c>
    </row>
    <row r="35" spans="2:11">
      <c r="B35" s="399">
        <f>AVERAGE(B3:B33)</f>
        <v>100000</v>
      </c>
      <c r="D35" s="765">
        <f>SUMPRODUCT(D3:D33,E3:E33)/365</f>
        <v>34.006575342465737</v>
      </c>
      <c r="E35" s="765"/>
      <c r="F35" s="400"/>
    </row>
    <row r="36" spans="2:11">
      <c r="B36" s="396" t="s">
        <v>2680</v>
      </c>
      <c r="D36" s="765" t="s">
        <v>2670</v>
      </c>
      <c r="E36" s="765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3259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10" t="s">
        <v>124</v>
      </c>
      <c r="C1" s="710"/>
      <c r="D1" s="713" t="s">
        <v>292</v>
      </c>
      <c r="E1" s="713"/>
      <c r="F1" s="713" t="s">
        <v>341</v>
      </c>
      <c r="G1" s="713"/>
      <c r="H1" s="711" t="s">
        <v>127</v>
      </c>
      <c r="I1" s="711"/>
      <c r="J1" s="707" t="s">
        <v>292</v>
      </c>
      <c r="K1" s="707"/>
      <c r="L1" s="712" t="s">
        <v>520</v>
      </c>
      <c r="M1" s="712"/>
      <c r="N1" s="711" t="s">
        <v>146</v>
      </c>
      <c r="O1" s="711"/>
      <c r="P1" s="707" t="s">
        <v>293</v>
      </c>
      <c r="Q1" s="707"/>
      <c r="R1" s="712" t="s">
        <v>522</v>
      </c>
      <c r="S1" s="712"/>
      <c r="T1" s="701" t="s">
        <v>193</v>
      </c>
      <c r="U1" s="701"/>
      <c r="V1" s="707" t="s">
        <v>292</v>
      </c>
      <c r="W1" s="707"/>
      <c r="X1" s="706" t="s">
        <v>524</v>
      </c>
      <c r="Y1" s="706"/>
      <c r="Z1" s="701" t="s">
        <v>241</v>
      </c>
      <c r="AA1" s="701"/>
      <c r="AB1" s="708" t="s">
        <v>292</v>
      </c>
      <c r="AC1" s="708"/>
      <c r="AD1" s="709" t="s">
        <v>524</v>
      </c>
      <c r="AE1" s="709"/>
      <c r="AF1" s="701" t="s">
        <v>367</v>
      </c>
      <c r="AG1" s="701"/>
      <c r="AH1" s="708" t="s">
        <v>292</v>
      </c>
      <c r="AI1" s="708"/>
      <c r="AJ1" s="706" t="s">
        <v>530</v>
      </c>
      <c r="AK1" s="706"/>
      <c r="AL1" s="701" t="s">
        <v>389</v>
      </c>
      <c r="AM1" s="701"/>
      <c r="AN1" s="718" t="s">
        <v>292</v>
      </c>
      <c r="AO1" s="718"/>
      <c r="AP1" s="716" t="s">
        <v>531</v>
      </c>
      <c r="AQ1" s="716"/>
      <c r="AR1" s="701" t="s">
        <v>416</v>
      </c>
      <c r="AS1" s="701"/>
      <c r="AV1" s="716" t="s">
        <v>285</v>
      </c>
      <c r="AW1" s="716"/>
      <c r="AX1" s="719" t="s">
        <v>998</v>
      </c>
      <c r="AY1" s="719"/>
      <c r="AZ1" s="719"/>
      <c r="BA1" s="207"/>
      <c r="BB1" s="714">
        <v>42942</v>
      </c>
      <c r="BC1" s="715"/>
      <c r="BD1" s="71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0" t="s">
        <v>261</v>
      </c>
      <c r="U4" s="700"/>
      <c r="X4" s="119" t="s">
        <v>233</v>
      </c>
      <c r="Y4" s="123">
        <f>Y3-Y6</f>
        <v>4.9669099999591708</v>
      </c>
      <c r="Z4" s="700" t="s">
        <v>262</v>
      </c>
      <c r="AA4" s="700"/>
      <c r="AD4" s="154" t="s">
        <v>233</v>
      </c>
      <c r="AE4" s="154">
        <f>AE3-AE5</f>
        <v>-52.526899999851594</v>
      </c>
      <c r="AF4" s="700" t="s">
        <v>262</v>
      </c>
      <c r="AG4" s="700"/>
      <c r="AH4" s="143"/>
      <c r="AI4" s="143"/>
      <c r="AJ4" s="154" t="s">
        <v>233</v>
      </c>
      <c r="AK4" s="154">
        <f>AK3-AK5</f>
        <v>94.988909999992757</v>
      </c>
      <c r="AL4" s="700" t="s">
        <v>262</v>
      </c>
      <c r="AM4" s="700"/>
      <c r="AP4" s="170" t="s">
        <v>233</v>
      </c>
      <c r="AQ4" s="174">
        <f>AQ3-AQ5</f>
        <v>33.841989999942598</v>
      </c>
      <c r="AR4" s="700" t="s">
        <v>262</v>
      </c>
      <c r="AS4" s="700"/>
      <c r="AX4" s="700" t="s">
        <v>564</v>
      </c>
      <c r="AY4" s="700"/>
      <c r="BB4" s="700" t="s">
        <v>567</v>
      </c>
      <c r="BC4" s="70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0"/>
      <c r="U5" s="700"/>
      <c r="V5" s="3" t="s">
        <v>258</v>
      </c>
      <c r="W5">
        <v>2050</v>
      </c>
      <c r="X5" s="82"/>
      <c r="Z5" s="700"/>
      <c r="AA5" s="70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0"/>
      <c r="AG5" s="700"/>
      <c r="AH5" s="143"/>
      <c r="AI5" s="143"/>
      <c r="AJ5" s="154" t="s">
        <v>352</v>
      </c>
      <c r="AK5" s="162">
        <f>SUM(AK11:AK59)</f>
        <v>30858.011000000002</v>
      </c>
      <c r="AL5" s="700"/>
      <c r="AM5" s="70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0"/>
      <c r="AS5" s="700"/>
      <c r="AX5" s="700"/>
      <c r="AY5" s="700"/>
      <c r="BB5" s="700"/>
      <c r="BC5" s="700"/>
      <c r="BD5" s="717" t="s">
        <v>999</v>
      </c>
      <c r="BE5" s="717"/>
      <c r="BF5" s="717"/>
      <c r="BG5" s="717"/>
      <c r="BH5" s="717"/>
      <c r="BI5" s="717"/>
      <c r="BJ5" s="717"/>
      <c r="BK5" s="71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02" t="s">
        <v>264</v>
      </c>
      <c r="W23" s="70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4"/>
      <c r="W24" s="70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20" t="s">
        <v>2564</v>
      </c>
      <c r="H3" s="721"/>
      <c r="I3" s="345"/>
      <c r="J3" s="720" t="s">
        <v>2565</v>
      </c>
      <c r="K3" s="721"/>
      <c r="L3" s="273"/>
      <c r="M3" s="720">
        <v>43739</v>
      </c>
      <c r="N3" s="721"/>
      <c r="O3" s="720">
        <v>42401</v>
      </c>
      <c r="P3" s="721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6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7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7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7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7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7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7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7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28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9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30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5">
        <f>G40/F42+H40</f>
        <v>1932511.2781954887</v>
      </c>
      <c r="H43" s="725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4">
        <f>H40*F42+G40</f>
        <v>2570240</v>
      </c>
      <c r="H44" s="724"/>
      <c r="I44" s="2"/>
      <c r="J44" s="724">
        <f>K40*1.37+J40</f>
        <v>1877697.6600000001</v>
      </c>
      <c r="K44" s="724"/>
      <c r="L44" s="2"/>
      <c r="M44" s="724">
        <f>N40*1.37+M40</f>
        <v>1789659</v>
      </c>
      <c r="N44" s="724"/>
      <c r="O44" s="724">
        <f>P40*1.36+O40</f>
        <v>1320187.2</v>
      </c>
      <c r="P44" s="72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3" t="s">
        <v>1186</v>
      </c>
      <c r="C47" s="723"/>
      <c r="D47" s="723"/>
      <c r="E47" s="723"/>
      <c r="F47" s="723"/>
      <c r="G47" s="723"/>
      <c r="H47" s="723"/>
      <c r="I47" s="723"/>
      <c r="J47" s="723"/>
      <c r="K47" s="723"/>
      <c r="L47" s="723"/>
      <c r="M47" s="723"/>
      <c r="N47" s="723"/>
    </row>
    <row r="48" spans="2:16">
      <c r="B48" s="723" t="s">
        <v>2468</v>
      </c>
      <c r="C48" s="723"/>
      <c r="D48" s="723"/>
      <c r="E48" s="723"/>
      <c r="F48" s="723"/>
      <c r="G48" s="723"/>
      <c r="H48" s="723"/>
      <c r="I48" s="723"/>
      <c r="J48" s="723"/>
      <c r="K48" s="723"/>
      <c r="L48" s="723"/>
      <c r="M48" s="723"/>
      <c r="N48" s="723"/>
    </row>
    <row r="49" spans="2:14">
      <c r="B49" s="723" t="s">
        <v>2467</v>
      </c>
      <c r="C49" s="723"/>
      <c r="D49" s="723"/>
      <c r="E49" s="723"/>
      <c r="F49" s="723"/>
      <c r="G49" s="723"/>
      <c r="H49" s="723"/>
      <c r="I49" s="723"/>
      <c r="J49" s="723"/>
      <c r="K49" s="723"/>
      <c r="L49" s="723"/>
      <c r="M49" s="723"/>
      <c r="N49" s="723"/>
    </row>
    <row r="50" spans="2:14">
      <c r="B50" s="722" t="s">
        <v>2466</v>
      </c>
      <c r="C50" s="722"/>
      <c r="D50" s="722"/>
      <c r="E50" s="722"/>
      <c r="F50" s="722"/>
      <c r="G50" s="722"/>
      <c r="H50" s="722"/>
      <c r="I50" s="722"/>
      <c r="J50" s="722"/>
      <c r="K50" s="722"/>
      <c r="L50" s="722"/>
      <c r="M50" s="722"/>
      <c r="N50" s="722"/>
    </row>
    <row r="51" spans="2:14">
      <c r="B51" s="722"/>
      <c r="C51" s="722"/>
      <c r="D51" s="722"/>
      <c r="E51" s="722"/>
      <c r="F51" s="722"/>
      <c r="G51" s="722"/>
      <c r="H51" s="722"/>
      <c r="I51" s="722"/>
      <c r="J51" s="722"/>
      <c r="K51" s="722"/>
      <c r="L51" s="722"/>
      <c r="M51" s="722"/>
      <c r="N51" s="722"/>
    </row>
    <row r="52" spans="2:14">
      <c r="B52" s="722"/>
      <c r="C52" s="722"/>
      <c r="D52" s="722"/>
      <c r="E52" s="722"/>
      <c r="F52" s="722"/>
      <c r="G52" s="722"/>
      <c r="H52" s="722"/>
      <c r="I52" s="722"/>
      <c r="J52" s="722"/>
      <c r="K52" s="722"/>
      <c r="L52" s="722"/>
      <c r="M52" s="722"/>
      <c r="N52" s="72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2" t="s">
        <v>2553</v>
      </c>
      <c r="F38" s="733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1" t="s">
        <v>989</v>
      </c>
      <c r="C41" s="731"/>
      <c r="D41" s="731"/>
      <c r="E41" s="731"/>
      <c r="F41" s="731"/>
      <c r="G41" s="731"/>
      <c r="H41" s="73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10" t="s">
        <v>909</v>
      </c>
      <c r="C1" s="710"/>
      <c r="D1" s="709" t="s">
        <v>515</v>
      </c>
      <c r="E1" s="709"/>
      <c r="F1" s="710" t="s">
        <v>513</v>
      </c>
      <c r="G1" s="710"/>
      <c r="H1" s="737" t="s">
        <v>549</v>
      </c>
      <c r="I1" s="737"/>
      <c r="J1" s="709" t="s">
        <v>515</v>
      </c>
      <c r="K1" s="709"/>
      <c r="L1" s="710" t="s">
        <v>908</v>
      </c>
      <c r="M1" s="710"/>
      <c r="N1" s="737" t="s">
        <v>549</v>
      </c>
      <c r="O1" s="737"/>
      <c r="P1" s="709" t="s">
        <v>515</v>
      </c>
      <c r="Q1" s="709"/>
      <c r="R1" s="710" t="s">
        <v>552</v>
      </c>
      <c r="S1" s="710"/>
      <c r="T1" s="737" t="s">
        <v>549</v>
      </c>
      <c r="U1" s="737"/>
      <c r="V1" s="709" t="s">
        <v>515</v>
      </c>
      <c r="W1" s="709"/>
      <c r="X1" s="710" t="s">
        <v>907</v>
      </c>
      <c r="Y1" s="710"/>
      <c r="Z1" s="737" t="s">
        <v>549</v>
      </c>
      <c r="AA1" s="737"/>
      <c r="AB1" s="709" t="s">
        <v>515</v>
      </c>
      <c r="AC1" s="709"/>
      <c r="AD1" s="710" t="s">
        <v>591</v>
      </c>
      <c r="AE1" s="710"/>
      <c r="AF1" s="737" t="s">
        <v>549</v>
      </c>
      <c r="AG1" s="737"/>
      <c r="AH1" s="709" t="s">
        <v>515</v>
      </c>
      <c r="AI1" s="709"/>
      <c r="AJ1" s="710" t="s">
        <v>906</v>
      </c>
      <c r="AK1" s="710"/>
      <c r="AL1" s="737" t="s">
        <v>626</v>
      </c>
      <c r="AM1" s="737"/>
      <c r="AN1" s="709" t="s">
        <v>627</v>
      </c>
      <c r="AO1" s="709"/>
      <c r="AP1" s="710" t="s">
        <v>621</v>
      </c>
      <c r="AQ1" s="710"/>
      <c r="AR1" s="737" t="s">
        <v>549</v>
      </c>
      <c r="AS1" s="737"/>
      <c r="AT1" s="709" t="s">
        <v>515</v>
      </c>
      <c r="AU1" s="709"/>
      <c r="AV1" s="710" t="s">
        <v>905</v>
      </c>
      <c r="AW1" s="710"/>
      <c r="AX1" s="737" t="s">
        <v>549</v>
      </c>
      <c r="AY1" s="737"/>
      <c r="AZ1" s="709" t="s">
        <v>515</v>
      </c>
      <c r="BA1" s="709"/>
      <c r="BB1" s="710" t="s">
        <v>653</v>
      </c>
      <c r="BC1" s="710"/>
      <c r="BD1" s="737" t="s">
        <v>549</v>
      </c>
      <c r="BE1" s="737"/>
      <c r="BF1" s="709" t="s">
        <v>515</v>
      </c>
      <c r="BG1" s="709"/>
      <c r="BH1" s="710" t="s">
        <v>904</v>
      </c>
      <c r="BI1" s="710"/>
      <c r="BJ1" s="737" t="s">
        <v>549</v>
      </c>
      <c r="BK1" s="737"/>
      <c r="BL1" s="709" t="s">
        <v>515</v>
      </c>
      <c r="BM1" s="709"/>
      <c r="BN1" s="710" t="s">
        <v>921</v>
      </c>
      <c r="BO1" s="710"/>
      <c r="BP1" s="737" t="s">
        <v>549</v>
      </c>
      <c r="BQ1" s="737"/>
      <c r="BR1" s="709" t="s">
        <v>515</v>
      </c>
      <c r="BS1" s="709"/>
      <c r="BT1" s="710" t="s">
        <v>903</v>
      </c>
      <c r="BU1" s="710"/>
      <c r="BV1" s="737" t="s">
        <v>704</v>
      </c>
      <c r="BW1" s="737"/>
      <c r="BX1" s="709" t="s">
        <v>705</v>
      </c>
      <c r="BY1" s="709"/>
      <c r="BZ1" s="710" t="s">
        <v>703</v>
      </c>
      <c r="CA1" s="710"/>
      <c r="CB1" s="737" t="s">
        <v>730</v>
      </c>
      <c r="CC1" s="737"/>
      <c r="CD1" s="709" t="s">
        <v>731</v>
      </c>
      <c r="CE1" s="709"/>
      <c r="CF1" s="710" t="s">
        <v>902</v>
      </c>
      <c r="CG1" s="710"/>
      <c r="CH1" s="737" t="s">
        <v>730</v>
      </c>
      <c r="CI1" s="737"/>
      <c r="CJ1" s="709" t="s">
        <v>731</v>
      </c>
      <c r="CK1" s="709"/>
      <c r="CL1" s="710" t="s">
        <v>748</v>
      </c>
      <c r="CM1" s="710"/>
      <c r="CN1" s="737" t="s">
        <v>730</v>
      </c>
      <c r="CO1" s="737"/>
      <c r="CP1" s="709" t="s">
        <v>731</v>
      </c>
      <c r="CQ1" s="709"/>
      <c r="CR1" s="710" t="s">
        <v>901</v>
      </c>
      <c r="CS1" s="710"/>
      <c r="CT1" s="737" t="s">
        <v>730</v>
      </c>
      <c r="CU1" s="737"/>
      <c r="CV1" s="735" t="s">
        <v>731</v>
      </c>
      <c r="CW1" s="735"/>
      <c r="CX1" s="710" t="s">
        <v>769</v>
      </c>
      <c r="CY1" s="710"/>
      <c r="CZ1" s="737" t="s">
        <v>730</v>
      </c>
      <c r="DA1" s="737"/>
      <c r="DB1" s="735" t="s">
        <v>731</v>
      </c>
      <c r="DC1" s="735"/>
      <c r="DD1" s="710" t="s">
        <v>900</v>
      </c>
      <c r="DE1" s="710"/>
      <c r="DF1" s="737" t="s">
        <v>816</v>
      </c>
      <c r="DG1" s="737"/>
      <c r="DH1" s="735" t="s">
        <v>817</v>
      </c>
      <c r="DI1" s="735"/>
      <c r="DJ1" s="710" t="s">
        <v>809</v>
      </c>
      <c r="DK1" s="710"/>
      <c r="DL1" s="737" t="s">
        <v>816</v>
      </c>
      <c r="DM1" s="737"/>
      <c r="DN1" s="735" t="s">
        <v>731</v>
      </c>
      <c r="DO1" s="735"/>
      <c r="DP1" s="710" t="s">
        <v>899</v>
      </c>
      <c r="DQ1" s="710"/>
      <c r="DR1" s="737" t="s">
        <v>816</v>
      </c>
      <c r="DS1" s="737"/>
      <c r="DT1" s="735" t="s">
        <v>731</v>
      </c>
      <c r="DU1" s="735"/>
      <c r="DV1" s="710" t="s">
        <v>898</v>
      </c>
      <c r="DW1" s="710"/>
      <c r="DX1" s="737" t="s">
        <v>816</v>
      </c>
      <c r="DY1" s="737"/>
      <c r="DZ1" s="735" t="s">
        <v>731</v>
      </c>
      <c r="EA1" s="735"/>
      <c r="EB1" s="710" t="s">
        <v>897</v>
      </c>
      <c r="EC1" s="710"/>
      <c r="ED1" s="737" t="s">
        <v>816</v>
      </c>
      <c r="EE1" s="737"/>
      <c r="EF1" s="735" t="s">
        <v>731</v>
      </c>
      <c r="EG1" s="735"/>
      <c r="EH1" s="710" t="s">
        <v>883</v>
      </c>
      <c r="EI1" s="710"/>
      <c r="EJ1" s="737" t="s">
        <v>816</v>
      </c>
      <c r="EK1" s="737"/>
      <c r="EL1" s="735" t="s">
        <v>936</v>
      </c>
      <c r="EM1" s="735"/>
      <c r="EN1" s="710" t="s">
        <v>922</v>
      </c>
      <c r="EO1" s="710"/>
      <c r="EP1" s="737" t="s">
        <v>816</v>
      </c>
      <c r="EQ1" s="737"/>
      <c r="ER1" s="735" t="s">
        <v>950</v>
      </c>
      <c r="ES1" s="735"/>
      <c r="ET1" s="710" t="s">
        <v>937</v>
      </c>
      <c r="EU1" s="710"/>
      <c r="EV1" s="737" t="s">
        <v>816</v>
      </c>
      <c r="EW1" s="737"/>
      <c r="EX1" s="735" t="s">
        <v>530</v>
      </c>
      <c r="EY1" s="735"/>
      <c r="EZ1" s="710" t="s">
        <v>952</v>
      </c>
      <c r="FA1" s="71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6" t="s">
        <v>779</v>
      </c>
      <c r="CU7" s="71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6" t="s">
        <v>778</v>
      </c>
      <c r="DA8" s="71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6" t="s">
        <v>778</v>
      </c>
      <c r="DG8" s="71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6" t="s">
        <v>778</v>
      </c>
      <c r="DM8" s="71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6" t="s">
        <v>778</v>
      </c>
      <c r="DS8" s="710"/>
      <c r="DT8" s="142" t="s">
        <v>783</v>
      </c>
      <c r="DU8" s="142">
        <f>SUM(DU13:DU17)</f>
        <v>32</v>
      </c>
      <c r="DV8" s="63"/>
      <c r="DW8" s="63"/>
      <c r="DX8" s="736" t="s">
        <v>778</v>
      </c>
      <c r="DY8" s="71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6" t="s">
        <v>928</v>
      </c>
      <c r="EK8" s="71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6" t="s">
        <v>928</v>
      </c>
      <c r="EQ9" s="71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6" t="s">
        <v>928</v>
      </c>
      <c r="EW9" s="71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6" t="s">
        <v>928</v>
      </c>
      <c r="EE11" s="71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6" t="s">
        <v>778</v>
      </c>
      <c r="CU12" s="71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1" t="s">
        <v>782</v>
      </c>
      <c r="CU19" s="70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3" t="s">
        <v>858</v>
      </c>
      <c r="FA21" s="723"/>
      <c r="FC21" s="237">
        <f>FC20-FC22</f>
        <v>113457.16899999997</v>
      </c>
      <c r="FD21" s="229"/>
      <c r="FE21" s="734" t="s">
        <v>1546</v>
      </c>
      <c r="FF21" s="734"/>
      <c r="FG21" s="73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3" t="s">
        <v>871</v>
      </c>
      <c r="FA22" s="72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3" t="s">
        <v>1000</v>
      </c>
      <c r="FA23" s="72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3" t="s">
        <v>1076</v>
      </c>
      <c r="FA24" s="72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K1" zoomScaleNormal="100" workbookViewId="0">
      <selection activeCell="LQ6" sqref="LQ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40" t="s">
        <v>1209</v>
      </c>
      <c r="B1" s="740"/>
      <c r="C1" s="718" t="s">
        <v>292</v>
      </c>
      <c r="D1" s="718"/>
      <c r="E1" s="716" t="s">
        <v>1010</v>
      </c>
      <c r="F1" s="716"/>
      <c r="G1" s="740" t="s">
        <v>1210</v>
      </c>
      <c r="H1" s="740"/>
      <c r="I1" s="718" t="s">
        <v>292</v>
      </c>
      <c r="J1" s="718"/>
      <c r="K1" s="716" t="s">
        <v>1011</v>
      </c>
      <c r="L1" s="716"/>
      <c r="M1" s="740" t="s">
        <v>1211</v>
      </c>
      <c r="N1" s="740"/>
      <c r="O1" s="718" t="s">
        <v>292</v>
      </c>
      <c r="P1" s="718"/>
      <c r="Q1" s="716" t="s">
        <v>1057</v>
      </c>
      <c r="R1" s="716"/>
      <c r="S1" s="740" t="s">
        <v>1212</v>
      </c>
      <c r="T1" s="740"/>
      <c r="U1" s="718" t="s">
        <v>292</v>
      </c>
      <c r="V1" s="718"/>
      <c r="W1" s="716" t="s">
        <v>627</v>
      </c>
      <c r="X1" s="716"/>
      <c r="Y1" s="740" t="s">
        <v>1213</v>
      </c>
      <c r="Z1" s="740"/>
      <c r="AA1" s="718" t="s">
        <v>292</v>
      </c>
      <c r="AB1" s="718"/>
      <c r="AC1" s="716" t="s">
        <v>1084</v>
      </c>
      <c r="AD1" s="716"/>
      <c r="AE1" s="740" t="s">
        <v>1214</v>
      </c>
      <c r="AF1" s="740"/>
      <c r="AG1" s="718" t="s">
        <v>292</v>
      </c>
      <c r="AH1" s="718"/>
      <c r="AI1" s="716" t="s">
        <v>1134</v>
      </c>
      <c r="AJ1" s="716"/>
      <c r="AK1" s="740" t="s">
        <v>1217</v>
      </c>
      <c r="AL1" s="740"/>
      <c r="AM1" s="718" t="s">
        <v>1132</v>
      </c>
      <c r="AN1" s="718"/>
      <c r="AO1" s="716" t="s">
        <v>1133</v>
      </c>
      <c r="AP1" s="716"/>
      <c r="AQ1" s="740" t="s">
        <v>1218</v>
      </c>
      <c r="AR1" s="740"/>
      <c r="AS1" s="718" t="s">
        <v>1132</v>
      </c>
      <c r="AT1" s="718"/>
      <c r="AU1" s="716" t="s">
        <v>1178</v>
      </c>
      <c r="AV1" s="716"/>
      <c r="AW1" s="740" t="s">
        <v>1215</v>
      </c>
      <c r="AX1" s="740"/>
      <c r="AY1" s="716" t="s">
        <v>1241</v>
      </c>
      <c r="AZ1" s="716"/>
      <c r="BA1" s="740" t="s">
        <v>1215</v>
      </c>
      <c r="BB1" s="740"/>
      <c r="BC1" s="718" t="s">
        <v>816</v>
      </c>
      <c r="BD1" s="718"/>
      <c r="BE1" s="716" t="s">
        <v>1208</v>
      </c>
      <c r="BF1" s="716"/>
      <c r="BG1" s="740" t="s">
        <v>1216</v>
      </c>
      <c r="BH1" s="740"/>
      <c r="BI1" s="718" t="s">
        <v>816</v>
      </c>
      <c r="BJ1" s="718"/>
      <c r="BK1" s="716" t="s">
        <v>1208</v>
      </c>
      <c r="BL1" s="716"/>
      <c r="BM1" s="740" t="s">
        <v>1226</v>
      </c>
      <c r="BN1" s="740"/>
      <c r="BO1" s="718" t="s">
        <v>816</v>
      </c>
      <c r="BP1" s="718"/>
      <c r="BQ1" s="716" t="s">
        <v>1244</v>
      </c>
      <c r="BR1" s="716"/>
      <c r="BS1" s="740" t="s">
        <v>1243</v>
      </c>
      <c r="BT1" s="740"/>
      <c r="BU1" s="718" t="s">
        <v>816</v>
      </c>
      <c r="BV1" s="718"/>
      <c r="BW1" s="716" t="s">
        <v>1248</v>
      </c>
      <c r="BX1" s="716"/>
      <c r="BY1" s="740" t="s">
        <v>1270</v>
      </c>
      <c r="BZ1" s="740"/>
      <c r="CA1" s="718" t="s">
        <v>816</v>
      </c>
      <c r="CB1" s="718"/>
      <c r="CC1" s="716" t="s">
        <v>1244</v>
      </c>
      <c r="CD1" s="716"/>
      <c r="CE1" s="740" t="s">
        <v>1291</v>
      </c>
      <c r="CF1" s="740"/>
      <c r="CG1" s="718" t="s">
        <v>816</v>
      </c>
      <c r="CH1" s="718"/>
      <c r="CI1" s="716" t="s">
        <v>1248</v>
      </c>
      <c r="CJ1" s="716"/>
      <c r="CK1" s="740" t="s">
        <v>1307</v>
      </c>
      <c r="CL1" s="740"/>
      <c r="CM1" s="718" t="s">
        <v>816</v>
      </c>
      <c r="CN1" s="718"/>
      <c r="CO1" s="716" t="s">
        <v>1244</v>
      </c>
      <c r="CP1" s="716"/>
      <c r="CQ1" s="740" t="s">
        <v>1335</v>
      </c>
      <c r="CR1" s="740"/>
      <c r="CS1" s="742" t="s">
        <v>816</v>
      </c>
      <c r="CT1" s="742"/>
      <c r="CU1" s="716" t="s">
        <v>1391</v>
      </c>
      <c r="CV1" s="716"/>
      <c r="CW1" s="740" t="s">
        <v>1374</v>
      </c>
      <c r="CX1" s="740"/>
      <c r="CY1" s="742" t="s">
        <v>816</v>
      </c>
      <c r="CZ1" s="742"/>
      <c r="DA1" s="716" t="s">
        <v>1597</v>
      </c>
      <c r="DB1" s="716"/>
      <c r="DC1" s="740" t="s">
        <v>1394</v>
      </c>
      <c r="DD1" s="740"/>
      <c r="DE1" s="742" t="s">
        <v>816</v>
      </c>
      <c r="DF1" s="742"/>
      <c r="DG1" s="716" t="s">
        <v>1491</v>
      </c>
      <c r="DH1" s="716"/>
      <c r="DI1" s="740" t="s">
        <v>1594</v>
      </c>
      <c r="DJ1" s="740"/>
      <c r="DK1" s="742" t="s">
        <v>816</v>
      </c>
      <c r="DL1" s="742"/>
      <c r="DM1" s="716" t="s">
        <v>1391</v>
      </c>
      <c r="DN1" s="716"/>
      <c r="DO1" s="740" t="s">
        <v>1595</v>
      </c>
      <c r="DP1" s="740"/>
      <c r="DQ1" s="742" t="s">
        <v>816</v>
      </c>
      <c r="DR1" s="742"/>
      <c r="DS1" s="716" t="s">
        <v>1590</v>
      </c>
      <c r="DT1" s="716"/>
      <c r="DU1" s="740" t="s">
        <v>1596</v>
      </c>
      <c r="DV1" s="740"/>
      <c r="DW1" s="742" t="s">
        <v>816</v>
      </c>
      <c r="DX1" s="742"/>
      <c r="DY1" s="716" t="s">
        <v>1616</v>
      </c>
      <c r="DZ1" s="716"/>
      <c r="EA1" s="741" t="s">
        <v>1611</v>
      </c>
      <c r="EB1" s="741"/>
      <c r="EC1" s="742" t="s">
        <v>816</v>
      </c>
      <c r="ED1" s="742"/>
      <c r="EE1" s="716" t="s">
        <v>1590</v>
      </c>
      <c r="EF1" s="716"/>
      <c r="EG1" s="457"/>
      <c r="EH1" s="741" t="s">
        <v>1641</v>
      </c>
      <c r="EI1" s="741"/>
      <c r="EJ1" s="742" t="s">
        <v>816</v>
      </c>
      <c r="EK1" s="742"/>
      <c r="EL1" s="716" t="s">
        <v>1674</v>
      </c>
      <c r="EM1" s="716"/>
      <c r="EN1" s="741" t="s">
        <v>1666</v>
      </c>
      <c r="EO1" s="741"/>
      <c r="EP1" s="742" t="s">
        <v>816</v>
      </c>
      <c r="EQ1" s="742"/>
      <c r="ER1" s="716" t="s">
        <v>1714</v>
      </c>
      <c r="ES1" s="716"/>
      <c r="ET1" s="741" t="s">
        <v>1707</v>
      </c>
      <c r="EU1" s="741"/>
      <c r="EV1" s="742" t="s">
        <v>816</v>
      </c>
      <c r="EW1" s="742"/>
      <c r="EX1" s="716" t="s">
        <v>1616</v>
      </c>
      <c r="EY1" s="716"/>
      <c r="EZ1" s="741" t="s">
        <v>1742</v>
      </c>
      <c r="FA1" s="741"/>
      <c r="FB1" s="742" t="s">
        <v>816</v>
      </c>
      <c r="FC1" s="742"/>
      <c r="FD1" s="716" t="s">
        <v>1597</v>
      </c>
      <c r="FE1" s="716"/>
      <c r="FF1" s="741" t="s">
        <v>1781</v>
      </c>
      <c r="FG1" s="741"/>
      <c r="FH1" s="742" t="s">
        <v>816</v>
      </c>
      <c r="FI1" s="742"/>
      <c r="FJ1" s="716" t="s">
        <v>1391</v>
      </c>
      <c r="FK1" s="716"/>
      <c r="FL1" s="741" t="s">
        <v>1816</v>
      </c>
      <c r="FM1" s="741"/>
      <c r="FN1" s="742" t="s">
        <v>816</v>
      </c>
      <c r="FO1" s="742"/>
      <c r="FP1" s="716" t="s">
        <v>1863</v>
      </c>
      <c r="FQ1" s="716"/>
      <c r="FR1" s="741" t="s">
        <v>1852</v>
      </c>
      <c r="FS1" s="741"/>
      <c r="FT1" s="742" t="s">
        <v>816</v>
      </c>
      <c r="FU1" s="742"/>
      <c r="FV1" s="716" t="s">
        <v>1863</v>
      </c>
      <c r="FW1" s="716"/>
      <c r="FX1" s="741" t="s">
        <v>1965</v>
      </c>
      <c r="FY1" s="741"/>
      <c r="FZ1" s="742" t="s">
        <v>816</v>
      </c>
      <c r="GA1" s="742"/>
      <c r="GB1" s="716" t="s">
        <v>1616</v>
      </c>
      <c r="GC1" s="716"/>
      <c r="GD1" s="741" t="s">
        <v>1966</v>
      </c>
      <c r="GE1" s="741"/>
      <c r="GF1" s="742" t="s">
        <v>816</v>
      </c>
      <c r="GG1" s="742"/>
      <c r="GH1" s="716" t="s">
        <v>1590</v>
      </c>
      <c r="GI1" s="716"/>
      <c r="GJ1" s="741" t="s">
        <v>1975</v>
      </c>
      <c r="GK1" s="741"/>
      <c r="GL1" s="742" t="s">
        <v>816</v>
      </c>
      <c r="GM1" s="742"/>
      <c r="GN1" s="716" t="s">
        <v>1590</v>
      </c>
      <c r="GO1" s="716"/>
      <c r="GP1" s="741" t="s">
        <v>2017</v>
      </c>
      <c r="GQ1" s="741"/>
      <c r="GR1" s="742" t="s">
        <v>816</v>
      </c>
      <c r="GS1" s="742"/>
      <c r="GT1" s="716" t="s">
        <v>1674</v>
      </c>
      <c r="GU1" s="716"/>
      <c r="GV1" s="741" t="s">
        <v>2046</v>
      </c>
      <c r="GW1" s="741"/>
      <c r="GX1" s="742" t="s">
        <v>816</v>
      </c>
      <c r="GY1" s="742"/>
      <c r="GZ1" s="716" t="s">
        <v>2085</v>
      </c>
      <c r="HA1" s="716"/>
      <c r="HB1" s="741" t="s">
        <v>2105</v>
      </c>
      <c r="HC1" s="741"/>
      <c r="HD1" s="742" t="s">
        <v>816</v>
      </c>
      <c r="HE1" s="742"/>
      <c r="HF1" s="716" t="s">
        <v>1714</v>
      </c>
      <c r="HG1" s="716"/>
      <c r="HH1" s="741" t="s">
        <v>2118</v>
      </c>
      <c r="HI1" s="741"/>
      <c r="HJ1" s="742" t="s">
        <v>816</v>
      </c>
      <c r="HK1" s="742"/>
      <c r="HL1" s="716" t="s">
        <v>1391</v>
      </c>
      <c r="HM1" s="716"/>
      <c r="HN1" s="741" t="s">
        <v>2164</v>
      </c>
      <c r="HO1" s="741"/>
      <c r="HP1" s="742" t="s">
        <v>816</v>
      </c>
      <c r="HQ1" s="742"/>
      <c r="HR1" s="716" t="s">
        <v>1391</v>
      </c>
      <c r="HS1" s="716"/>
      <c r="HT1" s="741" t="s">
        <v>2199</v>
      </c>
      <c r="HU1" s="741"/>
      <c r="HV1" s="742" t="s">
        <v>816</v>
      </c>
      <c r="HW1" s="742"/>
      <c r="HX1" s="716" t="s">
        <v>1616</v>
      </c>
      <c r="HY1" s="716"/>
      <c r="HZ1" s="741" t="s">
        <v>2244</v>
      </c>
      <c r="IA1" s="741"/>
      <c r="IB1" s="742" t="s">
        <v>816</v>
      </c>
      <c r="IC1" s="742"/>
      <c r="ID1" s="716" t="s">
        <v>1714</v>
      </c>
      <c r="IE1" s="716"/>
      <c r="IF1" s="741" t="s">
        <v>2309</v>
      </c>
      <c r="IG1" s="741"/>
      <c r="IH1" s="742" t="s">
        <v>816</v>
      </c>
      <c r="II1" s="742"/>
      <c r="IJ1" s="716" t="s">
        <v>1590</v>
      </c>
      <c r="IK1" s="716"/>
      <c r="IL1" s="741" t="s">
        <v>2378</v>
      </c>
      <c r="IM1" s="741"/>
      <c r="IN1" s="742" t="s">
        <v>816</v>
      </c>
      <c r="IO1" s="742"/>
      <c r="IP1" s="716" t="s">
        <v>1616</v>
      </c>
      <c r="IQ1" s="716"/>
      <c r="IR1" s="741" t="s">
        <v>2556</v>
      </c>
      <c r="IS1" s="741"/>
      <c r="IT1" s="742" t="s">
        <v>816</v>
      </c>
      <c r="IU1" s="742"/>
      <c r="IV1" s="716" t="s">
        <v>1747</v>
      </c>
      <c r="IW1" s="716"/>
      <c r="IX1" s="741" t="s">
        <v>2555</v>
      </c>
      <c r="IY1" s="741"/>
      <c r="IZ1" s="742" t="s">
        <v>816</v>
      </c>
      <c r="JA1" s="742"/>
      <c r="JB1" s="716" t="s">
        <v>1863</v>
      </c>
      <c r="JC1" s="716"/>
      <c r="JD1" s="741" t="s">
        <v>2596</v>
      </c>
      <c r="JE1" s="741"/>
      <c r="JF1" s="742" t="s">
        <v>816</v>
      </c>
      <c r="JG1" s="742"/>
      <c r="JH1" s="716" t="s">
        <v>1747</v>
      </c>
      <c r="JI1" s="716"/>
      <c r="JJ1" s="741" t="s">
        <v>2639</v>
      </c>
      <c r="JK1" s="741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70550.311000000002</v>
      </c>
      <c r="LP2" s="203" t="s">
        <v>296</v>
      </c>
      <c r="LQ2" s="260">
        <f>LO2+LM2-LS2</f>
        <v>70552.310999999987</v>
      </c>
      <c r="LR2" s="686" t="s">
        <v>3029</v>
      </c>
      <c r="LS2" s="311">
        <f>SUM(LS8:LS37)</f>
        <v>356018.91</v>
      </c>
    </row>
    <row r="3" spans="1:334">
      <c r="A3" s="763" t="s">
        <v>991</v>
      </c>
      <c r="B3" s="763"/>
      <c r="E3" s="170" t="s">
        <v>233</v>
      </c>
      <c r="F3" s="174">
        <f>F2-F4</f>
        <v>17</v>
      </c>
      <c r="G3" s="763" t="s">
        <v>991</v>
      </c>
      <c r="H3" s="763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2230.2409999999891</v>
      </c>
      <c r="LR3" s="699" t="s">
        <v>3282</v>
      </c>
      <c r="LS3" s="259">
        <f>-50000-135000-71200</f>
        <v>-256200</v>
      </c>
    </row>
    <row r="4" spans="1:334" ht="12.75" customHeight="1" thickBot="1">
      <c r="A4" s="763"/>
      <c r="B4" s="763"/>
      <c r="E4" s="170" t="s">
        <v>352</v>
      </c>
      <c r="F4" s="174">
        <f>SUM(F14:F57)</f>
        <v>12750</v>
      </c>
      <c r="G4" s="763"/>
      <c r="H4" s="763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0.1909999999916181</v>
      </c>
      <c r="LR4" s="686" t="s">
        <v>3283</v>
      </c>
      <c r="LS4" s="259">
        <f>SUM(LS2:LS3)</f>
        <v>99818.909999999974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SUM(LQ6:LQ45)</f>
        <v>70552.12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87"/>
      <c r="LO6" s="467"/>
      <c r="LP6" s="445" t="s">
        <v>3101</v>
      </c>
      <c r="LQ6" s="260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3258</v>
      </c>
      <c r="LK7" s="444">
        <v>1900.02</v>
      </c>
      <c r="LL7" s="654" t="s">
        <v>2897</v>
      </c>
      <c r="LM7" s="259">
        <v>-70600</v>
      </c>
      <c r="LN7" s="698" t="s">
        <v>2859</v>
      </c>
      <c r="LO7" s="635">
        <v>70600</v>
      </c>
      <c r="LP7" s="445" t="s">
        <v>1002</v>
      </c>
      <c r="LQ7" s="444"/>
      <c r="LR7" s="452">
        <v>5000</v>
      </c>
      <c r="LS7" s="453">
        <v>45496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686" t="s">
        <v>3079</v>
      </c>
      <c r="LO8" s="320"/>
      <c r="LP8" s="445" t="s">
        <v>3270</v>
      </c>
      <c r="LQ8" s="444">
        <v>4000</v>
      </c>
      <c r="LR8" s="491" t="s">
        <v>2990</v>
      </c>
      <c r="LS8" s="454">
        <v>282000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2833</v>
      </c>
      <c r="LO9" s="395">
        <v>62.000999999999998</v>
      </c>
      <c r="LP9" s="445" t="s">
        <v>3269</v>
      </c>
      <c r="LQ9" s="444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3272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3253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3251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7" t="s">
        <v>3249</v>
      </c>
      <c r="LO10" s="395"/>
      <c r="LP10" s="446" t="s">
        <v>3279</v>
      </c>
      <c r="LQ10" s="444">
        <v>136.5</v>
      </c>
      <c r="LR10" s="697" t="s">
        <v>3267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3254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3255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687" t="s">
        <v>3089</v>
      </c>
      <c r="LO11" s="395"/>
      <c r="LP11" s="446" t="s">
        <v>471</v>
      </c>
      <c r="LQ11" s="444"/>
      <c r="LR11" s="690" t="s">
        <v>2991</v>
      </c>
      <c r="LS11" s="318">
        <v>-87000</v>
      </c>
      <c r="LT11" s="464">
        <v>45327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3252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96" t="s">
        <v>3263</v>
      </c>
      <c r="LO12" s="395">
        <v>36</v>
      </c>
      <c r="LP12" s="446" t="s">
        <v>471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3256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1798</v>
      </c>
      <c r="LO13" s="395">
        <v>12.48</v>
      </c>
      <c r="LP13" s="300" t="s">
        <v>3266</v>
      </c>
      <c r="LQ13" s="635">
        <v>30</v>
      </c>
      <c r="LR13" s="691" t="s">
        <v>2432</v>
      </c>
      <c r="LS13" s="259">
        <v>0</v>
      </c>
      <c r="LT13" s="464">
        <v>45329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45" t="s">
        <v>1504</v>
      </c>
      <c r="DP14" s="746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1" t="s">
        <v>2149</v>
      </c>
      <c r="HK14" s="74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3250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217" t="s">
        <v>2788</v>
      </c>
      <c r="LP14" s="300" t="s">
        <v>3278</v>
      </c>
      <c r="LQ14" s="635">
        <f>1021.88+238.15</f>
        <v>1260.03</v>
      </c>
      <c r="LR14" s="691" t="s">
        <v>3275</v>
      </c>
      <c r="LS14" s="259">
        <v>265009</v>
      </c>
      <c r="LT14" s="464" t="s">
        <v>3284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64" t="s">
        <v>2834</v>
      </c>
      <c r="KE15" s="764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93" t="s">
        <v>2834</v>
      </c>
      <c r="LO15" s="693"/>
      <c r="LP15" s="300" t="s">
        <v>2474</v>
      </c>
      <c r="LQ15" s="635"/>
      <c r="LR15" s="691" t="s">
        <v>2904</v>
      </c>
      <c r="LS15" s="259">
        <v>100839</v>
      </c>
      <c r="LT15" s="464">
        <v>45327</v>
      </c>
      <c r="LU15" s="318">
        <v>101378</v>
      </c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3271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217"/>
      <c r="LO16" s="395"/>
      <c r="LP16" s="300" t="s">
        <v>2474</v>
      </c>
      <c r="LQ16" s="635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86" t="s">
        <v>2820</v>
      </c>
      <c r="LO17" s="395"/>
      <c r="LP17" s="300" t="s">
        <v>2474</v>
      </c>
      <c r="LQ17" s="635"/>
      <c r="LR17" s="690" t="s">
        <v>2993</v>
      </c>
      <c r="LS17" s="318">
        <v>3</v>
      </c>
      <c r="LT17" s="464" t="s">
        <v>3276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45" t="s">
        <v>1474</v>
      </c>
      <c r="DJ18" s="746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90" t="s">
        <v>3068</v>
      </c>
      <c r="LO18" s="395"/>
      <c r="LP18" s="300" t="s">
        <v>2474</v>
      </c>
      <c r="LQ18" s="635"/>
      <c r="LR18" s="689" t="s">
        <v>3076</v>
      </c>
      <c r="LS18" s="468">
        <v>77</v>
      </c>
      <c r="LT18" s="464">
        <v>45325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3262</v>
      </c>
      <c r="LO19" s="395">
        <f>34.36+1.52</f>
        <v>35.880000000000003</v>
      </c>
      <c r="LP19" s="256" t="s">
        <v>3241</v>
      </c>
      <c r="LQ19" s="687"/>
      <c r="LR19" s="687" t="s">
        <v>3193</v>
      </c>
      <c r="LS19" s="259">
        <f>LR20-0.99*195000</f>
        <v>-10599</v>
      </c>
      <c r="LT19" s="464">
        <v>45328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7" t="s">
        <v>3242</v>
      </c>
      <c r="LO20" s="395"/>
      <c r="LP20" s="256" t="s">
        <v>3241</v>
      </c>
      <c r="LQ20" s="687"/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61" t="s">
        <v>507</v>
      </c>
      <c r="N21" s="761"/>
      <c r="Q21" s="166" t="s">
        <v>365</v>
      </c>
      <c r="S21" s="761" t="s">
        <v>507</v>
      </c>
      <c r="T21" s="761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8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3264</v>
      </c>
      <c r="LO21" s="686">
        <v>3.95</v>
      </c>
      <c r="LP21" s="256" t="s">
        <v>3241</v>
      </c>
      <c r="LQ21" s="635"/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6" t="s">
        <v>990</v>
      </c>
      <c r="N22" s="756"/>
      <c r="Q22" s="166" t="s">
        <v>369</v>
      </c>
      <c r="S22" s="756" t="s">
        <v>990</v>
      </c>
      <c r="T22" s="756"/>
      <c r="W22" s="242" t="s">
        <v>1019</v>
      </c>
      <c r="X22" s="340">
        <v>0</v>
      </c>
      <c r="Y22" s="761" t="s">
        <v>507</v>
      </c>
      <c r="Z22" s="761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8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40" t="s">
        <v>2134</v>
      </c>
      <c r="IU22" s="740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3086</v>
      </c>
      <c r="LP22" s="243" t="s">
        <v>3277</v>
      </c>
      <c r="LQ22" s="395">
        <f>15000+48322.06</f>
        <v>63322.06</v>
      </c>
      <c r="LR22" s="691" t="s">
        <v>2665</v>
      </c>
      <c r="LS22" s="259">
        <v>561</v>
      </c>
      <c r="LT22" s="464">
        <v>45328</v>
      </c>
    </row>
    <row r="23" spans="1:333">
      <c r="A23" s="761" t="s">
        <v>507</v>
      </c>
      <c r="B23" s="761"/>
      <c r="E23" s="164" t="s">
        <v>237</v>
      </c>
      <c r="F23" s="166"/>
      <c r="G23" s="761" t="s">
        <v>507</v>
      </c>
      <c r="H23" s="761"/>
      <c r="K23" s="242" t="s">
        <v>1019</v>
      </c>
      <c r="L23" s="340">
        <v>0</v>
      </c>
      <c r="M23" s="753"/>
      <c r="N23" s="753"/>
      <c r="Q23" s="166" t="s">
        <v>1056</v>
      </c>
      <c r="S23" s="753"/>
      <c r="T23" s="753"/>
      <c r="W23" s="242" t="s">
        <v>1027</v>
      </c>
      <c r="X23" s="204">
        <v>0</v>
      </c>
      <c r="Y23" s="756" t="s">
        <v>990</v>
      </c>
      <c r="Z23" s="756"/>
      <c r="AE23" s="761" t="s">
        <v>507</v>
      </c>
      <c r="AF23" s="761"/>
      <c r="AK23" s="761" t="s">
        <v>507</v>
      </c>
      <c r="AL23" s="761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7" t="s">
        <v>1536</v>
      </c>
      <c r="EF23" s="747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8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8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0" t="s">
        <v>2134</v>
      </c>
      <c r="HK23" s="740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40" t="s">
        <v>2134</v>
      </c>
      <c r="HW23" s="740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/>
      <c r="LO23" s="395"/>
      <c r="LP23" s="143" t="s">
        <v>2459</v>
      </c>
      <c r="LQ23" s="202"/>
      <c r="LR23" s="691" t="s">
        <v>2666</v>
      </c>
      <c r="LS23" s="334">
        <v>1173</v>
      </c>
      <c r="LT23" s="464" t="s">
        <v>3284</v>
      </c>
      <c r="LU23" s="334"/>
    </row>
    <row r="24" spans="1:333">
      <c r="A24" s="756" t="s">
        <v>990</v>
      </c>
      <c r="B24" s="756"/>
      <c r="E24" s="164" t="s">
        <v>139</v>
      </c>
      <c r="F24" s="166"/>
      <c r="G24" s="756" t="s">
        <v>990</v>
      </c>
      <c r="H24" s="756"/>
      <c r="K24" s="242" t="s">
        <v>1027</v>
      </c>
      <c r="L24" s="204">
        <v>0</v>
      </c>
      <c r="M24" s="753"/>
      <c r="N24" s="753"/>
      <c r="Q24" s="242" t="s">
        <v>1029</v>
      </c>
      <c r="R24" s="340">
        <v>0</v>
      </c>
      <c r="S24" s="753"/>
      <c r="T24" s="753"/>
      <c r="W24" s="242" t="s">
        <v>1050</v>
      </c>
      <c r="X24" s="340">
        <v>910.17</v>
      </c>
      <c r="Y24" s="753"/>
      <c r="Z24" s="753"/>
      <c r="AC24" s="245" t="s">
        <v>1083</v>
      </c>
      <c r="AD24" s="340">
        <v>90</v>
      </c>
      <c r="AE24" s="756" t="s">
        <v>990</v>
      </c>
      <c r="AF24" s="756"/>
      <c r="AI24" s="243" t="s">
        <v>1101</v>
      </c>
      <c r="AJ24" s="340">
        <v>30</v>
      </c>
      <c r="AK24" s="756" t="s">
        <v>990</v>
      </c>
      <c r="AL24" s="75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6"/>
      <c r="BH24" s="756"/>
      <c r="BK24" s="257" t="s">
        <v>1222</v>
      </c>
      <c r="BL24" s="204">
        <v>48.54</v>
      </c>
      <c r="BM24" s="756"/>
      <c r="BN24" s="756"/>
      <c r="BQ24" s="257" t="s">
        <v>1051</v>
      </c>
      <c r="BR24" s="204">
        <v>50.15</v>
      </c>
      <c r="BS24" s="756" t="s">
        <v>1245</v>
      </c>
      <c r="BT24" s="756"/>
      <c r="BW24" s="257" t="s">
        <v>1051</v>
      </c>
      <c r="BX24" s="204">
        <v>48.54</v>
      </c>
      <c r="BY24" s="756"/>
      <c r="BZ24" s="756"/>
      <c r="CC24" s="257" t="s">
        <v>1051</v>
      </c>
      <c r="CD24" s="204">
        <v>142.91</v>
      </c>
      <c r="CE24" s="756"/>
      <c r="CF24" s="756"/>
      <c r="CI24" s="257" t="s">
        <v>1312</v>
      </c>
      <c r="CJ24" s="204">
        <v>35.049999999999997</v>
      </c>
      <c r="CK24" s="753"/>
      <c r="CL24" s="753"/>
      <c r="CO24" s="257" t="s">
        <v>1286</v>
      </c>
      <c r="CP24" s="204">
        <v>153.41</v>
      </c>
      <c r="CQ24" s="753" t="s">
        <v>1327</v>
      </c>
      <c r="CR24" s="753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8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/>
      <c r="LP24" s="143" t="s">
        <v>3280</v>
      </c>
      <c r="LQ24" s="202">
        <f>200+339</f>
        <v>539</v>
      </c>
      <c r="LR24" s="691" t="s">
        <v>2937</v>
      </c>
      <c r="LS24" s="259">
        <v>10</v>
      </c>
    </row>
    <row r="25" spans="1:333">
      <c r="A25" s="753"/>
      <c r="B25" s="753"/>
      <c r="E25" s="197" t="s">
        <v>362</v>
      </c>
      <c r="F25" s="170"/>
      <c r="G25" s="753"/>
      <c r="H25" s="753"/>
      <c r="K25" s="242" t="s">
        <v>1018</v>
      </c>
      <c r="L25" s="340">
        <f>910+40</f>
        <v>950</v>
      </c>
      <c r="M25" s="753"/>
      <c r="N25" s="753"/>
      <c r="Q25" s="242" t="s">
        <v>1026</v>
      </c>
      <c r="R25" s="340">
        <v>0</v>
      </c>
      <c r="S25" s="753"/>
      <c r="T25" s="753"/>
      <c r="W25" s="143" t="s">
        <v>1085</v>
      </c>
      <c r="X25" s="340">
        <v>110.58</v>
      </c>
      <c r="Y25" s="753"/>
      <c r="Z25" s="753"/>
      <c r="AE25" s="753"/>
      <c r="AF25" s="753"/>
      <c r="AK25" s="753"/>
      <c r="AL25" s="753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3"/>
      <c r="AX25" s="753"/>
      <c r="AY25" s="143"/>
      <c r="AZ25" s="204"/>
      <c r="BA25" s="753"/>
      <c r="BB25" s="753"/>
      <c r="BE25" s="143" t="s">
        <v>1195</v>
      </c>
      <c r="BF25" s="204">
        <f>6.5*2</f>
        <v>13</v>
      </c>
      <c r="BG25" s="753"/>
      <c r="BH25" s="753"/>
      <c r="BK25" s="257" t="s">
        <v>1195</v>
      </c>
      <c r="BL25" s="204">
        <f>6.5*2</f>
        <v>13</v>
      </c>
      <c r="BM25" s="753"/>
      <c r="BN25" s="753"/>
      <c r="BQ25" s="257" t="s">
        <v>1195</v>
      </c>
      <c r="BR25" s="204">
        <v>13</v>
      </c>
      <c r="BS25" s="753"/>
      <c r="BT25" s="753"/>
      <c r="BW25" s="257" t="s">
        <v>1195</v>
      </c>
      <c r="BX25" s="204">
        <v>13</v>
      </c>
      <c r="BY25" s="753"/>
      <c r="BZ25" s="753"/>
      <c r="CC25" s="257" t="s">
        <v>1195</v>
      </c>
      <c r="CD25" s="204">
        <v>13</v>
      </c>
      <c r="CE25" s="753"/>
      <c r="CF25" s="753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51" t="s">
        <v>1536</v>
      </c>
      <c r="DZ25" s="752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7" t="s">
        <v>1536</v>
      </c>
      <c r="ES25" s="747"/>
      <c r="ET25" s="285" t="s">
        <v>1702</v>
      </c>
      <c r="EU25" s="318">
        <v>20000</v>
      </c>
      <c r="EW25" s="748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40" t="s">
        <v>2134</v>
      </c>
      <c r="IC25" s="740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P25" s="143" t="s">
        <v>3274</v>
      </c>
      <c r="LQ25" s="274">
        <f>3.87</f>
        <v>3.87</v>
      </c>
      <c r="LR25" s="690" t="s">
        <v>3046</v>
      </c>
      <c r="LS25" s="259">
        <v>310</v>
      </c>
      <c r="LT25" s="464">
        <v>45328</v>
      </c>
    </row>
    <row r="26" spans="1:333">
      <c r="A26" s="753"/>
      <c r="B26" s="753"/>
      <c r="F26" s="194"/>
      <c r="G26" s="753"/>
      <c r="H26" s="753"/>
      <c r="M26" s="757" t="s">
        <v>506</v>
      </c>
      <c r="N26" s="757"/>
      <c r="Q26" s="242" t="s">
        <v>1019</v>
      </c>
      <c r="R26" s="340">
        <v>0</v>
      </c>
      <c r="S26" s="757" t="s">
        <v>506</v>
      </c>
      <c r="T26" s="757"/>
      <c r="W26" s="143" t="s">
        <v>1051</v>
      </c>
      <c r="X26" s="340">
        <v>60.75</v>
      </c>
      <c r="Y26" s="753"/>
      <c r="Z26" s="753"/>
      <c r="AC26" s="218" t="s">
        <v>1092</v>
      </c>
      <c r="AD26" s="218"/>
      <c r="AE26" s="757" t="s">
        <v>506</v>
      </c>
      <c r="AF26" s="757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7" t="s">
        <v>1536</v>
      </c>
      <c r="EY26" s="747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40" t="s">
        <v>2134</v>
      </c>
      <c r="HQ26" s="740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1195</v>
      </c>
      <c r="LQ26" s="202"/>
      <c r="LR26" s="692" t="s">
        <v>2389</v>
      </c>
      <c r="LS26" s="259">
        <v>1000</v>
      </c>
    </row>
    <row r="27" spans="1:333" ht="12.75" customHeight="1">
      <c r="A27" s="753"/>
      <c r="B27" s="753"/>
      <c r="E27" s="193" t="s">
        <v>360</v>
      </c>
      <c r="F27" s="194"/>
      <c r="G27" s="753"/>
      <c r="H27" s="753"/>
      <c r="K27" s="143" t="s">
        <v>1017</v>
      </c>
      <c r="L27" s="340">
        <f>60</f>
        <v>60</v>
      </c>
      <c r="M27" s="757" t="s">
        <v>992</v>
      </c>
      <c r="N27" s="757"/>
      <c r="Q27" s="242" t="s">
        <v>1073</v>
      </c>
      <c r="R27" s="204">
        <v>200</v>
      </c>
      <c r="S27" s="757" t="s">
        <v>992</v>
      </c>
      <c r="T27" s="757"/>
      <c r="W27" s="143" t="s">
        <v>1016</v>
      </c>
      <c r="X27" s="340">
        <v>61.35</v>
      </c>
      <c r="Y27" s="757" t="s">
        <v>506</v>
      </c>
      <c r="Z27" s="757"/>
      <c r="AC27" s="218" t="s">
        <v>1088</v>
      </c>
      <c r="AD27" s="218">
        <f>53+207+63</f>
        <v>323</v>
      </c>
      <c r="AE27" s="757" t="s">
        <v>992</v>
      </c>
      <c r="AF27" s="757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7" t="s">
        <v>1746</v>
      </c>
      <c r="FE27" s="747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2673</v>
      </c>
      <c r="LQ27" s="202">
        <f>13.57</f>
        <v>13.57</v>
      </c>
      <c r="LR27" s="689" t="s">
        <v>2360</v>
      </c>
      <c r="LS27" s="202"/>
    </row>
    <row r="28" spans="1:333">
      <c r="A28" s="757" t="s">
        <v>506</v>
      </c>
      <c r="B28" s="757"/>
      <c r="E28" s="193" t="s">
        <v>282</v>
      </c>
      <c r="F28" s="194"/>
      <c r="G28" s="757" t="s">
        <v>506</v>
      </c>
      <c r="H28" s="757"/>
      <c r="K28" s="143" t="s">
        <v>1016</v>
      </c>
      <c r="L28" s="340">
        <v>0</v>
      </c>
      <c r="M28" s="759" t="s">
        <v>93</v>
      </c>
      <c r="N28" s="759"/>
      <c r="Q28" s="242" t="s">
        <v>1050</v>
      </c>
      <c r="R28" s="340">
        <v>0</v>
      </c>
      <c r="S28" s="759" t="s">
        <v>93</v>
      </c>
      <c r="T28" s="759"/>
      <c r="W28" s="143" t="s">
        <v>1015</v>
      </c>
      <c r="X28" s="340">
        <v>64</v>
      </c>
      <c r="Y28" s="757" t="s">
        <v>992</v>
      </c>
      <c r="Z28" s="757"/>
      <c r="AC28" s="218" t="s">
        <v>1089</v>
      </c>
      <c r="AD28" s="218">
        <f>63+46</f>
        <v>109</v>
      </c>
      <c r="AE28" s="759" t="s">
        <v>93</v>
      </c>
      <c r="AF28" s="75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7" t="s">
        <v>1536</v>
      </c>
      <c r="EM28" s="747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40" t="s">
        <v>2134</v>
      </c>
      <c r="JA28" s="740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143" t="s">
        <v>2308</v>
      </c>
      <c r="LQ28" s="202">
        <f>18+16</f>
        <v>34</v>
      </c>
      <c r="LR28" s="694" t="s">
        <v>3286</v>
      </c>
      <c r="LS28" s="259">
        <v>-300</v>
      </c>
    </row>
    <row r="29" spans="1:333">
      <c r="A29" s="757" t="s">
        <v>992</v>
      </c>
      <c r="B29" s="757"/>
      <c r="E29" s="193" t="s">
        <v>372</v>
      </c>
      <c r="F29" s="194"/>
      <c r="G29" s="757" t="s">
        <v>992</v>
      </c>
      <c r="H29" s="757"/>
      <c r="K29" s="143" t="s">
        <v>1015</v>
      </c>
      <c r="L29" s="340">
        <v>64</v>
      </c>
      <c r="M29" s="753" t="s">
        <v>385</v>
      </c>
      <c r="N29" s="753"/>
      <c r="S29" s="753" t="s">
        <v>385</v>
      </c>
      <c r="T29" s="753"/>
      <c r="W29" s="143" t="s">
        <v>1014</v>
      </c>
      <c r="X29" s="340">
        <v>100.01</v>
      </c>
      <c r="Y29" s="759" t="s">
        <v>93</v>
      </c>
      <c r="Z29" s="759"/>
      <c r="AC29" s="340" t="s">
        <v>1087</v>
      </c>
      <c r="AD29" s="340">
        <v>65</v>
      </c>
      <c r="AE29" s="753" t="s">
        <v>385</v>
      </c>
      <c r="AF29" s="753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7" t="s">
        <v>1746</v>
      </c>
      <c r="FK29" s="747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3245</v>
      </c>
      <c r="LK29" s="202">
        <v>5</v>
      </c>
      <c r="LL29" s="667"/>
      <c r="LM29" s="202"/>
      <c r="LN29" s="683" t="s">
        <v>2653</v>
      </c>
      <c r="LO29" s="683"/>
      <c r="LP29" s="297" t="s">
        <v>3243</v>
      </c>
      <c r="LQ29" s="202"/>
      <c r="LR29" s="694"/>
      <c r="LS29" s="259"/>
    </row>
    <row r="30" spans="1:333">
      <c r="A30" s="759" t="s">
        <v>93</v>
      </c>
      <c r="B30" s="759"/>
      <c r="E30" s="193" t="s">
        <v>1007</v>
      </c>
      <c r="F30" s="170"/>
      <c r="G30" s="759" t="s">
        <v>93</v>
      </c>
      <c r="H30" s="759"/>
      <c r="K30" s="143" t="s">
        <v>1014</v>
      </c>
      <c r="L30" s="340">
        <v>50.01</v>
      </c>
      <c r="M30" s="760" t="s">
        <v>1001</v>
      </c>
      <c r="N30" s="760"/>
      <c r="Q30" s="143" t="s">
        <v>1052</v>
      </c>
      <c r="R30" s="340">
        <v>26</v>
      </c>
      <c r="S30" s="760" t="s">
        <v>1001</v>
      </c>
      <c r="T30" s="760"/>
      <c r="Y30" s="753" t="s">
        <v>385</v>
      </c>
      <c r="Z30" s="753"/>
      <c r="AC30" s="340" t="s">
        <v>1090</v>
      </c>
      <c r="AD30" s="340">
        <v>10</v>
      </c>
      <c r="AE30" s="760" t="s">
        <v>1001</v>
      </c>
      <c r="AF30" s="760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3273</v>
      </c>
      <c r="LQ30" s="202">
        <v>78.650000000000006</v>
      </c>
      <c r="LR30" s="692" t="s">
        <v>2941</v>
      </c>
      <c r="LS30" s="259"/>
    </row>
    <row r="31" spans="1:333" ht="12.75" customHeight="1">
      <c r="A31" s="753" t="s">
        <v>385</v>
      </c>
      <c r="B31" s="753"/>
      <c r="E31" s="170"/>
      <c r="F31" s="170"/>
      <c r="G31" s="753" t="s">
        <v>385</v>
      </c>
      <c r="H31" s="753"/>
      <c r="M31" s="756" t="s">
        <v>243</v>
      </c>
      <c r="N31" s="756"/>
      <c r="Q31" s="143" t="s">
        <v>1051</v>
      </c>
      <c r="R31" s="340">
        <v>55</v>
      </c>
      <c r="S31" s="756" t="s">
        <v>243</v>
      </c>
      <c r="T31" s="756"/>
      <c r="W31" s="241" t="s">
        <v>1072</v>
      </c>
      <c r="X31" s="241">
        <v>0</v>
      </c>
      <c r="Y31" s="760" t="s">
        <v>1001</v>
      </c>
      <c r="Z31" s="760"/>
      <c r="AE31" s="756" t="s">
        <v>243</v>
      </c>
      <c r="AF31" s="75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44" t="s">
        <v>1438</v>
      </c>
      <c r="DP31" s="744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SUM(LQ22:LQ22)</f>
        <v>63322.06</v>
      </c>
      <c r="LP31" s="297" t="s">
        <v>3281</v>
      </c>
      <c r="LQ31" s="202">
        <f>9.79+12.29</f>
        <v>22.08</v>
      </c>
      <c r="LR31" s="689" t="s">
        <v>2407</v>
      </c>
      <c r="LS31" s="202"/>
      <c r="LT31" s="202"/>
    </row>
    <row r="32" spans="1:333">
      <c r="A32" s="760" t="s">
        <v>1001</v>
      </c>
      <c r="B32" s="760"/>
      <c r="C32" s="244"/>
      <c r="D32" s="244"/>
      <c r="E32" s="244"/>
      <c r="F32" s="244"/>
      <c r="G32" s="760" t="s">
        <v>1001</v>
      </c>
      <c r="H32" s="760"/>
      <c r="K32" s="241" t="s">
        <v>1021</v>
      </c>
      <c r="L32" s="241"/>
      <c r="M32" s="758" t="s">
        <v>1034</v>
      </c>
      <c r="N32" s="758"/>
      <c r="Q32" s="143" t="s">
        <v>1016</v>
      </c>
      <c r="R32" s="340">
        <v>77.239999999999995</v>
      </c>
      <c r="S32" s="758" t="s">
        <v>1034</v>
      </c>
      <c r="T32" s="758"/>
      <c r="Y32" s="756" t="s">
        <v>243</v>
      </c>
      <c r="Z32" s="756"/>
      <c r="AC32" s="196" t="s">
        <v>1012</v>
      </c>
      <c r="AD32" s="340">
        <v>350</v>
      </c>
      <c r="AE32" s="758" t="s">
        <v>1034</v>
      </c>
      <c r="AF32" s="758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4" t="s">
        <v>1411</v>
      </c>
      <c r="DB32" s="755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40" t="s">
        <v>2134</v>
      </c>
      <c r="IO32" s="740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3246</v>
      </c>
      <c r="LK32" s="335">
        <v>43.76</v>
      </c>
      <c r="LL32" s="679" t="s">
        <v>3220</v>
      </c>
      <c r="LM32" s="202">
        <v>37.99</v>
      </c>
      <c r="LN32" s="446" t="s">
        <v>2973</v>
      </c>
      <c r="LO32" s="259">
        <f>SUM(LQ10:LQ11)</f>
        <v>136.5</v>
      </c>
      <c r="LP32" s="297" t="s">
        <v>1862</v>
      </c>
      <c r="LQ32" s="335"/>
      <c r="LR32" s="692" t="s">
        <v>3240</v>
      </c>
      <c r="LS32" s="202">
        <v>51.45</v>
      </c>
      <c r="LT32" s="202"/>
    </row>
    <row r="33" spans="1:332">
      <c r="A33" s="756" t="s">
        <v>243</v>
      </c>
      <c r="B33" s="756"/>
      <c r="E33" s="187" t="s">
        <v>368</v>
      </c>
      <c r="F33" s="170"/>
      <c r="G33" s="756" t="s">
        <v>243</v>
      </c>
      <c r="H33" s="75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8" t="s">
        <v>1034</v>
      </c>
      <c r="Z33" s="758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3244</v>
      </c>
      <c r="LM33" s="202">
        <v>10184</v>
      </c>
      <c r="LN33" s="301" t="s">
        <v>3195</v>
      </c>
      <c r="LO33" s="259">
        <f>SUM(LQ13:LQ18)</f>
        <v>1290.03</v>
      </c>
      <c r="LP33" s="297" t="s">
        <v>1862</v>
      </c>
      <c r="LQ33" s="335"/>
      <c r="LR33" s="692" t="s">
        <v>3257</v>
      </c>
      <c r="LS33" s="202">
        <v>212.55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256" t="s">
        <v>2981</v>
      </c>
      <c r="LO34" s="331">
        <f>SUM(LQ19:LQ21)</f>
        <v>0</v>
      </c>
      <c r="LP34" s="297" t="s">
        <v>1862</v>
      </c>
      <c r="LQ34" s="335"/>
      <c r="LR34" s="692" t="s">
        <v>3268</v>
      </c>
      <c r="LS34" s="202">
        <v>37.99</v>
      </c>
      <c r="LT34" s="202"/>
    </row>
    <row r="35" spans="1:332" ht="14.25" customHeight="1">
      <c r="A35" s="762"/>
      <c r="B35" s="762"/>
      <c r="E35" s="172" t="s">
        <v>403</v>
      </c>
      <c r="F35" s="170">
        <v>250</v>
      </c>
      <c r="G35" s="762"/>
      <c r="H35" s="76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448" t="s">
        <v>2835</v>
      </c>
      <c r="LO35" s="259">
        <f>SUM(LQ23:LQ28)</f>
        <v>590.44000000000005</v>
      </c>
      <c r="LP35" s="217" t="s">
        <v>3211</v>
      </c>
      <c r="LQ35" s="274">
        <f>111</f>
        <v>111</v>
      </c>
      <c r="LR35" s="692" t="s">
        <v>3210</v>
      </c>
      <c r="LS35" s="202">
        <v>21.1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49" t="s">
        <v>1536</v>
      </c>
      <c r="DT36" s="750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2128</v>
      </c>
      <c r="LO36" s="259">
        <f>SUM(LQ29:LQ34)</f>
        <v>100.73</v>
      </c>
      <c r="LP36" s="539">
        <v>85.09</v>
      </c>
      <c r="LQ36" s="274"/>
      <c r="LR36" s="692" t="s">
        <v>3265</v>
      </c>
      <c r="LS36" s="202">
        <v>10184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2857</v>
      </c>
      <c r="LO37" s="552">
        <f>SUM(LQ31:LQ34)</f>
        <v>22.08</v>
      </c>
      <c r="LP37" s="540"/>
      <c r="LQ37" s="541">
        <f>LM23+LO39-LS25</f>
        <v>0</v>
      </c>
      <c r="LR37" s="692" t="s">
        <v>3194</v>
      </c>
      <c r="LS37" s="202">
        <v>28.82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P38" s="544"/>
      <c r="LQ38" s="557"/>
      <c r="LR38" s="689" t="s">
        <v>3011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4" t="s">
        <v>1438</v>
      </c>
      <c r="DJ39" s="744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3285</v>
      </c>
      <c r="LO39" s="562">
        <v>100</v>
      </c>
      <c r="LP39" s="544"/>
      <c r="LQ39" s="549"/>
      <c r="LR39" s="689" t="s">
        <v>3160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40" t="s">
        <v>2134</v>
      </c>
      <c r="II40" s="740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6" t="s">
        <v>506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59" t="s">
        <v>2956</v>
      </c>
      <c r="KO41" s="759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690"/>
      <c r="LP41" s="544"/>
      <c r="LQ41" s="549"/>
      <c r="LR41" s="686" t="s">
        <v>3020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544"/>
      <c r="LQ42" s="549"/>
      <c r="LR42" s="686" t="s">
        <v>3019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P43" s="544"/>
      <c r="LQ43" s="549"/>
      <c r="LR43" s="686" t="s">
        <v>3018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692" t="s">
        <v>3261</v>
      </c>
      <c r="LQ44" s="202">
        <v>1.35</v>
      </c>
      <c r="LR44" s="690" t="s">
        <v>2956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P45" s="563"/>
      <c r="LQ45" s="492"/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3260</v>
      </c>
      <c r="LQ46" s="202"/>
      <c r="LR46" s="686" t="s">
        <v>2954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Q47" s="492"/>
      <c r="LR47" s="686" t="s">
        <v>2955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3248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43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43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Q50" s="687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43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43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3247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S64" s="398"/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G43" sqref="G4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2024-02-07T02:51:10Z</dcterms:modified>
</cp:coreProperties>
</file>