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8_{E1715DE5-F3A0-48EE-BD00-EDD2C221970C}" xr6:coauthVersionLast="38" xr6:coauthVersionMax="38" xr10:uidLastSave="{00000000-0000-0000-0000-000000000000}"/>
  <bookViews>
    <workbookView xWindow="16200" yWindow="1860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  <fileRecoveryPr repairLoad="1"/>
</workbook>
</file>

<file path=xl/calcChain.xml><?xml version="1.0" encoding="utf-8"?>
<calcChain xmlns="http://schemas.openxmlformats.org/spreadsheetml/2006/main">
  <c r="KA36" i="32" l="1"/>
  <c r="E20" i="35" l="1"/>
  <c r="E19" i="35"/>
  <c r="Q17" i="35"/>
  <c r="E17" i="35"/>
  <c r="T15" i="35"/>
  <c r="Q15" i="35"/>
  <c r="W13" i="35"/>
  <c r="T13" i="35"/>
  <c r="R9" i="35"/>
  <c r="U8" i="35"/>
  <c r="C19" i="37"/>
  <c r="D10" i="37"/>
  <c r="C7" i="37"/>
  <c r="C10" i="46"/>
  <c r="C9" i="46"/>
  <c r="C7" i="46"/>
  <c r="C6" i="46"/>
  <c r="C5" i="46"/>
  <c r="C4" i="46"/>
  <c r="G22" i="43"/>
  <c r="B22" i="43"/>
  <c r="G21" i="43"/>
  <c r="B21" i="43"/>
  <c r="G20" i="43"/>
  <c r="B20" i="43"/>
  <c r="G19" i="43"/>
  <c r="B19" i="43"/>
  <c r="G18" i="43"/>
  <c r="B18" i="43"/>
  <c r="G17" i="43"/>
  <c r="B17" i="43"/>
  <c r="G16" i="43"/>
  <c r="B16" i="43"/>
  <c r="G15" i="43"/>
  <c r="B15" i="43"/>
  <c r="G14" i="43"/>
  <c r="B14" i="43"/>
  <c r="G13" i="43"/>
  <c r="B13" i="43"/>
  <c r="G12" i="43"/>
  <c r="B12" i="43"/>
  <c r="G9" i="43"/>
  <c r="B9" i="43"/>
  <c r="G7" i="43"/>
  <c r="B7" i="43"/>
  <c r="G5" i="43"/>
  <c r="G3" i="43"/>
  <c r="D35" i="42"/>
  <c r="B35" i="42"/>
  <c r="K33" i="42"/>
  <c r="J33" i="42"/>
  <c r="I33" i="42"/>
  <c r="H33" i="42"/>
  <c r="E33" i="42"/>
  <c r="B33" i="42"/>
  <c r="E32" i="42"/>
  <c r="B32" i="42"/>
  <c r="J31" i="42"/>
  <c r="I31" i="42"/>
  <c r="H31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B34" i="45"/>
  <c r="B33" i="45"/>
  <c r="K32" i="45"/>
  <c r="J32" i="45"/>
  <c r="I32" i="45"/>
  <c r="H32" i="45"/>
  <c r="B32" i="45"/>
  <c r="B31" i="45"/>
  <c r="J30" i="45"/>
  <c r="I30" i="45"/>
  <c r="H30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2" i="41"/>
  <c r="N31" i="41"/>
  <c r="C26" i="41"/>
  <c r="M23" i="41"/>
  <c r="C21" i="41"/>
  <c r="K16" i="41"/>
  <c r="M14" i="41"/>
  <c r="J14" i="41"/>
  <c r="I5" i="41"/>
  <c r="D5" i="41"/>
  <c r="I4" i="41"/>
  <c r="P35" i="44"/>
  <c r="L35" i="44"/>
  <c r="H35" i="44"/>
  <c r="D35" i="44"/>
  <c r="P33" i="44"/>
  <c r="H33" i="44"/>
  <c r="D33" i="44"/>
  <c r="P32" i="44"/>
  <c r="H32" i="44"/>
  <c r="D32" i="44"/>
  <c r="P31" i="44"/>
  <c r="H31" i="44"/>
  <c r="D31" i="44"/>
  <c r="P30" i="44"/>
  <c r="L30" i="44"/>
  <c r="H30" i="44"/>
  <c r="D30" i="44"/>
  <c r="P29" i="44"/>
  <c r="L29" i="44"/>
  <c r="H29" i="44"/>
  <c r="D29" i="44"/>
  <c r="P28" i="44"/>
  <c r="L28" i="44"/>
  <c r="H28" i="44"/>
  <c r="D28" i="44"/>
  <c r="P27" i="44"/>
  <c r="L27" i="44"/>
  <c r="H27" i="44"/>
  <c r="D27" i="44"/>
  <c r="P26" i="44"/>
  <c r="L26" i="44"/>
  <c r="H26" i="44"/>
  <c r="D26" i="44"/>
  <c r="P25" i="44"/>
  <c r="L25" i="44"/>
  <c r="H25" i="44"/>
  <c r="D25" i="44"/>
  <c r="P24" i="44"/>
  <c r="L24" i="44"/>
  <c r="H24" i="44"/>
  <c r="D24" i="44"/>
  <c r="P23" i="44"/>
  <c r="L23" i="44"/>
  <c r="H23" i="44"/>
  <c r="D23" i="44"/>
  <c r="P22" i="44"/>
  <c r="L22" i="44"/>
  <c r="H22" i="44"/>
  <c r="D22" i="44"/>
  <c r="P21" i="44"/>
  <c r="L21" i="44"/>
  <c r="H21" i="44"/>
  <c r="D21" i="44"/>
  <c r="P20" i="44"/>
  <c r="L20" i="44"/>
  <c r="H20" i="44"/>
  <c r="D20" i="44"/>
  <c r="P19" i="44"/>
  <c r="L19" i="44"/>
  <c r="H19" i="44"/>
  <c r="D19" i="44"/>
  <c r="P18" i="44"/>
  <c r="L18" i="44"/>
  <c r="H18" i="44"/>
  <c r="D18" i="44"/>
  <c r="P17" i="44"/>
  <c r="L17" i="44"/>
  <c r="H17" i="44"/>
  <c r="D17" i="44"/>
  <c r="P16" i="44"/>
  <c r="L16" i="44"/>
  <c r="H16" i="44"/>
  <c r="D16" i="44"/>
  <c r="P15" i="44"/>
  <c r="L15" i="44"/>
  <c r="H15" i="44"/>
  <c r="D15" i="44"/>
  <c r="P14" i="44"/>
  <c r="L14" i="44"/>
  <c r="H14" i="44"/>
  <c r="D14" i="44"/>
  <c r="P13" i="44"/>
  <c r="L13" i="44"/>
  <c r="H13" i="44"/>
  <c r="D13" i="44"/>
  <c r="P12" i="44"/>
  <c r="L12" i="44"/>
  <c r="H12" i="44"/>
  <c r="D12" i="44"/>
  <c r="P11" i="44"/>
  <c r="L11" i="44"/>
  <c r="H11" i="44"/>
  <c r="D11" i="44"/>
  <c r="P10" i="44"/>
  <c r="L10" i="44"/>
  <c r="H10" i="44"/>
  <c r="D10" i="44"/>
  <c r="P9" i="44"/>
  <c r="L9" i="44"/>
  <c r="H9" i="44"/>
  <c r="D9" i="44"/>
  <c r="P8" i="44"/>
  <c r="L8" i="44"/>
  <c r="H8" i="44"/>
  <c r="D8" i="44"/>
  <c r="P7" i="44"/>
  <c r="L7" i="44"/>
  <c r="H7" i="44"/>
  <c r="D7" i="44"/>
  <c r="P6" i="44"/>
  <c r="L6" i="44"/>
  <c r="H6" i="44"/>
  <c r="D6" i="44"/>
  <c r="P5" i="44"/>
  <c r="L5" i="44"/>
  <c r="H5" i="44"/>
  <c r="D5" i="44"/>
  <c r="P4" i="44"/>
  <c r="L4" i="44"/>
  <c r="H4" i="44"/>
  <c r="D4" i="44"/>
  <c r="P3" i="44"/>
  <c r="L3" i="44"/>
  <c r="H3" i="44"/>
  <c r="D3" i="44"/>
  <c r="DH60" i="32"/>
  <c r="IE59" i="32"/>
  <c r="DH56" i="32"/>
  <c r="IK54" i="32"/>
  <c r="IE54" i="32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II44" i="32"/>
  <c r="EY44" i="32"/>
  <c r="ES44" i="32"/>
  <c r="GO42" i="32"/>
  <c r="GO10" i="32" s="1"/>
  <c r="JU40" i="32"/>
  <c r="JN40" i="32"/>
  <c r="IO40" i="32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38" i="32"/>
  <c r="IK37" i="32"/>
  <c r="FK37" i="32"/>
  <c r="DN37" i="32"/>
  <c r="BF37" i="32"/>
  <c r="X37" i="32"/>
  <c r="X6" i="32" s="1"/>
  <c r="L37" i="32"/>
  <c r="JY36" i="32"/>
  <c r="JC36" i="32"/>
  <c r="IQ36" i="32"/>
  <c r="DZ36" i="32"/>
  <c r="DH36" i="32"/>
  <c r="DF36" i="32"/>
  <c r="CP36" i="32"/>
  <c r="JY35" i="32"/>
  <c r="JM35" i="32"/>
  <c r="JI35" i="32"/>
  <c r="HY35" i="32"/>
  <c r="GU35" i="32"/>
  <c r="DT35" i="32"/>
  <c r="DH35" i="32"/>
  <c r="DF35" i="32"/>
  <c r="CP35" i="32"/>
  <c r="BR35" i="32"/>
  <c r="BR6" i="32" s="1"/>
  <c r="BF35" i="32"/>
  <c r="JA34" i="32"/>
  <c r="IQ34" i="32"/>
  <c r="IO34" i="32"/>
  <c r="HS34" i="32"/>
  <c r="HQ34" i="32"/>
  <c r="GC34" i="32"/>
  <c r="DZ34" i="32"/>
  <c r="DH34" i="32"/>
  <c r="DF34" i="32"/>
  <c r="AP34" i="32"/>
  <c r="JY33" i="32"/>
  <c r="JI33" i="32"/>
  <c r="IO33" i="32"/>
  <c r="IC33" i="32"/>
  <c r="HA33" i="32"/>
  <c r="GI33" i="32"/>
  <c r="GI6" i="32" s="1"/>
  <c r="FQ33" i="32"/>
  <c r="DH33" i="32"/>
  <c r="DH10" i="32" s="1"/>
  <c r="JY32" i="32"/>
  <c r="JM32" i="32"/>
  <c r="IK32" i="32"/>
  <c r="IE32" i="32"/>
  <c r="HG32" i="32"/>
  <c r="GU32" i="32"/>
  <c r="GU10" i="32" s="1"/>
  <c r="FW32" i="32"/>
  <c r="FU32" i="32"/>
  <c r="FA32" i="32"/>
  <c r="DT32" i="32"/>
  <c r="DT12" i="32" s="1"/>
  <c r="KA31" i="32"/>
  <c r="JY31" i="32"/>
  <c r="JU31" i="32"/>
  <c r="JS31" i="32"/>
  <c r="JO31" i="32"/>
  <c r="JI31" i="32"/>
  <c r="JG31" i="32"/>
  <c r="JA31" i="32"/>
  <c r="IK31" i="32"/>
  <c r="HQ31" i="32"/>
  <c r="FU31" i="32"/>
  <c r="FK31" i="32"/>
  <c r="DN31" i="32"/>
  <c r="DH31" i="32"/>
  <c r="CJ31" i="32"/>
  <c r="JY30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JU29" i="32"/>
  <c r="JO29" i="32"/>
  <c r="JM29" i="32"/>
  <c r="JG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M28" i="32"/>
  <c r="JI28" i="32"/>
  <c r="JG28" i="32"/>
  <c r="IU28" i="32"/>
  <c r="IK28" i="32"/>
  <c r="II49" i="32" s="1"/>
  <c r="IC28" i="32"/>
  <c r="HW28" i="32"/>
  <c r="HQ28" i="32"/>
  <c r="HG28" i="32"/>
  <c r="GO28" i="32"/>
  <c r="GI28" i="32"/>
  <c r="FU28" i="32"/>
  <c r="FU3" i="32" s="1"/>
  <c r="DT28" i="32"/>
  <c r="CV28" i="32"/>
  <c r="AV28" i="32"/>
  <c r="AJ28" i="32"/>
  <c r="AD28" i="32"/>
  <c r="L28" i="32"/>
  <c r="JS27" i="32"/>
  <c r="JM27" i="32"/>
  <c r="JI27" i="32"/>
  <c r="IW27" i="32"/>
  <c r="HY27" i="32"/>
  <c r="HW30" i="32" s="1"/>
  <c r="HM27" i="32"/>
  <c r="HG27" i="32"/>
  <c r="GU27" i="32"/>
  <c r="GO27" i="32"/>
  <c r="GC27" i="32"/>
  <c r="GC6" i="32" s="1"/>
  <c r="FU27" i="32"/>
  <c r="FK27" i="32"/>
  <c r="ER27" i="32"/>
  <c r="ES27" i="32" s="1"/>
  <c r="DZ27" i="32"/>
  <c r="DN27" i="32"/>
  <c r="DH27" i="32"/>
  <c r="CV27" i="32"/>
  <c r="CV6" i="32" s="1"/>
  <c r="KA26" i="32"/>
  <c r="JS26" i="32"/>
  <c r="IW26" i="32"/>
  <c r="IU26" i="32"/>
  <c r="IK26" i="32"/>
  <c r="IE26" i="32"/>
  <c r="IC26" i="32"/>
  <c r="HW26" i="32"/>
  <c r="HA26" i="32"/>
  <c r="FW26" i="32"/>
  <c r="FW9" i="32" s="1"/>
  <c r="FU26" i="32"/>
  <c r="FQ26" i="32"/>
  <c r="BL26" i="32"/>
  <c r="BF26" i="32"/>
  <c r="BF8" i="32" s="1"/>
  <c r="L26" i="32"/>
  <c r="JS25" i="32"/>
  <c r="JC25" i="32"/>
  <c r="IU25" i="32"/>
  <c r="HY25" i="32"/>
  <c r="HW25" i="32"/>
  <c r="HG25" i="32"/>
  <c r="HA25" i="32"/>
  <c r="GU25" i="32"/>
  <c r="FE25" i="32"/>
  <c r="EF25" i="32"/>
  <c r="JO24" i="32"/>
  <c r="JM33" i="32" s="1"/>
  <c r="JI24" i="32"/>
  <c r="IE24" i="32"/>
  <c r="IC30" i="32" s="1"/>
  <c r="HY24" i="32"/>
  <c r="HW24" i="32"/>
  <c r="HS24" i="32"/>
  <c r="HK24" i="32"/>
  <c r="HG24" i="32"/>
  <c r="HA24" i="32"/>
  <c r="GU24" i="32"/>
  <c r="GG24" i="32"/>
  <c r="GG3" i="32" s="1"/>
  <c r="EY24" i="32"/>
  <c r="ES24" i="32"/>
  <c r="ES8" i="32" s="1"/>
  <c r="EM24" i="32"/>
  <c r="DF24" i="32"/>
  <c r="CR24" i="32"/>
  <c r="KA23" i="32"/>
  <c r="JC23" i="32"/>
  <c r="IU23" i="32"/>
  <c r="IK23" i="32"/>
  <c r="II23" i="32"/>
  <c r="IE23" i="32"/>
  <c r="HU23" i="32"/>
  <c r="HA23" i="32"/>
  <c r="GO23" i="32"/>
  <c r="GO9" i="32" s="1"/>
  <c r="GG23" i="32"/>
  <c r="FK23" i="32"/>
  <c r="FE23" i="32"/>
  <c r="EY23" i="32"/>
  <c r="EW23" i="32"/>
  <c r="EM23" i="32"/>
  <c r="EM10" i="32" s="1"/>
  <c r="BZ23" i="32"/>
  <c r="BB23" i="32"/>
  <c r="AV23" i="32"/>
  <c r="KA22" i="32"/>
  <c r="JY34" i="32" s="1"/>
  <c r="JU22" i="32"/>
  <c r="JI22" i="32"/>
  <c r="JI5" i="32" s="1"/>
  <c r="JC22" i="32"/>
  <c r="II22" i="32"/>
  <c r="IC22" i="32"/>
  <c r="HU22" i="32"/>
  <c r="HU3" i="32" s="1"/>
  <c r="HU2" i="32" s="1"/>
  <c r="GI22" i="32"/>
  <c r="FQ22" i="32"/>
  <c r="EY22" i="32"/>
  <c r="EF22" i="32"/>
  <c r="EF10" i="32" s="1"/>
  <c r="DZ22" i="32"/>
  <c r="DT22" i="32"/>
  <c r="DL22" i="32"/>
  <c r="DH22" i="32"/>
  <c r="DH7" i="32" s="1"/>
  <c r="CX22" i="32"/>
  <c r="BZ22" i="32"/>
  <c r="BB22" i="32"/>
  <c r="JS21" i="32"/>
  <c r="JO21" i="32"/>
  <c r="HY21" i="32"/>
  <c r="HU21" i="32"/>
  <c r="GU21" i="32"/>
  <c r="GU9" i="32" s="1"/>
  <c r="GM21" i="32"/>
  <c r="GA21" i="32"/>
  <c r="FW21" i="32"/>
  <c r="FQ21" i="32"/>
  <c r="EO21" i="32"/>
  <c r="DB21" i="32"/>
  <c r="BZ21" i="32"/>
  <c r="BF21" i="32"/>
  <c r="BF6" i="32" s="1"/>
  <c r="BB21" i="32"/>
  <c r="JY20" i="32"/>
  <c r="JU20" i="32"/>
  <c r="JO20" i="32"/>
  <c r="JM31" i="32" s="1"/>
  <c r="JI20" i="32"/>
  <c r="JC20" i="32"/>
  <c r="IW20" i="32"/>
  <c r="IQ20" i="32"/>
  <c r="IQ5" i="32" s="1"/>
  <c r="IK20" i="32"/>
  <c r="II20" i="32"/>
  <c r="HY20" i="32"/>
  <c r="HJ20" i="32"/>
  <c r="HG20" i="32"/>
  <c r="GM20" i="32"/>
  <c r="GA20" i="32"/>
  <c r="FE20" i="32"/>
  <c r="FE8" i="32" s="1"/>
  <c r="ES20" i="32"/>
  <c r="EO20" i="32"/>
  <c r="EO3" i="32" s="1"/>
  <c r="EM20" i="32"/>
  <c r="BB20" i="32"/>
  <c r="AX20" i="32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CP3" i="32" s="1"/>
  <c r="BL19" i="32"/>
  <c r="BB19" i="32"/>
  <c r="JU18" i="32"/>
  <c r="JS18" i="32"/>
  <c r="JS2" i="32" s="1"/>
  <c r="JU2" i="32" s="1"/>
  <c r="JM18" i="32"/>
  <c r="IM18" i="32"/>
  <c r="IM2" i="32" s="1"/>
  <c r="IE18" i="32"/>
  <c r="IC18" i="32"/>
  <c r="HW18" i="32"/>
  <c r="HS18" i="32"/>
  <c r="HM18" i="32"/>
  <c r="HE18" i="32"/>
  <c r="HE3" i="32" s="1"/>
  <c r="HA18" i="32"/>
  <c r="FI18" i="32"/>
  <c r="FI3" i="32" s="1"/>
  <c r="EF18" i="32"/>
  <c r="DZ18" i="32"/>
  <c r="DP18" i="32"/>
  <c r="BB18" i="32"/>
  <c r="JY17" i="32"/>
  <c r="JM17" i="32"/>
  <c r="JK17" i="32"/>
  <c r="JC17" i="32"/>
  <c r="JC16" i="32" s="1"/>
  <c r="JA30" i="32" s="1"/>
  <c r="JA17" i="32"/>
  <c r="IW17" i="32"/>
  <c r="IO17" i="32"/>
  <c r="IE17" i="32"/>
  <c r="IE6" i="32" s="1"/>
  <c r="HM17" i="32"/>
  <c r="FQ17" i="32"/>
  <c r="FQ11" i="32" s="1"/>
  <c r="FI17" i="32"/>
  <c r="DP17" i="32"/>
  <c r="DP3" i="32" s="1"/>
  <c r="DN17" i="32"/>
  <c r="BB17" i="32"/>
  <c r="JY16" i="32"/>
  <c r="JM16" i="32"/>
  <c r="IS16" i="32"/>
  <c r="IQ16" i="32"/>
  <c r="IK16" i="32"/>
  <c r="II47" i="32" s="1"/>
  <c r="II16" i="32"/>
  <c r="IG16" i="32"/>
  <c r="IC16" i="32"/>
  <c r="HY16" i="32"/>
  <c r="HW16" i="32"/>
  <c r="HG16" i="32"/>
  <c r="HA16" i="32"/>
  <c r="GU16" i="32"/>
  <c r="FI16" i="32"/>
  <c r="FE16" i="32"/>
  <c r="ES16" i="32"/>
  <c r="EM16" i="32"/>
  <c r="DB16" i="32"/>
  <c r="BB16" i="32"/>
  <c r="JG15" i="32"/>
  <c r="IW15" i="32"/>
  <c r="IW14" i="32" s="1"/>
  <c r="IS15" i="32"/>
  <c r="IK15" i="32"/>
  <c r="IG15" i="32"/>
  <c r="HY15" i="32"/>
  <c r="HM15" i="32"/>
  <c r="FW15" i="32"/>
  <c r="EO15" i="32"/>
  <c r="DV15" i="32"/>
  <c r="BB15" i="32"/>
  <c r="R15" i="32"/>
  <c r="R8" i="32" s="1"/>
  <c r="F15" i="32"/>
  <c r="JU14" i="32"/>
  <c r="JS29" i="32" s="1"/>
  <c r="JS14" i="32"/>
  <c r="JO14" i="32"/>
  <c r="JO13" i="32" s="1"/>
  <c r="IO14" i="32"/>
  <c r="HY14" i="32"/>
  <c r="HM14" i="32"/>
  <c r="HK28" i="32" s="1"/>
  <c r="FS14" i="32"/>
  <c r="EW14" i="32"/>
  <c r="EY28" i="32" s="1"/>
  <c r="EO14" i="32"/>
  <c r="EB14" i="32"/>
  <c r="DT14" i="32"/>
  <c r="CV14" i="32"/>
  <c r="BB14" i="32"/>
  <c r="AP14" i="32"/>
  <c r="KA13" i="32"/>
  <c r="JY13" i="32"/>
  <c r="JU13" i="32"/>
  <c r="JC13" i="32"/>
  <c r="IQ13" i="32"/>
  <c r="IK13" i="32"/>
  <c r="II46" i="32" s="1"/>
  <c r="II13" i="32"/>
  <c r="HS13" i="32"/>
  <c r="HQ32" i="32" s="1"/>
  <c r="GU13" i="32"/>
  <c r="FG13" i="32"/>
  <c r="FA13" i="32"/>
  <c r="EF13" i="32"/>
  <c r="EF7" i="32" s="1"/>
  <c r="DN13" i="32"/>
  <c r="BB13" i="32"/>
  <c r="AV13" i="32"/>
  <c r="R13" i="32"/>
  <c r="JI12" i="32"/>
  <c r="JG12" i="32"/>
  <c r="JG2" i="32" s="1"/>
  <c r="IQ12" i="32"/>
  <c r="II12" i="32"/>
  <c r="II2" i="32" s="1"/>
  <c r="IK2" i="32" s="1"/>
  <c r="HY12" i="32"/>
  <c r="HS12" i="32"/>
  <c r="HQ29" i="32" s="1"/>
  <c r="HG12" i="32"/>
  <c r="HA12" i="32"/>
  <c r="GO12" i="32"/>
  <c r="GM12" i="32"/>
  <c r="GI12" i="32"/>
  <c r="GC12" i="32"/>
  <c r="FW12" i="32"/>
  <c r="FQ12" i="32"/>
  <c r="BZ12" i="32"/>
  <c r="BB12" i="32"/>
  <c r="X12" i="32"/>
  <c r="F12" i="32"/>
  <c r="KA11" i="32"/>
  <c r="JI11" i="32"/>
  <c r="JC11" i="32"/>
  <c r="IQ11" i="32"/>
  <c r="IO36" i="32" s="1"/>
  <c r="HY11" i="32"/>
  <c r="HG11" i="32"/>
  <c r="HA11" i="32"/>
  <c r="GO11" i="32"/>
  <c r="GI11" i="32"/>
  <c r="GC11" i="32"/>
  <c r="FW11" i="32"/>
  <c r="FO11" i="32"/>
  <c r="FK11" i="32"/>
  <c r="FE11" i="32"/>
  <c r="EY11" i="32"/>
  <c r="ES11" i="32"/>
  <c r="EM11" i="32"/>
  <c r="EF11" i="32"/>
  <c r="DZ11" i="32"/>
  <c r="DT11" i="32"/>
  <c r="DN11" i="32"/>
  <c r="DH11" i="32"/>
  <c r="DB11" i="32"/>
  <c r="CV11" i="32"/>
  <c r="CJ11" i="32"/>
  <c r="CD11" i="32"/>
  <c r="BX11" i="32"/>
  <c r="BR11" i="32"/>
  <c r="BL11" i="32"/>
  <c r="BF11" i="32"/>
  <c r="BB11" i="32"/>
  <c r="AV11" i="32"/>
  <c r="AP11" i="32"/>
  <c r="AJ11" i="32"/>
  <c r="X11" i="32"/>
  <c r="L11" i="32"/>
  <c r="JO10" i="32"/>
  <c r="IE10" i="32"/>
  <c r="IC27" i="32" s="1"/>
  <c r="HM10" i="32"/>
  <c r="HG10" i="32"/>
  <c r="HA10" i="32"/>
  <c r="GY10" i="32"/>
  <c r="GI10" i="32"/>
  <c r="GC10" i="32"/>
  <c r="FW10" i="32"/>
  <c r="FS10" i="32"/>
  <c r="FQ10" i="32"/>
  <c r="FK10" i="32"/>
  <c r="FE10" i="32"/>
  <c r="EY10" i="32"/>
  <c r="ES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K2" i="32" s="1"/>
  <c r="JE9" i="32"/>
  <c r="JA9" i="32"/>
  <c r="IY9" i="32"/>
  <c r="IO9" i="32"/>
  <c r="IK9" i="32"/>
  <c r="II42" i="32" s="1"/>
  <c r="HM9" i="32"/>
  <c r="HK9" i="32"/>
  <c r="HG9" i="32"/>
  <c r="HE9" i="32"/>
  <c r="HA9" i="32"/>
  <c r="GI9" i="32"/>
  <c r="GC9" i="32"/>
  <c r="FQ9" i="32"/>
  <c r="FM9" i="32"/>
  <c r="FK9" i="32"/>
  <c r="FE9" i="32"/>
  <c r="EY9" i="32"/>
  <c r="ES9" i="32"/>
  <c r="EM9" i="32"/>
  <c r="EF9" i="32"/>
  <c r="DZ9" i="32"/>
  <c r="DT9" i="32"/>
  <c r="DN9" i="32"/>
  <c r="DH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L8" i="32"/>
  <c r="BB8" i="32"/>
  <c r="AV8" i="32"/>
  <c r="AP8" i="32"/>
  <c r="AJ8" i="32"/>
  <c r="AD8" i="32"/>
  <c r="X8" i="32"/>
  <c r="JQ7" i="32"/>
  <c r="HG7" i="32"/>
  <c r="HA7" i="32"/>
  <c r="GU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DN7" i="32"/>
  <c r="DB7" i="32"/>
  <c r="CV7" i="32"/>
  <c r="CP7" i="32"/>
  <c r="CJ7" i="32"/>
  <c r="CD7" i="32"/>
  <c r="BX7" i="32"/>
  <c r="BR7" i="32"/>
  <c r="BL7" i="32"/>
  <c r="BF7" i="32"/>
  <c r="BB7" i="32"/>
  <c r="AV7" i="32"/>
  <c r="AP7" i="32"/>
  <c r="AJ7" i="32"/>
  <c r="AD7" i="32"/>
  <c r="L7" i="32"/>
  <c r="F7" i="32"/>
  <c r="JE6" i="32"/>
  <c r="JA6" i="32"/>
  <c r="IK6" i="32"/>
  <c r="HU6" i="32"/>
  <c r="HK6" i="32"/>
  <c r="GO6" i="32"/>
  <c r="GG6" i="32"/>
  <c r="GA6" i="32"/>
  <c r="FE6" i="32"/>
  <c r="EF6" i="32"/>
  <c r="DH6" i="32"/>
  <c r="CJ6" i="32"/>
  <c r="BX6" i="32"/>
  <c r="BL6" i="32"/>
  <c r="BB6" i="32"/>
  <c r="AP6" i="32"/>
  <c r="AJ6" i="32"/>
  <c r="AD6" i="32"/>
  <c r="R6" i="32"/>
  <c r="JU5" i="32"/>
  <c r="JK5" i="32"/>
  <c r="JE5" i="32"/>
  <c r="IY5" i="32"/>
  <c r="IU5" i="32"/>
  <c r="IU2" i="32" s="1"/>
  <c r="HU5" i="32"/>
  <c r="BB5" i="32"/>
  <c r="L5" i="32"/>
  <c r="F5" i="32"/>
  <c r="JQ4" i="32"/>
  <c r="JW4" i="32" s="1"/>
  <c r="KC3" i="32"/>
  <c r="JW3" i="32"/>
  <c r="JW2" i="32" s="1"/>
  <c r="JQ3" i="32"/>
  <c r="IS3" i="32"/>
  <c r="IM3" i="32"/>
  <c r="IG3" i="32"/>
  <c r="IA3" i="32"/>
  <c r="HW3" i="32"/>
  <c r="HQ3" i="32"/>
  <c r="HO3" i="32"/>
  <c r="HS3" i="32" s="1"/>
  <c r="HK3" i="32"/>
  <c r="HI3" i="32"/>
  <c r="HC3" i="32"/>
  <c r="GY3" i="32"/>
  <c r="GW3" i="32"/>
  <c r="GS3" i="32"/>
  <c r="GQ3" i="32"/>
  <c r="GU3" i="32" s="1"/>
  <c r="GM3" i="32"/>
  <c r="GO3" i="32" s="1"/>
  <c r="GK3" i="32"/>
  <c r="GI3" i="32"/>
  <c r="GE3" i="32"/>
  <c r="GA3" i="32"/>
  <c r="GC3" i="32" s="1"/>
  <c r="FY3" i="32"/>
  <c r="FW3" i="32"/>
  <c r="FS3" i="32"/>
  <c r="FO3" i="32"/>
  <c r="FQ3" i="32" s="1"/>
  <c r="FM3" i="32"/>
  <c r="FK3" i="32"/>
  <c r="FG3" i="32"/>
  <c r="FC3" i="32"/>
  <c r="FE3" i="32" s="1"/>
  <c r="FA3" i="32"/>
  <c r="EW3" i="32"/>
  <c r="EU3" i="32"/>
  <c r="EY3" i="32" s="1"/>
  <c r="EQ3" i="32"/>
  <c r="EK3" i="32"/>
  <c r="EI3" i="32"/>
  <c r="EM3" i="32" s="1"/>
  <c r="ED3" i="32"/>
  <c r="EB3" i="32"/>
  <c r="DX3" i="32"/>
  <c r="DV3" i="32"/>
  <c r="DZ3" i="32" s="1"/>
  <c r="DR3" i="32"/>
  <c r="DT3" i="32" s="1"/>
  <c r="DL3" i="32"/>
  <c r="DJ3" i="32"/>
  <c r="DN3" i="32" s="1"/>
  <c r="DF3" i="32"/>
  <c r="DH3" i="32" s="1"/>
  <c r="DD3" i="32"/>
  <c r="CZ3" i="32"/>
  <c r="CX3" i="32"/>
  <c r="DB3" i="32" s="1"/>
  <c r="CT3" i="32"/>
  <c r="CR3" i="32"/>
  <c r="CL3" i="32"/>
  <c r="CH3" i="32"/>
  <c r="CF3" i="32"/>
  <c r="CB3" i="32"/>
  <c r="BZ3" i="32"/>
  <c r="CD3" i="32" s="1"/>
  <c r="BV3" i="32"/>
  <c r="BX3" i="32" s="1"/>
  <c r="BT3" i="32"/>
  <c r="BP3" i="32"/>
  <c r="BN3" i="32"/>
  <c r="BR3" i="32" s="1"/>
  <c r="BJ3" i="32"/>
  <c r="BH3" i="32"/>
  <c r="BD3" i="32"/>
  <c r="BB3" i="32"/>
  <c r="BF3" i="32" s="1"/>
  <c r="AX3" i="32"/>
  <c r="AZ3" i="32" s="1"/>
  <c r="AT3" i="32"/>
  <c r="AN3" i="32"/>
  <c r="AL3" i="32"/>
  <c r="AP3" i="32" s="1"/>
  <c r="AH3" i="32"/>
  <c r="AF3" i="32"/>
  <c r="AB3" i="32"/>
  <c r="Z3" i="32"/>
  <c r="AD3" i="32" s="1"/>
  <c r="V3" i="32"/>
  <c r="X3" i="32" s="1"/>
  <c r="T3" i="32"/>
  <c r="P3" i="32"/>
  <c r="N3" i="32"/>
  <c r="R3" i="32" s="1"/>
  <c r="J3" i="32"/>
  <c r="H3" i="32"/>
  <c r="F3" i="32"/>
  <c r="F4" i="32" s="1"/>
  <c r="B3" i="32"/>
  <c r="KC2" i="32"/>
  <c r="JY2" i="32"/>
  <c r="KA2" i="32" s="1"/>
  <c r="JQ2" i="32"/>
  <c r="JM2" i="32"/>
  <c r="JI2" i="32"/>
  <c r="JE2" i="32"/>
  <c r="JA2" i="32"/>
  <c r="JC2" i="32" s="1"/>
  <c r="IY2" i="32"/>
  <c r="IW2" i="32"/>
  <c r="IS2" i="32"/>
  <c r="IO2" i="32"/>
  <c r="IQ2" i="32" s="1"/>
  <c r="IG2" i="32"/>
  <c r="IC2" i="32"/>
  <c r="IA2" i="32"/>
  <c r="HO2" i="32"/>
  <c r="HI2" i="32"/>
  <c r="HC2" i="32"/>
  <c r="GW2" i="32"/>
  <c r="FY2" i="32"/>
  <c r="BY43" i="28"/>
  <c r="BY35" i="28"/>
  <c r="FD32" i="28"/>
  <c r="FD31" i="28"/>
  <c r="FD30" i="28"/>
  <c r="FD29" i="28"/>
  <c r="CQ29" i="28"/>
  <c r="FC28" i="28"/>
  <c r="FD25" i="28"/>
  <c r="AO25" i="28"/>
  <c r="FC24" i="28"/>
  <c r="DI23" i="28"/>
  <c r="AO23" i="28"/>
  <c r="FC22" i="28"/>
  <c r="DC22" i="28"/>
  <c r="FC21" i="28"/>
  <c r="AO21" i="28"/>
  <c r="FC20" i="28"/>
  <c r="EA19" i="28"/>
  <c r="DM19" i="28"/>
  <c r="AI19" i="28"/>
  <c r="AC19" i="28"/>
  <c r="W19" i="28"/>
  <c r="FC18" i="28"/>
  <c r="EY18" i="28"/>
  <c r="EO18" i="28"/>
  <c r="FC17" i="28"/>
  <c r="FC16" i="28"/>
  <c r="CK16" i="28"/>
  <c r="FC15" i="28"/>
  <c r="EW15" i="28"/>
  <c r="AO15" i="28"/>
  <c r="EY14" i="28"/>
  <c r="ES14" i="28"/>
  <c r="EQ14" i="28"/>
  <c r="CU14" i="28"/>
  <c r="AU14" i="28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FC8" i="28"/>
  <c r="EY8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Y8" i="28"/>
  <c r="BS8" i="28"/>
  <c r="BA8" i="28"/>
  <c r="AO8" i="28"/>
  <c r="AI8" i="28"/>
  <c r="AC8" i="28"/>
  <c r="W8" i="28"/>
  <c r="FC7" i="28"/>
  <c r="EY7" i="28"/>
  <c r="ES7" i="28"/>
  <c r="EQ7" i="28"/>
  <c r="EM7" i="28"/>
  <c r="EK7" i="28"/>
  <c r="EG7" i="28"/>
  <c r="EA7" i="28"/>
  <c r="DY7" i="28"/>
  <c r="DU7" i="28"/>
  <c r="DS7" i="28"/>
  <c r="DQ7" i="28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FC6" i="28"/>
  <c r="EM6" i="28"/>
  <c r="EG6" i="28"/>
  <c r="EA6" i="28"/>
  <c r="DU6" i="28"/>
  <c r="DO6" i="28"/>
  <c r="DI6" i="28"/>
  <c r="DC6" i="28"/>
  <c r="CW6" i="28"/>
  <c r="CQ6" i="28"/>
  <c r="CK6" i="28"/>
  <c r="AO6" i="28"/>
  <c r="FC5" i="28"/>
  <c r="CE5" i="28"/>
  <c r="BY5" i="28"/>
  <c r="BS5" i="28"/>
  <c r="BM5" i="28"/>
  <c r="BG5" i="28"/>
  <c r="BA5" i="28"/>
  <c r="AU5" i="28"/>
  <c r="AM5" i="28"/>
  <c r="EY4" i="28"/>
  <c r="ES4" i="28"/>
  <c r="EM4" i="28"/>
  <c r="EG4" i="28"/>
  <c r="EA4" i="28"/>
  <c r="DU4" i="28"/>
  <c r="DO4" i="28"/>
  <c r="DI4" i="28"/>
  <c r="DC4" i="28"/>
  <c r="CW4" i="28"/>
  <c r="CQ4" i="28"/>
  <c r="CK4" i="28"/>
  <c r="CE4" i="28"/>
  <c r="BY4" i="28"/>
  <c r="BS4" i="28"/>
  <c r="BM4" i="28"/>
  <c r="BG4" i="28"/>
  <c r="BA4" i="28"/>
  <c r="AU4" i="28"/>
  <c r="AS4" i="28"/>
  <c r="AO4" i="28"/>
  <c r="AI4" i="28"/>
  <c r="AC4" i="28"/>
  <c r="W4" i="28"/>
  <c r="Q4" i="28"/>
  <c r="K4" i="28"/>
  <c r="E4" i="28"/>
  <c r="EY3" i="28"/>
  <c r="ES3" i="28"/>
  <c r="EM3" i="28"/>
  <c r="EG3" i="28"/>
  <c r="EA3" i="28"/>
  <c r="DU3" i="28"/>
  <c r="DO3" i="28"/>
  <c r="DI3" i="28"/>
  <c r="DC3" i="28"/>
  <c r="CW3" i="28"/>
  <c r="CQ3" i="28"/>
  <c r="CK3" i="28"/>
  <c r="CE3" i="28"/>
  <c r="BY3" i="28"/>
  <c r="BS3" i="28"/>
  <c r="BM3" i="28"/>
  <c r="BG3" i="28"/>
  <c r="BA3" i="28"/>
  <c r="AU3" i="28"/>
  <c r="AO3" i="28"/>
  <c r="AI3" i="28"/>
  <c r="AC3" i="28"/>
  <c r="W3" i="28"/>
  <c r="Q3" i="28"/>
  <c r="K3" i="28"/>
  <c r="E3" i="28"/>
  <c r="FF2" i="28"/>
  <c r="FD2" i="28"/>
  <c r="FC2" i="28"/>
  <c r="FA2" i="28"/>
  <c r="EY2" i="28"/>
  <c r="EW2" i="28"/>
  <c r="EU2" i="28"/>
  <c r="ES2" i="28"/>
  <c r="EQ2" i="28"/>
  <c r="EO2" i="28"/>
  <c r="EM2" i="28"/>
  <c r="EK2" i="28"/>
  <c r="EI2" i="28"/>
  <c r="EG2" i="28"/>
  <c r="EE2" i="28"/>
  <c r="EC2" i="28"/>
  <c r="EA2" i="28"/>
  <c r="DY2" i="28"/>
  <c r="DW2" i="28"/>
  <c r="DU2" i="28"/>
  <c r="DS2" i="28"/>
  <c r="DQ2" i="28"/>
  <c r="DO2" i="28"/>
  <c r="DM2" i="28"/>
  <c r="DK2" i="28"/>
  <c r="DI2" i="28"/>
  <c r="DG2" i="28"/>
  <c r="DE2" i="28"/>
  <c r="DC2" i="28"/>
  <c r="DA2" i="28"/>
  <c r="CY2" i="28"/>
  <c r="CW2" i="28"/>
  <c r="CU2" i="28"/>
  <c r="CS2" i="28"/>
  <c r="CQ2" i="28"/>
  <c r="CO2" i="28"/>
  <c r="CM2" i="28"/>
  <c r="CK2" i="28"/>
  <c r="CI2" i="28"/>
  <c r="CG2" i="28"/>
  <c r="CE2" i="28"/>
  <c r="CC2" i="28"/>
  <c r="CA2" i="28"/>
  <c r="BY2" i="28"/>
  <c r="BW2" i="28"/>
  <c r="BU2" i="28"/>
  <c r="BS2" i="28"/>
  <c r="BQ2" i="28"/>
  <c r="BO2" i="28"/>
  <c r="BM2" i="28"/>
  <c r="BK2" i="28"/>
  <c r="BI2" i="28"/>
  <c r="BG2" i="28"/>
  <c r="BE2" i="28"/>
  <c r="BC2" i="28"/>
  <c r="BA2" i="28"/>
  <c r="AY2" i="28"/>
  <c r="AW2" i="28"/>
  <c r="AU2" i="28"/>
  <c r="AS2" i="28"/>
  <c r="AQ2" i="28"/>
  <c r="AO2" i="28"/>
  <c r="AM2" i="28"/>
  <c r="AK2" i="28"/>
  <c r="AI2" i="28"/>
  <c r="AG2" i="28"/>
  <c r="AE2" i="28"/>
  <c r="AC2" i="28"/>
  <c r="AA2" i="28"/>
  <c r="Y2" i="28"/>
  <c r="W2" i="28"/>
  <c r="U2" i="28"/>
  <c r="S2" i="28"/>
  <c r="Q2" i="28"/>
  <c r="O2" i="28"/>
  <c r="M2" i="28"/>
  <c r="K2" i="28"/>
  <c r="I2" i="28"/>
  <c r="G2" i="28"/>
  <c r="E2" i="28"/>
  <c r="C2" i="28"/>
  <c r="E19" i="31"/>
  <c r="C19" i="31"/>
  <c r="E18" i="31"/>
  <c r="E17" i="31"/>
  <c r="E16" i="31"/>
  <c r="H39" i="26"/>
  <c r="G39" i="26"/>
  <c r="E39" i="26"/>
  <c r="H37" i="26"/>
  <c r="E36" i="26"/>
  <c r="E35" i="26"/>
  <c r="H34" i="26"/>
  <c r="E34" i="26"/>
  <c r="E33" i="26"/>
  <c r="E32" i="26"/>
  <c r="E31" i="26"/>
  <c r="E30" i="26"/>
  <c r="E29" i="26"/>
  <c r="E28" i="26"/>
  <c r="H27" i="26"/>
  <c r="E27" i="26"/>
  <c r="E26" i="26"/>
  <c r="D26" i="26"/>
  <c r="H25" i="26"/>
  <c r="E25" i="26"/>
  <c r="H23" i="26"/>
  <c r="E23" i="26"/>
  <c r="E22" i="26"/>
  <c r="H21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O44" i="34"/>
  <c r="M44" i="34"/>
  <c r="J44" i="34"/>
  <c r="G44" i="34"/>
  <c r="G43" i="34"/>
  <c r="P40" i="34"/>
  <c r="O40" i="34"/>
  <c r="N40" i="34"/>
  <c r="M40" i="34"/>
  <c r="K40" i="34"/>
  <c r="J40" i="34"/>
  <c r="H40" i="34"/>
  <c r="G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J20" i="34"/>
  <c r="G20" i="34"/>
  <c r="K19" i="34"/>
  <c r="H19" i="34"/>
  <c r="K18" i="34"/>
  <c r="H18" i="34"/>
  <c r="K17" i="34"/>
  <c r="K15" i="34"/>
  <c r="K14" i="34"/>
  <c r="K12" i="34"/>
  <c r="H10" i="34"/>
  <c r="N5" i="34"/>
  <c r="K5" i="34"/>
  <c r="H5" i="34"/>
  <c r="K4" i="34"/>
  <c r="H4" i="34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S15" i="21"/>
  <c r="Y14" i="21"/>
  <c r="M14" i="21"/>
  <c r="M13" i="21"/>
  <c r="Y12" i="21"/>
  <c r="S12" i="21"/>
  <c r="AE11" i="21"/>
  <c r="S11" i="21"/>
  <c r="K11" i="21"/>
  <c r="AQ10" i="21"/>
  <c r="AM10" i="21"/>
  <c r="AK10" i="21"/>
  <c r="AE10" i="21"/>
  <c r="Y10" i="21"/>
  <c r="S10" i="21"/>
  <c r="AS9" i="21"/>
  <c r="AG9" i="21"/>
  <c r="AA9" i="21"/>
  <c r="Y9" i="21"/>
  <c r="U9" i="21"/>
  <c r="S9" i="21"/>
  <c r="M9" i="21"/>
  <c r="AQ8" i="21"/>
  <c r="AM8" i="21"/>
  <c r="AK8" i="21"/>
  <c r="AG8" i="21"/>
  <c r="AE8" i="21"/>
  <c r="S8" i="21"/>
  <c r="G8" i="21"/>
  <c r="AS7" i="21"/>
  <c r="AQ7" i="21"/>
  <c r="AK7" i="21"/>
  <c r="AE7" i="21"/>
  <c r="Y7" i="21"/>
  <c r="S7" i="21"/>
  <c r="M7" i="21"/>
  <c r="AO6" i="21"/>
  <c r="Y6" i="21"/>
  <c r="S6" i="21"/>
  <c r="O6" i="21"/>
  <c r="K6" i="21"/>
  <c r="I6" i="21"/>
  <c r="AQ5" i="21"/>
  <c r="AK5" i="21"/>
  <c r="AE5" i="21"/>
  <c r="S5" i="21"/>
  <c r="O5" i="21"/>
  <c r="I5" i="21"/>
  <c r="AQ4" i="21"/>
  <c r="AK4" i="21"/>
  <c r="AE4" i="21"/>
  <c r="Y4" i="21"/>
  <c r="S4" i="21"/>
  <c r="M4" i="21"/>
  <c r="BC3" i="21"/>
  <c r="AY3" i="21"/>
  <c r="AS3" i="21"/>
  <c r="AQ3" i="21"/>
  <c r="AO3" i="21"/>
  <c r="AM3" i="21"/>
  <c r="AK3" i="21"/>
  <c r="AI3" i="21"/>
  <c r="AG3" i="21"/>
  <c r="AE3" i="21"/>
  <c r="AC3" i="21"/>
  <c r="AA3" i="21"/>
  <c r="Y3" i="21"/>
  <c r="W3" i="21"/>
  <c r="U3" i="21"/>
  <c r="S3" i="21"/>
  <c r="Q3" i="21"/>
  <c r="O3" i="21"/>
  <c r="M3" i="21"/>
  <c r="K3" i="21"/>
  <c r="I3" i="21"/>
  <c r="G3" i="21"/>
  <c r="E3" i="21"/>
  <c r="C3" i="21"/>
  <c r="E31" i="19"/>
  <c r="B31" i="19"/>
  <c r="E28" i="19"/>
  <c r="B28" i="19"/>
  <c r="E22" i="19"/>
  <c r="B22" i="19"/>
  <c r="E21" i="19"/>
  <c r="B21" i="19"/>
  <c r="AL10" i="19"/>
  <c r="AI10" i="19"/>
  <c r="AF10" i="19"/>
  <c r="AC10" i="19"/>
  <c r="Z10" i="19"/>
  <c r="W10" i="19"/>
  <c r="T10" i="19"/>
  <c r="Q10" i="19"/>
  <c r="N10" i="19"/>
  <c r="K10" i="19"/>
  <c r="BS9" i="19"/>
  <c r="BP9" i="19"/>
  <c r="BM9" i="19"/>
  <c r="BJ9" i="19"/>
  <c r="BG9" i="19"/>
  <c r="BD9" i="19"/>
  <c r="BA9" i="19"/>
  <c r="AX9" i="19"/>
  <c r="AU9" i="19"/>
  <c r="AR9" i="19"/>
  <c r="AO9" i="19"/>
  <c r="H8" i="19"/>
  <c r="E8" i="19"/>
  <c r="B8" i="19"/>
  <c r="BS7" i="19"/>
  <c r="BP7" i="19"/>
  <c r="BM7" i="19"/>
  <c r="BJ7" i="19"/>
  <c r="BG7" i="19"/>
  <c r="BD7" i="19"/>
  <c r="BA7" i="19"/>
  <c r="AX7" i="19"/>
  <c r="AU7" i="19"/>
  <c r="AR7" i="19"/>
  <c r="AO7" i="19"/>
  <c r="AL7" i="19"/>
  <c r="AI7" i="19"/>
  <c r="AF7" i="19"/>
  <c r="AC7" i="19"/>
  <c r="Z7" i="19"/>
  <c r="W7" i="19"/>
  <c r="T7" i="19"/>
  <c r="Q7" i="19"/>
  <c r="N7" i="19"/>
  <c r="K7" i="19"/>
  <c r="H5" i="19"/>
  <c r="B5" i="19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P1" i="19"/>
  <c r="BM1" i="19"/>
  <c r="BJ1" i="19"/>
  <c r="BG1" i="19"/>
  <c r="BD1" i="19"/>
  <c r="BA1" i="19"/>
  <c r="AX1" i="19"/>
  <c r="AU1" i="19"/>
  <c r="AR1" i="19"/>
  <c r="AO1" i="19"/>
  <c r="AL1" i="19"/>
  <c r="AI1" i="19"/>
  <c r="AF1" i="19"/>
  <c r="AC1" i="19"/>
  <c r="Z1" i="19"/>
  <c r="W1" i="19"/>
  <c r="T1" i="19"/>
  <c r="Q1" i="19"/>
  <c r="N1" i="19"/>
  <c r="K1" i="19"/>
  <c r="H1" i="19"/>
  <c r="E1" i="19"/>
  <c r="B1" i="19"/>
  <c r="F15" i="24"/>
  <c r="F8" i="24"/>
  <c r="F6" i="24"/>
  <c r="F5" i="24"/>
  <c r="G4" i="24"/>
  <c r="F4" i="24"/>
  <c r="F3" i="24"/>
  <c r="DB4" i="32" l="1"/>
  <c r="DN4" i="32"/>
  <c r="EY4" i="32"/>
  <c r="GU5" i="32"/>
  <c r="IK5" i="32"/>
  <c r="IK3" i="32"/>
  <c r="IK4" i="32" s="1"/>
  <c r="JU4" i="32"/>
  <c r="JU3" i="32"/>
  <c r="CP4" i="32"/>
  <c r="R4" i="32"/>
  <c r="R5" i="32"/>
  <c r="AD4" i="32"/>
  <c r="AD5" i="32"/>
  <c r="AP4" i="32"/>
  <c r="AP5" i="32"/>
  <c r="BF5" i="32"/>
  <c r="BF4" i="32"/>
  <c r="BR5" i="32"/>
  <c r="BR4" i="32"/>
  <c r="CD5" i="32"/>
  <c r="CD4" i="32"/>
  <c r="DZ4" i="32"/>
  <c r="DZ5" i="32"/>
  <c r="EM4" i="32"/>
  <c r="HS4" i="32"/>
  <c r="HS5" i="32"/>
  <c r="IQ4" i="32"/>
  <c r="IQ3" i="32"/>
  <c r="JC3" i="32"/>
  <c r="JC4" i="32" s="1"/>
  <c r="JI4" i="32"/>
  <c r="JI3" i="32"/>
  <c r="KA3" i="32"/>
  <c r="X5" i="32"/>
  <c r="X4" i="32"/>
  <c r="BX5" i="32"/>
  <c r="BX4" i="32"/>
  <c r="DH5" i="32"/>
  <c r="DH4" i="32"/>
  <c r="FE5" i="32"/>
  <c r="FE4" i="32"/>
  <c r="FK4" i="32"/>
  <c r="FQ4" i="32"/>
  <c r="FW5" i="32"/>
  <c r="GC5" i="32"/>
  <c r="GC4" i="32"/>
  <c r="GI5" i="32"/>
  <c r="GI4" i="32"/>
  <c r="GO5" i="32"/>
  <c r="GO4" i="32"/>
  <c r="HG2" i="32"/>
  <c r="HY2" i="32"/>
  <c r="IE2" i="32"/>
  <c r="JO2" i="32"/>
  <c r="L3" i="32"/>
  <c r="L4" i="32" s="1"/>
  <c r="AJ3" i="32"/>
  <c r="AV3" i="32"/>
  <c r="BL3" i="32"/>
  <c r="CJ3" i="32"/>
  <c r="CV3" i="32"/>
  <c r="EF3" i="32"/>
  <c r="ES3" i="32"/>
  <c r="GE2" i="32"/>
  <c r="HA3" i="32"/>
  <c r="HM2" i="32"/>
  <c r="HK25" i="32"/>
  <c r="HM6" i="32"/>
  <c r="DZ10" i="32"/>
  <c r="DZ6" i="32"/>
  <c r="EY6" i="32"/>
  <c r="EY5" i="32" s="1"/>
  <c r="FK8" i="32"/>
  <c r="FK6" i="32"/>
  <c r="FK5" i="32" s="1"/>
  <c r="DB10" i="32"/>
  <c r="DB6" i="32"/>
  <c r="DB5" i="32" s="1"/>
  <c r="DN10" i="32"/>
  <c r="DN6" i="32"/>
  <c r="DN5" i="32" s="1"/>
  <c r="CP11" i="32"/>
  <c r="CP6" i="32"/>
  <c r="CP5" i="32" s="1"/>
  <c r="JA33" i="32"/>
  <c r="ES6" i="32"/>
  <c r="FQ6" i="32"/>
  <c r="FQ5" i="32" s="1"/>
  <c r="HA6" i="32"/>
  <c r="HS6" i="32"/>
  <c r="EY8" i="32"/>
  <c r="JO5" i="32"/>
  <c r="HY7" i="32"/>
  <c r="JC6" i="32"/>
  <c r="JC5" i="32" s="1"/>
  <c r="KA5" i="32"/>
  <c r="KA4" i="32" s="1"/>
  <c r="IO37" i="32"/>
  <c r="DT8" i="32"/>
  <c r="DT4" i="32" s="1"/>
  <c r="DT5" i="32" s="1"/>
  <c r="DT7" i="32"/>
  <c r="DT6" i="32" s="1"/>
  <c r="FW8" i="32"/>
  <c r="FW4" i="32" s="1"/>
  <c r="FW6" i="32"/>
  <c r="IU24" i="32"/>
  <c r="IW3" i="32" s="1"/>
  <c r="IW4" i="32" s="1"/>
  <c r="IW6" i="32"/>
  <c r="IW5" i="32" s="1"/>
  <c r="EM6" i="32"/>
  <c r="EM5" i="32" s="1"/>
  <c r="GQ38" i="32"/>
  <c r="GQ2" i="32" s="1"/>
  <c r="GU8" i="32"/>
  <c r="GU4" i="32" s="1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HA5" i="32" l="1"/>
  <c r="HA4" i="32"/>
  <c r="ES5" i="32"/>
  <c r="ES4" i="32"/>
  <c r="CV5" i="32"/>
  <c r="CV4" i="32"/>
  <c r="BL5" i="32"/>
  <c r="BL4" i="32"/>
  <c r="AJ5" i="32"/>
  <c r="AJ4" i="32"/>
  <c r="JO4" i="32"/>
  <c r="JO3" i="32"/>
  <c r="HY6" i="32"/>
  <c r="HY4" i="32"/>
  <c r="HY5" i="32" s="1"/>
  <c r="HM5" i="32"/>
  <c r="HM3" i="32"/>
  <c r="HM4" i="32" s="1"/>
  <c r="EF5" i="32"/>
  <c r="EF4" i="32"/>
  <c r="CJ5" i="32"/>
  <c r="CJ4" i="32"/>
  <c r="AV5" i="32"/>
  <c r="AV4" i="32"/>
  <c r="IE5" i="32"/>
  <c r="IE3" i="32"/>
  <c r="IE4" i="32" s="1"/>
  <c r="HG5" i="32"/>
  <c r="HG3" i="32"/>
  <c r="HG4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8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<sst xmlns="http://schemas.openxmlformats.org/spreadsheetml/2006/main" count="7279" uniqueCount="2951">
  <si>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</si>
  <si>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</si>
  <si>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</si>
  <si>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</si>
  <si>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</si>
  <si>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</si>
  <si>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</si>
  <si>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</si>
  <si>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</si>
  <si>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</si>
  <si>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</si>
  <si>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</si>
  <si>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</si>
  <si>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</si>
  <si>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</si>
  <si>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</si>
  <si>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</si>
  <si>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</si>
  <si>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</si>
  <si>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</si>
  <si>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</si>
  <si>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</si>
  <si>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</si>
  <si>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</si>
  <si>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</si>
  <si>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</si>
  <si>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</si>
  <si>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</si>
  <si>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</si>
  <si>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</si>
  <si>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</si>
  <si>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</si>
  <si>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</si>
  <si>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</si>
  <si>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</si>
  <si>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</si>
  <si>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</si>
  <si>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</si>
  <si>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</si>
  <si>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</si>
  <si>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</si>
  <si>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</si>
  <si>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</si>
  <si>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</si>
  <si>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</si>
  <si>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</si>
  <si>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</si>
  <si>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</si>
  <si>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</si>
  <si>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</si>
  <si>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</si>
  <si>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</si>
  <si>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</si>
  <si>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</si>
  <si>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</si>
  <si>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</si>
  <si>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</si>
  <si>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</si>
  <si>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</si>
  <si>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</si>
  <si>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</si>
  <si>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</si>
  <si>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</si>
  <si>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</si>
  <si>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</si>
  <si>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</si>
  <si>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</si>
  <si>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</si>
  <si>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</si>
  <si>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</si>
  <si>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</si>
  <si>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</si>
  <si>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</si>
  <si>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</si>
  <si>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</si>
  <si>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</si>
  <si>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</si>
  <si>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</si>
  <si>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</si>
  <si>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</si>
  <si>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</si>
  <si>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</si>
  <si>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</si>
  <si>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</si>
  <si>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</si>
  <si>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</si>
  <si>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</si>
  <si>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</si>
  <si>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</si>
  <si>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</si>
  <si>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</si>
  <si>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</si>
  <si>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</si>
  <si>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</si>
  <si>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</si>
  <si>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</si>
  <si>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</si>
  <si>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</si>
  <si>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</si>
  <si>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</si>
  <si>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</si>
  <si>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</si>
  <si>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</si>
  <si>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</si>
  <si>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</si>
  <si>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</si>
  <si>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</si>
  <si>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</si>
  <si>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</si>
  <si>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</si>
  <si>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</si>
  <si>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</si>
  <si>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</si>
  <si>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</si>
  <si>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</si>
  <si>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</si>
  <si>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</si>
  <si>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</si>
  <si>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</si>
  <si>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</si>
  <si>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</si>
  <si>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</si>
  <si>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</si>
  <si>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</si>
  <si>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</si>
  <si>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</si>
  <si>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</si>
  <si>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</si>
  <si>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</si>
  <si>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</si>
  <si>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</si>
  <si>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</si>
  <si>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</si>
  <si>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</si>
  <si>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</si>
  <si>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</si>
  <si>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</si>
  <si>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</si>
  <si>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</si>
  <si>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</si>
  <si>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</si>
  <si>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</si>
  <si>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</si>
  <si>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</si>
  <si>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</si>
  <si>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</si>
  <si>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</si>
  <si>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</si>
  <si>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</si>
  <si>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</si>
  <si>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</si>
  <si>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</si>
  <si>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</si>
  <si>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</si>
  <si>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</si>
  <si>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</si>
  <si>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</si>
  <si>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</si>
  <si>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</si>
  <si>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</si>
  <si>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</si>
  <si>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</si>
  <si>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</si>
  <si>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</si>
  <si>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</si>
  <si>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</si>
  <si>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</si>
  <si>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</si>
  <si>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</si>
  <si>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</si>
  <si>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</si>
  <si>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</si>
  <si>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</si>
  <si>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</si>
  <si>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</si>
  <si>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</si>
  <si>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</si>
  <si>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</si>
  <si>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</si>
  <si>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</si>
  <si>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</si>
  <si>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</si>
  <si>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</si>
  <si>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</si>
  <si>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</si>
  <si>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</si>
  <si>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</si>
  <si>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</si>
  <si>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</si>
  <si>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</si>
  <si>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</si>
  <si>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</si>
  <si>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</si>
  <si>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</si>
  <si>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</si>
  <si>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</si>
  <si>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</si>
  <si>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</si>
  <si>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</si>
  <si>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</si>
  <si>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</si>
  <si>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</si>
  <si>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</si>
  <si>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</si>
  <si>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</si>
  <si>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</si>
  <si>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</si>
  <si>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</si>
  <si>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</si>
  <si>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</si>
  <si>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</si>
  <si>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</si>
  <si>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</si>
  <si>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</si>
  <si>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</si>
  <si>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</si>
  <si>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</si>
  <si>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</si>
  <si>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</si>
  <si>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</si>
  <si>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</si>
  <si>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</si>
  <si>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</si>
  <si>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</si>
  <si>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</si>
  <si>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</si>
  <si>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</si>
  <si>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</si>
  <si>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</si>
  <si>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</si>
  <si>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</si>
  <si>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</si>
  <si>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</si>
  <si>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</si>
  <si>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</si>
  <si>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</si>
  <si>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</si>
  <si>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</si>
  <si>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</si>
  <si>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</si>
  <si>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</si>
  <si>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</si>
  <si>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</si>
  <si>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</si>
  <si>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</si>
  <si>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</si>
  <si>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</si>
  <si>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</si>
  <si>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</si>
  <si>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</si>
  <si>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</si>
  <si>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</si>
  <si>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</si>
  <si>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</si>
  <si>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</si>
  <si>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</si>
  <si>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</si>
  <si>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</si>
  <si>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</si>
  <si>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</si>
  <si>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</si>
  <si>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</si>
  <si>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</si>
  <si>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</si>
  <si>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</si>
  <si>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</si>
  <si>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</si>
  <si>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</si>
  <si>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</si>
  <si>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</si>
  <si>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</si>
  <si>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</si>
  <si>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</si>
  <si>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</si>
  <si>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</si>
  <si>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</si>
  <si>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</si>
  <si>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</si>
  <si>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</si>
  <si>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</si>
  <si>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</si>
  <si>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</si>
  <si>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</si>
  <si>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</si>
  <si>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</si>
  <si>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</si>
  <si>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</si>
  <si>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</si>
  <si>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</si>
  <si>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</si>
  <si>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</si>
  <si>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</si>
  <si>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</si>
  <si>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</si>
  <si>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</si>
  <si>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</si>
  <si>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</si>
  <si>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</si>
  <si>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</si>
  <si>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</si>
  <si>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</si>
  <si>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</si>
  <si>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</si>
  <si>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</si>
  <si>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</si>
  <si>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</si>
  <si>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</si>
  <si>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</si>
  <si>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</si>
  <si>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</si>
  <si>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</si>
  <si>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</si>
  <si>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</si>
  <si>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</si>
  <si>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</si>
  <si>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</si>
  <si>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</si>
  <si>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</si>
  <si>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</si>
  <si>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</si>
  <si>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</si>
  <si>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</si>
  <si>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</si>
  <si>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</si>
  <si>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</si>
  <si>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</si>
  <si>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</si>
  <si>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</si>
  <si>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</si>
  <si>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</si>
  <si>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</si>
  <si>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</si>
  <si>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</si>
  <si>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</si>
  <si>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</si>
  <si>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</si>
  <si>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</si>
  <si>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</si>
  <si>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</si>
  <si>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</si>
  <si>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</si>
  <si>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</si>
  <si>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</si>
  <si>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</si>
  <si>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</si>
  <si>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</si>
  <si>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</si>
  <si>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</si>
  <si>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</si>
  <si>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</si>
  <si>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</si>
  <si>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</si>
  <si>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</si>
  <si>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</si>
  <si>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</si>
  <si>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</si>
  <si>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</si>
  <si>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</si>
  <si>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</si>
  <si>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</si>
  <si>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</si>
  <si>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</si>
  <si>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</si>
  <si>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</si>
  <si>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</si>
  <si>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</si>
  <si>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</si>
  <si>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</si>
  <si>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</si>
  <si>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</si>
  <si>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</si>
  <si>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</si>
  <si>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</si>
  <si>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</si>
  <si>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</si>
  <si>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</si>
  <si>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</si>
  <si>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</si>
  <si>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</si>
  <si>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</si>
  <si>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</si>
  <si>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</si>
  <si>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</si>
  <si>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</si>
  <si>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</si>
  <si>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</si>
  <si>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</si>
  <si>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</si>
  <si>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</si>
  <si>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</si>
  <si>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</si>
  <si>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</si>
  <si>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</si>
  <si>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</si>
  <si>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</si>
  <si>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</si>
  <si>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</si>
  <si>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</si>
  <si>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</si>
  <si>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</si>
  <si>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</si>
  <si>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</si>
  <si>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</si>
  <si>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</si>
  <si>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</si>
  <si>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</si>
  <si>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</si>
  <si>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</si>
  <si>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</si>
  <si>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</si>
  <si>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</si>
  <si>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</si>
  <si>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</si>
  <si>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</si>
  <si>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</si>
  <si>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</si>
  <si>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</si>
  <si>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</si>
  <si>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</si>
  <si>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</si>
  <si>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</si>
  <si>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</si>
  <si>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</si>
  <si>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</si>
  <si>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</si>
  <si>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</si>
  <si>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</si>
  <si>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</si>
  <si>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</si>
  <si>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</si>
  <si>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</si>
  <si>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</si>
  <si>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</si>
  <si>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</si>
  <si>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</si>
  <si>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</si>
  <si>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</si>
  <si>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</si>
  <si>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</si>
  <si>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</si>
  <si>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</si>
  <si>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</si>
  <si>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</si>
  <si>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</si>
  <si>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</si>
  <si>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</si>
  <si>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</si>
  <si>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</si>
  <si>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</si>
  <si>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</si>
  <si>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</si>
  <si>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</si>
  <si>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</si>
  <si>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</si>
  <si>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</si>
  <si>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</si>
  <si>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</si>
  <si>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</si>
  <si>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</si>
  <si>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</si>
  <si>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</si>
  <si>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</si>
  <si>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</si>
  <si>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</si>
  <si>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</si>
  <si>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</si>
  <si>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</si>
  <si>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</si>
  <si>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</si>
  <si>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</si>
  <si>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</si>
  <si>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</si>
  <si>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</si>
  <si>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</si>
  <si>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</si>
  <si>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</si>
  <si>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</si>
  <si>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</si>
  <si>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</si>
  <si>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</si>
  <si>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</si>
  <si>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</si>
  <si>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</si>
  <si>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</si>
  <si>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</si>
  <si>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</si>
  <si>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</si>
  <si>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</si>
  <si>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</si>
  <si>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</si>
  <si>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</si>
  <si>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</si>
  <si>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</si>
  <si>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</si>
  <si>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</si>
  <si>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</si>
  <si>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</si>
  <si>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</si>
  <si>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</si>
  <si>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</si>
  <si>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</si>
  <si>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</si>
  <si>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</si>
  <si>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</si>
  <si>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</si>
  <si>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</si>
  <si>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</si>
  <si>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</si>
  <si>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</si>
  <si>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</si>
  <si>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</si>
  <si>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</si>
  <si>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</si>
  <si>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</si>
  <si>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</si>
  <si>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</si>
  <si>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</si>
  <si>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</si>
  <si>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</si>
  <si>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</si>
  <si>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</si>
  <si>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</si>
  <si>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</si>
  <si>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</si>
  <si>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</si>
  <si>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</si>
  <si>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</si>
  <si>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</si>
  <si>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</si>
  <si>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</si>
  <si>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</si>
  <si>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</si>
  <si>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</si>
  <si>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</si>
  <si>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</si>
  <si>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</si>
  <si>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</si>
  <si>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</si>
  <si>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</si>
  <si>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</si>
  <si>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</si>
  <si>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</si>
  <si>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</si>
  <si>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</si>
  <si>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</si>
  <si>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</si>
  <si>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</si>
  <si>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</si>
  <si>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</si>
  <si>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</si>
  <si>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</si>
  <si>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</si>
  <si>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</si>
  <si>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</si>
  <si>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</si>
  <si>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</si>
  <si>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</si>
  <si>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</si>
  <si>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</si>
  <si>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</si>
  <si>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</si>
  <si>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</si>
  <si>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</si>
  <si>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</si>
  <si>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</si>
  <si>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</si>
  <si>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</si>
  <si>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</si>
  <si>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</si>
  <si>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</si>
  <si>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</si>
  <si>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</si>
  <si>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</si>
  <si>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</si>
  <si>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</si>
  <si>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</si>
  <si>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</si>
  <si>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</si>
  <si>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</si>
  <si>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</si>
  <si>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</si>
  <si>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</si>
  <si>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</si>
  <si>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</si>
  <si>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</si>
  <si>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</si>
  <si>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</si>
  <si>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</si>
  <si>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</si>
  <si>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</si>
  <si>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</si>
  <si>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</si>
  <si>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</si>
  <si>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</si>
  <si>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</si>
  <si>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</si>
  <si>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</si>
  <si>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</si>
  <si>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</si>
  <si>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</si>
  <si>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</si>
  <si>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</si>
  <si>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</si>
  <si>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</si>
  <si>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</si>
  <si>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</si>
  <si>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</si>
  <si>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</si>
  <si>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</si>
  <si>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</si>
  <si>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</si>
  <si>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</si>
  <si>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</si>
  <si>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</si>
  <si>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</si>
  <si>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</si>
  <si>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</si>
  <si>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</si>
  <si>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</si>
  <si>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</si>
  <si>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</si>
  <si>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</si>
  <si>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</si>
  <si>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</si>
  <si>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</si>
  <si>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</si>
  <si>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</si>
  <si>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</si>
  <si>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</si>
  <si>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</si>
  <si>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</si>
  <si>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</si>
  <si>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</si>
  <si>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</si>
  <si>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</si>
  <si>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</si>
  <si>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</si>
  <si>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</si>
  <si>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</si>
  <si>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</si>
  <si>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</si>
  <si>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</si>
  <si>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</si>
  <si>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</si>
  <si>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</si>
  <si>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</si>
  <si>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</si>
  <si>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</si>
  <si>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</si>
  <si>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</si>
  <si>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</si>
  <si>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</si>
  <si>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</si>
  <si>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</si>
  <si>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</si>
  <si>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</si>
  <si>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</si>
  <si>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</si>
  <si>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</si>
  <si>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</si>
  <si>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</si>
  <si>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</si>
  <si>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</si>
  <si>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</si>
  <si>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</si>
  <si>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</si>
  <si>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</si>
  <si>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</si>
  <si>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</si>
  <si>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</si>
  <si>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</si>
  <si>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</si>
  <si>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</si>
  <si>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</si>
  <si>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</si>
  <si>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</si>
  <si>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</si>
  <si>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</si>
  <si>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</si>
  <si>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</si>
  <si>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</si>
  <si>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</si>
  <si>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</si>
  <si>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</si>
  <si>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</si>
  <si>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</si>
  <si>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</si>
  <si>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</si>
  <si>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</si>
  <si>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</si>
  <si>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</si>
  <si>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</si>
  <si>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</si>
  <si>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</si>
  <si>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</si>
  <si>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</si>
  <si>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</si>
  <si>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</si>
  <si>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</si>
  <si>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</si>
  <si>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</si>
  <si>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</si>
  <si>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</si>
  <si>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</si>
  <si>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</si>
  <si>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</si>
  <si>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</si>
  <si>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</si>
  <si>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</si>
  <si>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</si>
  <si>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</si>
  <si>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</si>
  <si>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</si>
  <si>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</si>
  <si>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</si>
  <si>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</si>
  <si>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</si>
  <si>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</si>
  <si>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</si>
  <si>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</si>
  <si>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</si>
  <si>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</si>
  <si>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</si>
  <si>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</si>
  <si>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</si>
  <si>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</si>
  <si>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</si>
  <si>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</si>
  <si>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</si>
  <si>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</si>
  <si>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</si>
  <si>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</si>
  <si>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</si>
  <si>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</si>
  <si>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</si>
  <si>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</si>
  <si>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</si>
  <si>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</si>
  <si>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</si>
  <si>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</si>
  <si>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</si>
  <si>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</si>
  <si>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</si>
  <si>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</si>
  <si>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</si>
  <si>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</si>
  <si>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</si>
  <si>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</si>
  <si>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</si>
  <si>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</si>
  <si>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</si>
  <si>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</si>
  <si>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</si>
  <si>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</si>
  <si>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</si>
  <si>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</si>
  <si>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</si>
  <si>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</si>
  <si>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</si>
  <si>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</si>
  <si>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</si>
  <si>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</si>
  <si>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</si>
  <si>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</si>
  <si>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</si>
  <si>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</si>
  <si>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</si>
  <si>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</si>
  <si>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</si>
  <si>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</si>
  <si>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</si>
  <si>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</si>
  <si>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</si>
  <si>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</si>
  <si>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</si>
  <si>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</si>
  <si>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</si>
  <si>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</si>
  <si>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</si>
  <si>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</si>
  <si>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</si>
  <si>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</si>
  <si>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</si>
  <si>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</si>
  <si>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</si>
  <si>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</si>
  <si>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</si>
  <si>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</si>
  <si>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</si>
  <si>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</si>
  <si>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</si>
  <si>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</si>
  <si>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</si>
  <si>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</si>
  <si>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</si>
  <si>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</si>
  <si>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</si>
  <si>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</si>
  <si>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</si>
  <si>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</si>
  <si>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</si>
  <si>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</si>
  <si>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</si>
  <si>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</si>
  <si>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</si>
  <si>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</si>
  <si>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</si>
  <si>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</si>
  <si>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</si>
  <si>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</si>
  <si>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</si>
  <si>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</si>
  <si>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</si>
  <si>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</si>
  <si>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</si>
  <si>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</si>
  <si>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</si>
  <si>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</si>
  <si>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</si>
  <si>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</si>
  <si>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</si>
  <si>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</si>
  <si>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</si>
  <si>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</si>
  <si>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</si>
  <si>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</si>
  <si>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</si>
  <si>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</si>
  <si>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</si>
  <si>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</si>
  <si>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</si>
  <si>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</si>
  <si>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</si>
  <si>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</si>
  <si>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</si>
  <si>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</si>
  <si>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</si>
  <si>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</si>
  <si>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</si>
  <si>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</si>
  <si>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</si>
  <si>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</si>
  <si>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</si>
  <si>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</si>
  <si>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</si>
  <si>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</si>
  <si>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</si>
  <si>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</si>
  <si>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</si>
  <si>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</si>
  <si>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</si>
  <si>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</si>
  <si>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</si>
  <si>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</si>
  <si>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</si>
  <si>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</si>
  <si>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</si>
  <si>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</si>
  <si>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</si>
  <si>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</si>
  <si>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</si>
  <si>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</si>
  <si>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</si>
  <si>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</si>
  <si>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</si>
  <si>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</si>
  <si>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</si>
  <si>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</si>
  <si>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</si>
  <si>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</si>
  <si>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</si>
  <si>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</si>
  <si>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</si>
  <si>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</si>
  <si>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</si>
  <si>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</si>
  <si>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</si>
  <si>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</si>
  <si>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</si>
  <si>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</si>
  <si>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</si>
  <si>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</si>
  <si>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</si>
  <si>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</si>
  <si>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</si>
  <si>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</si>
  <si>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</si>
  <si>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</si>
  <si>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</si>
  <si>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</si>
  <si>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</si>
  <si>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</si>
  <si>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</si>
  <si>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</si>
  <si>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</si>
  <si>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</si>
  <si>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</si>
  <si>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</si>
  <si>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</si>
  <si>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</si>
  <si>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</si>
  <si>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</si>
  <si>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</si>
  <si>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</si>
  <si>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</si>
  <si>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</si>
  <si>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</si>
  <si>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</si>
  <si>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</si>
  <si>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</si>
  <si>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</si>
  <si>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</si>
  <si>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</si>
  <si>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</si>
  <si>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</si>
  <si>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</si>
  <si>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</si>
  <si>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</si>
  <si>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</si>
  <si>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</si>
  <si>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</si>
  <si>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</si>
  <si>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</si>
  <si>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</si>
  <si>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</si>
  <si>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</si>
  <si>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</si>
  <si>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</si>
  <si>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</si>
  <si>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</si>
  <si>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</si>
  <si>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</si>
  <si>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</si>
  <si>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</si>
  <si>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</si>
  <si>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</si>
  <si>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</si>
  <si>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</si>
  <si>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</si>
  <si>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</si>
  <si>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</si>
  <si>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</si>
  <si>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</si>
  <si>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</si>
  <si>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</si>
  <si>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</si>
  <si>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</si>
  <si>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</si>
  <si>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</si>
  <si>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</si>
  <si>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</si>
  <si>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</si>
  <si>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</si>
  <si>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</si>
  <si>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</si>
  <si>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</si>
  <si>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</si>
  <si>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</si>
  <si>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</si>
  <si>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</si>
  <si>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</si>
  <si>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</si>
  <si>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</si>
  <si>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</si>
  <si>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</si>
  <si>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</si>
  <si>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</si>
  <si>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</si>
  <si>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</si>
  <si>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</si>
  <si>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</si>
  <si>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</si>
  <si>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</si>
  <si>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</si>
  <si>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</si>
  <si>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</si>
  <si>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</si>
  <si>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</si>
  <si>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</si>
  <si>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</si>
  <si>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</si>
  <si>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</si>
  <si>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</si>
  <si>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</si>
  <si>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</si>
  <si>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</si>
  <si>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</si>
  <si>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</si>
  <si>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</si>
  <si>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</si>
  <si>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</si>
  <si>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</si>
  <si>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</si>
  <si>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</si>
  <si>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</si>
  <si>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</si>
  <si>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</si>
  <si>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</si>
  <si>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</si>
  <si>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</si>
  <si>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</si>
  <si>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</si>
  <si>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</si>
  <si>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</si>
  <si>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</si>
  <si>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</si>
  <si>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</si>
  <si>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</si>
  <si>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</si>
  <si>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</si>
  <si>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</si>
  <si>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</si>
  <si>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</si>
  <si>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</si>
  <si>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</si>
  <si>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</si>
  <si>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</si>
  <si>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</si>
  <si>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</si>
  <si>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</si>
  <si>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</si>
  <si>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</si>
  <si>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</si>
  <si>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</si>
  <si>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</si>
  <si>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</si>
  <si>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</si>
  <si>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</si>
  <si>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</si>
  <si>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</si>
  <si>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</si>
  <si>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</si>
  <si>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</si>
  <si>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</si>
  <si>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</si>
  <si>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</si>
  <si>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</si>
  <si>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</si>
  <si>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</si>
  <si>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</si>
  <si>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</si>
  <si>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</si>
  <si>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</si>
  <si>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</si>
  <si>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</si>
  <si>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</si>
  <si>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</si>
  <si>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</si>
  <si>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</si>
  <si>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</si>
  <si>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</si>
  <si>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</si>
  <si>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</si>
  <si>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</si>
  <si>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</si>
  <si>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</si>
  <si>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</si>
  <si>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</si>
  <si>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</si>
  <si>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</si>
  <si>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</si>
  <si>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</si>
  <si>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</si>
  <si>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</si>
  <si>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</si>
  <si>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</si>
  <si>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</si>
  <si>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</si>
  <si>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</si>
  <si>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</si>
  <si>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</si>
  <si>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</si>
  <si>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</si>
  <si>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</si>
  <si>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</si>
  <si>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</si>
  <si>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</si>
  <si>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</si>
  <si>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</si>
  <si>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</si>
  <si>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</si>
  <si>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</si>
  <si>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</si>
  <si>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</si>
  <si>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</si>
  <si>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</si>
  <si>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</si>
  <si>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</si>
  <si>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</si>
  <si>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</si>
  <si>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</si>
  <si>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</si>
  <si>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</si>
  <si>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</si>
  <si>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</si>
  <si>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</si>
  <si>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</si>
  <si>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</si>
  <si>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</si>
  <si>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</si>
  <si>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</si>
  <si>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</si>
  <si>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</si>
  <si>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</si>
  <si>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</si>
  <si>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</si>
  <si>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</si>
  <si>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</si>
  <si>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</si>
  <si>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</si>
  <si>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</si>
  <si>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</si>
  <si>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</si>
  <si>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</si>
  <si>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</si>
  <si>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</si>
  <si>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</si>
  <si>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</si>
  <si>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</si>
  <si>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</si>
  <si>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</si>
  <si>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</si>
  <si>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</si>
  <si>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</si>
  <si>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</si>
  <si>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</si>
  <si>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</si>
  <si>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</si>
  <si>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</si>
  <si>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</si>
  <si>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</si>
  <si>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</si>
  <si>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</si>
  <si>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</si>
  <si>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</si>
  <si>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</si>
  <si>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</si>
  <si>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</si>
  <si>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</si>
  <si>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</si>
  <si>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</si>
  <si>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</si>
  <si>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</si>
  <si>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</si>
  <si>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</si>
  <si>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</si>
  <si>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</si>
  <si>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</si>
  <si>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</si>
  <si>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</si>
  <si>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</si>
  <si>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</si>
  <si>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</si>
  <si>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</si>
  <si>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</si>
  <si>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</si>
  <si>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</si>
  <si>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</si>
  <si>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</si>
  <si>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</si>
  <si>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</si>
  <si>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</si>
  <si>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</si>
  <si>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</si>
  <si>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</si>
  <si>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</si>
  <si>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</si>
  <si>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</si>
  <si>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</si>
  <si>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</si>
  <si>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</si>
  <si>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</si>
  <si>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</si>
  <si>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</si>
  <si>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</si>
  <si>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</si>
  <si>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</si>
  <si>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</si>
  <si>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</si>
  <si>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</si>
  <si>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</si>
  <si>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</si>
  <si>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</si>
  <si>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</si>
  <si>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</si>
  <si>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</si>
  <si>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</si>
  <si>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</si>
  <si>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</si>
  <si>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</si>
  <si>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</si>
  <si>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</si>
  <si>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</si>
  <si>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</si>
  <si>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</si>
  <si>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</si>
  <si>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</si>
  <si>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</si>
  <si>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</si>
  <si>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</si>
  <si>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</si>
  <si>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</si>
  <si>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</si>
  <si>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</si>
  <si>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</si>
  <si>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</si>
  <si>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</si>
  <si>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</si>
  <si>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</si>
  <si>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</si>
  <si>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</si>
  <si>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</si>
  <si>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</si>
  <si>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</si>
  <si>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</si>
  <si>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</si>
  <si>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</si>
  <si>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</si>
  <si>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</si>
  <si>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</si>
  <si>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</si>
  <si>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</si>
  <si>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</si>
  <si>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</si>
  <si>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</si>
  <si>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</si>
  <si>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</si>
  <si>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</si>
  <si>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</si>
  <si>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</si>
  <si>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</si>
  <si>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</si>
  <si>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</si>
  <si>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</si>
  <si>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</si>
  <si>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</si>
  <si>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</si>
  <si>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</si>
  <si>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</si>
  <si>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</si>
  <si>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</si>
  <si>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</si>
  <si>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</si>
  <si>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</si>
  <si>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</si>
  <si>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</si>
  <si>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</si>
  <si>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</si>
  <si>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</si>
  <si>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</si>
  <si>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</si>
  <si>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</si>
  <si>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</si>
  <si>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</si>
  <si>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</si>
  <si>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</si>
  <si>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</si>
  <si>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</si>
  <si>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</si>
  <si>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</si>
  <si>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</si>
  <si>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</si>
  <si>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</si>
  <si>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</si>
  <si>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</si>
  <si>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</si>
  <si>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</si>
  <si>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</si>
  <si>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</si>
  <si>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</si>
  <si>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</si>
  <si>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</si>
  <si>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</si>
  <si>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</si>
  <si>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</si>
  <si>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</si>
  <si>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</si>
  <si>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</si>
  <si>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</si>
  <si>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</si>
  <si>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</si>
  <si>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</si>
  <si>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</si>
  <si>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</si>
  <si>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</si>
  <si>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</si>
  <si>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</si>
  <si>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</si>
  <si>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</si>
  <si>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</si>
  <si>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</si>
  <si>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</si>
  <si>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</si>
  <si>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</si>
  <si>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</si>
  <si>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</si>
  <si>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</si>
  <si>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</si>
  <si>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</si>
  <si>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</si>
  <si>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</si>
  <si>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</si>
  <si>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</si>
  <si>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</si>
  <si>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</si>
  <si>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</si>
  <si>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</si>
  <si>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</si>
  <si>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</si>
  <si>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</si>
  <si>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</si>
  <si>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</si>
  <si>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</si>
  <si>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</si>
  <si>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</si>
  <si>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</si>
  <si>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</si>
  <si>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</si>
  <si>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</si>
  <si>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</si>
  <si>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</si>
  <si>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</si>
  <si>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</si>
  <si>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</si>
  <si>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</si>
  <si>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</si>
  <si>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</si>
  <si>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</si>
  <si>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</si>
  <si>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</si>
  <si>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</si>
  <si>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</si>
  <si>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</si>
  <si>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</si>
  <si>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</si>
  <si>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</si>
  <si>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</si>
  <si>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</si>
  <si>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</si>
  <si>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</si>
  <si>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</si>
  <si>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</si>
  <si>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</si>
  <si>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</si>
  <si>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</si>
  <si>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</si>
  <si>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</si>
  <si>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</si>
  <si>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</si>
  <si>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</si>
  <si>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</si>
  <si>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</si>
  <si>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</si>
  <si>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</si>
  <si>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</si>
  <si>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</si>
  <si>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</si>
  <si>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</si>
  <si>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</si>
  <si>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</si>
  <si>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</si>
  <si>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</si>
  <si>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</si>
  <si>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</si>
  <si>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</si>
  <si>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</si>
  <si>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</si>
  <si>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</si>
  <si>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</si>
  <si>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</si>
  <si>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</si>
  <si>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</si>
  <si>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</si>
  <si>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</si>
  <si>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</si>
  <si>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</si>
  <si>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</si>
  <si>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</si>
  <si>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</si>
  <si>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</si>
  <si>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</si>
  <si>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</si>
  <si>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</si>
  <si>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</si>
  <si>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</si>
  <si>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</si>
  <si>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</si>
  <si>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</si>
  <si>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</si>
  <si>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</si>
  <si>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</si>
  <si>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</si>
  <si>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</si>
  <si>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</si>
  <si>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</si>
  <si>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</si>
  <si>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</si>
  <si>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</si>
  <si>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</si>
  <si>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</si>
  <si>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</si>
  <si>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</si>
  <si>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</si>
  <si>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</si>
  <si>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</si>
  <si>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</si>
  <si>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</si>
  <si>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</si>
  <si>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</si>
  <si>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</si>
  <si>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</si>
  <si>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</si>
  <si>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</si>
  <si>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</si>
  <si>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</si>
  <si>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</si>
  <si>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</si>
  <si>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</si>
  <si>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</si>
  <si>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</si>
  <si>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</si>
  <si>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</si>
  <si>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</si>
  <si>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</si>
  <si>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</si>
  <si>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</si>
  <si>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</si>
  <si>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</si>
  <si>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</si>
  <si>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</si>
  <si>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</si>
  <si>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</si>
  <si>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</si>
  <si>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</si>
  <si>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</si>
  <si>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</si>
  <si>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</si>
  <si>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</si>
  <si>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</si>
  <si>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</si>
  <si>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</si>
  <si>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</si>
  <si>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</si>
  <si>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</si>
  <si>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</si>
  <si>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</si>
  <si>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</si>
  <si>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</si>
  <si>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</si>
  <si>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</si>
  <si>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</si>
  <si>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</si>
  <si>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</si>
  <si>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</si>
  <si>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</si>
  <si>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</si>
  <si>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</si>
  <si>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</si>
  <si>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</si>
  <si>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</si>
  <si>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</si>
  <si>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</si>
  <si>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</si>
  <si>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</si>
  <si>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</si>
  <si>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</si>
  <si>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</si>
  <si>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</si>
  <si>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</si>
  <si>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</si>
  <si>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</si>
  <si>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</si>
  <si>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</si>
  <si>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</si>
  <si>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</si>
  <si>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</si>
  <si>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</si>
  <si>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</si>
  <si>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</si>
  <si>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</si>
  <si>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</si>
  <si>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</si>
  <si>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</si>
  <si>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</si>
  <si>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</si>
  <si>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</si>
  <si>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</si>
  <si>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</si>
  <si>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</si>
  <si>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</si>
  <si>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</si>
  <si>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</si>
  <si>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</si>
  <si>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</si>
  <si>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</si>
  <si>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</si>
  <si>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</si>
  <si>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</si>
  <si>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</si>
  <si>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</si>
  <si>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</si>
  <si>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</si>
  <si>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</si>
  <si>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</si>
  <si>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</si>
  <si>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</si>
  <si>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</si>
  <si>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</si>
  <si>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</si>
  <si>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</si>
  <si>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</si>
  <si>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</si>
  <si>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</si>
  <si>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</si>
  <si>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</si>
  <si>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</si>
  <si>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</si>
  <si>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</si>
  <si>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</si>
  <si>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</si>
  <si>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</si>
  <si>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</si>
  <si>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</si>
  <si>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</si>
  <si>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</si>
  <si>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</si>
  <si>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</si>
  <si>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</si>
  <si>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</si>
  <si>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</si>
  <si>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</si>
  <si>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</si>
  <si>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</si>
  <si>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</si>
  <si>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</si>
  <si>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</si>
  <si>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</si>
  <si>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</si>
  <si>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</si>
  <si>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</si>
  <si>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</si>
  <si>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</si>
  <si>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</si>
  <si>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</si>
  <si>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</si>
  <si>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</si>
  <si>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</si>
  <si>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</si>
  <si>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</si>
  <si>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</si>
  <si>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</si>
  <si>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</si>
  <si>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</si>
  <si>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</si>
  <si>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</si>
  <si>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</si>
  <si>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</si>
  <si>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</si>
  <si>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</si>
  <si>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</si>
  <si>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</si>
  <si>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</si>
  <si>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</si>
  <si>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</si>
  <si>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</si>
  <si>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</si>
  <si>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</si>
  <si>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</si>
  <si>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</si>
  <si>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</si>
  <si>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</si>
  <si>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</si>
  <si>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</si>
  <si>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</si>
  <si>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</si>
  <si>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</si>
  <si>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</si>
  <si>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</si>
  <si>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</si>
  <si>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</si>
  <si>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</si>
  <si>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</si>
  <si>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</si>
  <si>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</si>
  <si>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</si>
  <si>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</si>
  <si>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</si>
  <si>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</si>
  <si>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</si>
  <si>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</si>
  <si>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</si>
  <si>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</si>
  <si>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</si>
  <si>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</si>
  <si>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</si>
  <si>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</si>
  <si>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</si>
  <si>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</si>
  <si>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</si>
  <si>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</si>
  <si>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</si>
  <si>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</si>
  <si>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</si>
  <si>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</si>
  <si>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</si>
  <si>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</si>
  <si>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</si>
  <si>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</si>
  <si>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</si>
  <si>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</si>
  <si>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</si>
  <si>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</si>
  <si>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</si>
  <si>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</si>
  <si>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</si>
  <si>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</si>
  <si>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</si>
  <si>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</si>
  <si>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</si>
  <si>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</si>
  <si>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</si>
  <si>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</si>
  <si>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</si>
  <si>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</si>
  <si>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</si>
  <si>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</si>
  <si>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</si>
  <si>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</si>
  <si>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</si>
  <si>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</si>
  <si>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</si>
  <si>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</si>
  <si>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</si>
  <si>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</si>
  <si>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</si>
  <si>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</si>
  <si>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</si>
  <si>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</si>
  <si>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</si>
  <si>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</si>
  <si>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</si>
  <si>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</si>
  <si>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</si>
  <si>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</si>
  <si>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</si>
  <si>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</si>
  <si>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</si>
  <si>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</si>
  <si>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</si>
  <si>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</si>
  <si>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</si>
  <si>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</si>
  <si>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</si>
  <si>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</si>
  <si>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</si>
  <si>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</si>
  <si>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</si>
  <si>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</si>
  <si>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</si>
  <si>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</si>
  <si>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</si>
  <si>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</si>
  <si>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</si>
  <si>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</si>
  <si>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</si>
  <si>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</si>
  <si>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</si>
  <si>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</si>
  <si>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</si>
  <si>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</si>
  <si>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</si>
  <si>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</si>
  <si>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</si>
  <si>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</si>
  <si>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</si>
  <si>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</si>
  <si>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</si>
  <si>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</si>
  <si>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</si>
  <si>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</si>
  <si>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</si>
  <si>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</si>
  <si>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</si>
  <si>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</si>
  <si>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</si>
  <si>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</si>
  <si>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</si>
  <si>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</si>
  <si>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</si>
  <si>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</si>
  <si>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</si>
  <si>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</si>
  <si>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</si>
  <si>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</si>
  <si>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</si>
  <si>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</si>
  <si>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</si>
  <si>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</si>
  <si>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</si>
  <si>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</si>
  <si>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</si>
  <si>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</si>
  <si>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</si>
  <si>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</si>
  <si>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</si>
  <si>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</si>
  <si>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</si>
  <si>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</si>
  <si>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</si>
  <si>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</si>
  <si>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</si>
  <si>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</si>
  <si>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</si>
  <si>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</si>
  <si>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</si>
  <si>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</si>
  <si>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</si>
  <si>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</si>
  <si>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</si>
  <si>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</si>
  <si>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</si>
  <si>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</si>
  <si>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</si>
  <si>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</si>
  <si>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</si>
  <si>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</si>
  <si>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</si>
  <si>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</si>
  <si>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</si>
  <si>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</si>
  <si>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</si>
  <si>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</si>
  <si>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</si>
  <si>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</si>
  <si>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</si>
  <si>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</si>
  <si>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</si>
  <si>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</si>
  <si>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</si>
  <si>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</si>
  <si>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</si>
  <si>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</si>
  <si>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</si>
  <si>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</si>
  <si>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</si>
  <si>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</si>
  <si>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</si>
  <si>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</si>
  <si>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</si>
  <si>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</si>
  <si>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</si>
  <si>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</si>
  <si>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</si>
  <si>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</si>
  <si>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</si>
  <si>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</si>
  <si>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</si>
  <si>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</si>
  <si>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</si>
  <si>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</si>
  <si>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</si>
  <si>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</si>
  <si>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</si>
  <si>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</si>
  <si>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</si>
  <si>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</si>
  <si>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</si>
  <si>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</si>
  <si>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</si>
  <si>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</si>
  <si>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</si>
  <si>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</si>
  <si>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</si>
  <si>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</si>
  <si>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</si>
  <si>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</si>
  <si>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</si>
  <si>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</si>
  <si>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</si>
  <si>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</si>
  <si>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</si>
  <si>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</si>
  <si>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</si>
  <si>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</si>
  <si>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</si>
  <si>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</si>
  <si>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</si>
  <si>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</si>
  <si>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</si>
  <si>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</si>
  <si>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</si>
  <si>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</si>
  <si>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</si>
  <si>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</si>
  <si>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</si>
  <si>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</si>
  <si>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</si>
  <si>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</si>
  <si>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</si>
  <si>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</si>
  <si>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</si>
  <si>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</si>
  <si>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</si>
  <si>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</si>
  <si>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</si>
  <si>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</si>
  <si>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</si>
  <si>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</si>
  <si>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</si>
  <si>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</si>
  <si>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</si>
  <si>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</si>
  <si>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</si>
  <si>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</si>
  <si>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</si>
  <si>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</si>
  <si>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</si>
  <si>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</si>
  <si>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</si>
  <si>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</si>
  <si>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</si>
  <si>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</si>
  <si>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</si>
  <si>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</si>
  <si>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</si>
  <si>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</si>
  <si>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</si>
  <si>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</si>
  <si>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</si>
  <si>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</si>
  <si>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</si>
  <si>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</si>
  <si>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</si>
  <si>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</si>
  <si>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</si>
  <si>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</si>
  <si>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</si>
  <si>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</si>
  <si>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</si>
  <si>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</si>
  <si>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</si>
  <si>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</si>
  <si>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</si>
  <si>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</si>
  <si>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</si>
  <si>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</si>
  <si>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</si>
  <si>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</si>
  <si>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</si>
  <si>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</si>
  <si>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</si>
  <si>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</si>
  <si>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</si>
  <si>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</si>
  <si>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</si>
  <si>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</si>
  <si>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</si>
  <si>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</si>
  <si>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</si>
  <si>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</si>
  <si>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</si>
  <si>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</si>
  <si>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</si>
  <si>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</si>
  <si>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</si>
  <si>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</si>
  <si>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</si>
  <si>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</si>
  <si>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</si>
  <si>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</si>
  <si>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</si>
  <si>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</si>
  <si>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</si>
  <si>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</si>
  <si>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</si>
  <si>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</si>
  <si>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</si>
  <si>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</si>
  <si>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</si>
  <si>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</si>
  <si>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</si>
  <si>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</si>
  <si>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</si>
  <si>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</si>
  <si>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</si>
  <si>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</si>
  <si>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</si>
  <si>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</si>
  <si>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</si>
  <si>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</si>
  <si>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</si>
  <si>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</si>
  <si>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</si>
  <si>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</si>
  <si>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</si>
  <si>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</si>
  <si>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</si>
  <si>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</si>
  <si>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</si>
  <si>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</si>
  <si>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</si>
  <si>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</si>
  <si>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</si>
  <si>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</si>
  <si>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</si>
  <si>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</si>
  <si>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</si>
  <si>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</si>
  <si>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</si>
  <si>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</si>
  <si>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</si>
  <si>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</si>
  <si>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</si>
  <si>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</si>
  <si>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</si>
  <si>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</si>
  <si>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</si>
  <si>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</si>
  <si>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</si>
  <si>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</si>
  <si>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</si>
  <si>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</si>
  <si>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</si>
  <si>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</si>
  <si>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</si>
  <si>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</si>
  <si>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</si>
  <si>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</si>
  <si>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</si>
  <si>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</si>
  <si>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</si>
  <si>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</si>
  <si>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</si>
  <si>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</si>
  <si>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</si>
  <si>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</si>
  <si>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</si>
  <si>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</si>
  <si>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</si>
  <si>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</si>
  <si>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</si>
  <si>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</si>
  <si>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</si>
  <si>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</si>
  <si>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</si>
  <si>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</si>
  <si>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</si>
  <si>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</si>
  <si>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</si>
  <si>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</si>
  <si>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</si>
  <si>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</si>
  <si>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</si>
  <si>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</si>
  <si>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</si>
  <si>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</si>
  <si>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</si>
  <si>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</si>
  <si>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</si>
  <si>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</si>
  <si>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</si>
  <si>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</si>
  <si>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</si>
  <si>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</si>
  <si>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</si>
  <si>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</si>
  <si>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</si>
  <si>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</si>
  <si>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</si>
  <si>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</si>
  <si>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</si>
  <si>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</si>
  <si>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</si>
  <si>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</si>
  <si>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</si>
  <si>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</si>
  <si>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</si>
  <si>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</si>
  <si>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</si>
  <si>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</si>
  <si>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</si>
  <si>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</si>
  <si>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</si>
  <si>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</si>
  <si>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</si>
  <si>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</si>
  <si>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</si>
  <si>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</si>
  <si>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</si>
  <si>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</si>
  <si>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</si>
  <si>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</si>
  <si>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</si>
  <si>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</si>
  <si>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</si>
  <si>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</si>
  <si>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</si>
  <si>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</si>
  <si>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</si>
  <si>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</si>
  <si>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</si>
  <si>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</si>
  <si>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</si>
  <si>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</si>
  <si>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</si>
  <si>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</si>
  <si>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</si>
  <si>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</si>
  <si>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</si>
  <si>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</si>
  <si>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</si>
  <si>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</si>
  <si>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</si>
  <si>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</si>
  <si>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</si>
  <si>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</si>
  <si>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</si>
  <si>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</si>
  <si>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</si>
  <si>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</si>
  <si>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</si>
  <si>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</si>
  <si>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</si>
  <si>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</si>
  <si>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</si>
  <si>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</si>
  <si>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</si>
  <si>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</si>
  <si>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</si>
  <si>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</si>
  <si>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</si>
  <si>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</si>
  <si>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</si>
  <si>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</si>
  <si>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</si>
  <si>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</si>
  <si>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</si>
  <si>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</si>
  <si>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</si>
  <si>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</si>
  <si>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</si>
  <si>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</si>
  <si>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</si>
  <si>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</si>
  <si>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</si>
  <si>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</si>
  <si>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</si>
  <si>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</si>
  <si>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</si>
  <si>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</si>
  <si>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</si>
  <si>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</si>
  <si>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</si>
  <si>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</si>
  <si>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</si>
  <si>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</si>
  <si>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</si>
  <si>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</si>
  <si>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</si>
  <si>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</si>
  <si>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</si>
  <si>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</si>
  <si>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</si>
  <si>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</si>
  <si>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</si>
  <si>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</si>
  <si>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</si>
  <si>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</si>
  <si>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</si>
  <si>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</si>
  <si>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</si>
  <si>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</si>
  <si>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</si>
  <si>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</si>
  <si>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</si>
  <si>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</si>
  <si>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</si>
  <si>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</si>
  <si>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</si>
  <si>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</si>
  <si>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</si>
  <si>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</si>
  <si>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</si>
  <si>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</si>
  <si>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</si>
  <si>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</si>
  <si>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</si>
  <si>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</si>
  <si>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</si>
  <si>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</si>
  <si>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</si>
  <si>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</si>
  <si>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</si>
  <si>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</si>
  <si>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</si>
  <si>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</si>
  <si>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</si>
  <si>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</si>
  <si>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</si>
  <si>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</si>
  <si>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</si>
  <si>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</si>
  <si>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</si>
  <si>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</si>
  <si>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</si>
  <si>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</si>
  <si>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</si>
  <si>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</si>
  <si>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</si>
  <si>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</si>
  <si>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</si>
  <si>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</si>
  <si>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</si>
  <si>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</si>
  <si>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</si>
  <si>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</si>
  <si>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</si>
  <si>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</si>
  <si>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</si>
  <si>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</si>
  <si>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</si>
  <si>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</si>
  <si>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</si>
  <si>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</si>
  <si>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</si>
  <si>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</si>
  <si>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</si>
  <si>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</si>
  <si>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</si>
  <si>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</si>
  <si>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</si>
  <si>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</si>
  <si>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</si>
  <si>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</si>
  <si>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</si>
  <si>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</si>
  <si>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</si>
  <si>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</si>
  <si>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</si>
  <si>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</si>
  <si>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</si>
  <si>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</si>
  <si>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</si>
  <si>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</si>
  <si>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</si>
  <si>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</si>
  <si>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</si>
  <si>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</si>
  <si>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</si>
  <si>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</si>
  <si>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</si>
  <si>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</si>
  <si>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</si>
  <si>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</si>
  <si>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</si>
  <si>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</si>
  <si>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</si>
  <si>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</si>
  <si>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</si>
  <si>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</si>
  <si>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</si>
  <si>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</si>
  <si>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</si>
  <si>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</si>
  <si>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</si>
  <si>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</si>
  <si>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</si>
  <si>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</si>
  <si>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</si>
  <si>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</si>
  <si>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</si>
  <si>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</si>
  <si>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</si>
  <si>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</si>
  <si>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</si>
  <si>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</si>
  <si>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</si>
  <si>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</si>
  <si>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</si>
  <si>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</si>
  <si>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</si>
  <si>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</si>
  <si>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</si>
  <si>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</si>
  <si>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</si>
  <si>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</si>
  <si>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</si>
  <si>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</si>
  <si>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</si>
  <si>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</si>
  <si>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</si>
  <si>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</si>
  <si>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</si>
  <si>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</si>
  <si>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</si>
  <si>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</si>
  <si>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</si>
  <si>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</si>
  <si>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</si>
  <si>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</si>
  <si>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</si>
  <si>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</si>
  <si>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</si>
  <si>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</si>
  <si>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</si>
  <si>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</si>
  <si>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</si>
  <si>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</si>
  <si>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</si>
  <si>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</si>
  <si>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</si>
  <si>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</si>
  <si>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</si>
  <si>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</si>
  <si>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</si>
  <si>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</si>
  <si>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</si>
  <si>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</si>
  <si>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</si>
  <si>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</si>
  <si>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</si>
  <si>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</si>
  <si>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</si>
  <si>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</si>
  <si>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</si>
  <si>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</si>
  <si>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</si>
  <si>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</si>
  <si>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</si>
  <si>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</si>
  <si>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</si>
  <si>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</si>
  <si>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</si>
  <si>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</si>
  <si>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</si>
  <si>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</si>
  <si>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</si>
  <si>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</si>
  <si>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</si>
  <si>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</si>
  <si>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</si>
  <si>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</si>
  <si>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</si>
  <si>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</si>
  <si>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</si>
  <si>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</si>
  <si>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</si>
  <si>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</si>
  <si>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</si>
  <si>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</si>
  <si>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</si>
  <si>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</si>
  <si>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</si>
  <si>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</si>
  <si>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</si>
  <si>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</si>
  <si>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</si>
  <si>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</si>
  <si>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</si>
  <si>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</si>
  <si>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</si>
  <si>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</si>
  <si>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</si>
  <si>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</si>
  <si>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</si>
  <si>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</si>
  <si>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</si>
  <si>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</si>
  <si>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</si>
  <si>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</si>
  <si>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</si>
  <si>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</si>
  <si>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</si>
  <si>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</si>
  <si>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</si>
  <si>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</si>
  <si>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</si>
  <si>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</si>
  <si>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</si>
  <si>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</si>
  <si>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</si>
  <si>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</si>
  <si>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</si>
  <si>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</si>
  <si>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</si>
  <si>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</si>
  <si>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</si>
  <si>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</si>
  <si>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</si>
  <si>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</si>
  <si>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</si>
  <si>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</si>
  <si>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</si>
  <si>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</si>
  <si>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</si>
  <si>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</si>
  <si>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</si>
  <si>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</si>
  <si>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</si>
  <si>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</si>
  <si>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</si>
  <si>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</si>
  <si>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</si>
  <si>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</si>
  <si>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</si>
  <si>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</si>
  <si>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</si>
  <si>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</si>
  <si>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</si>
  <si>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</si>
  <si>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</si>
  <si>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</si>
  <si>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</si>
  <si>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</si>
  <si>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</si>
  <si>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</si>
  <si>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</si>
  <si>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</si>
  <si>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</si>
  <si>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</si>
  <si>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</si>
  <si>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</si>
  <si>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</si>
  <si>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</si>
  <si>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</si>
  <si>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</si>
  <si>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</si>
  <si>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</si>
  <si>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</si>
  <si>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</si>
  <si>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</si>
  <si>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</si>
  <si>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</si>
  <si>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</si>
  <si>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</si>
  <si>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</si>
  <si>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</si>
  <si>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</si>
  <si>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</si>
  <si>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</si>
  <si>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</si>
  <si>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</si>
  <si>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</si>
  <si>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</si>
  <si>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</si>
  <si>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</si>
  <si>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</si>
  <si>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</si>
  <si>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</si>
  <si>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</si>
  <si>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</si>
  <si>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</si>
  <si>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</si>
  <si>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</si>
  <si>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</si>
  <si>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</si>
  <si>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</si>
  <si>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</si>
  <si>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</si>
  <si>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</si>
  <si>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</si>
  <si>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</si>
  <si>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</si>
  <si>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</si>
  <si>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</si>
  <si>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</si>
  <si>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</si>
  <si>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</si>
  <si>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</si>
  <si>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</si>
  <si>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</si>
  <si>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</si>
  <si>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</si>
  <si>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</si>
  <si>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</si>
  <si>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</si>
  <si>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</si>
  <si>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</si>
  <si>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</si>
  <si>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</si>
  <si>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</si>
  <si>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</si>
  <si>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</si>
  <si>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</si>
  <si>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</si>
  <si>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</si>
  <si>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</si>
  <si>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</si>
  <si>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</si>
  <si>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</si>
  <si>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</si>
  <si>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</si>
  <si>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</si>
  <si>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</si>
  <si>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</si>
  <si>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</si>
  <si>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</si>
  <si>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</si>
  <si>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</si>
  <si>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</si>
  <si>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</si>
  <si>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</si>
  <si>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</si>
  <si>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</si>
  <si>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</si>
  <si>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</si>
  <si>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</si>
  <si>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</si>
  <si>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</si>
  <si>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</si>
  <si>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</si>
  <si>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</si>
  <si>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</si>
  <si>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</si>
  <si>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</si>
  <si>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</si>
  <si>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</si>
  <si>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</si>
  <si>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</si>
  <si>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</si>
  <si>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</si>
  <si>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</si>
  <si>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</si>
  <si>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</si>
  <si>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</si>
  <si>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</si>
  <si>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</si>
  <si>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</si>
  <si>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</si>
  <si>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</si>
  <si>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</si>
  <si>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</si>
  <si>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</si>
  <si>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</si>
  <si>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</si>
  <si>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</si>
  <si>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</si>
  <si>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</si>
  <si>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</si>
  <si>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</si>
  <si>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</si>
  <si>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</si>
  <si>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</si>
  <si>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</si>
  <si>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</si>
  <si>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</si>
  <si>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</si>
  <si>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</si>
  <si>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</si>
  <si>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</si>
  <si>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</si>
  <si>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</si>
  <si>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</si>
  <si>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</si>
  <si>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</si>
  <si>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</si>
  <si>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</si>
  <si>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</si>
  <si>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</si>
  <si>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</si>
  <si>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</si>
  <si>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</si>
  <si>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</si>
  <si>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</si>
  <si>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</si>
  <si>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</si>
  <si>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</si>
  <si>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</si>
  <si>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</si>
  <si>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</si>
  <si>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</si>
  <si>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</si>
  <si>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</si>
  <si>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</si>
  <si>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</si>
  <si>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</si>
  <si>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</si>
  <si>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</si>
  <si>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</si>
  <si>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</si>
  <si>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</si>
  <si>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</si>
  <si>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</si>
  <si>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</si>
  <si>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</si>
  <si>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</si>
  <si>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</si>
  <si>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</si>
  <si>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</si>
  <si>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</si>
  <si>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</si>
  <si>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</si>
  <si>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</si>
  <si>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</si>
  <si>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</si>
  <si>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</si>
  <si>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</si>
  <si>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</si>
  <si>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</si>
  <si>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</si>
  <si>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</si>
  <si>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</si>
  <si>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</si>
  <si>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</si>
  <si>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</si>
  <si>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</si>
  <si>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</si>
  <si>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</si>
  <si>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</si>
  <si>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</si>
  <si>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</si>
  <si>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</si>
  <si>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</si>
  <si>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</si>
  <si>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</si>
  <si>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</si>
  <si>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</si>
  <si>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</si>
  <si>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</si>
  <si>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</si>
  <si>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</si>
  <si>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</si>
  <si>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</si>
  <si>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</si>
  <si>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</si>
  <si>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</si>
  <si>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</si>
  <si>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</si>
  <si>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</si>
  <si>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</si>
  <si>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</si>
  <si>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</si>
  <si>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</si>
  <si>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</si>
  <si>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</si>
  <si>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</si>
  <si>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</si>
  <si>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</si>
  <si>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</si>
  <si>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</si>
  <si>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</si>
  <si>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</si>
  <si>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</si>
  <si>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</si>
  <si>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</si>
  <si>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</si>
  <si>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</si>
  <si>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</si>
  <si>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</si>
  <si>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</si>
  <si>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</si>
  <si>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</si>
  <si>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</si>
  <si>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</si>
  <si>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</si>
  <si>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</si>
  <si>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</si>
  <si>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</si>
  <si>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</si>
  <si>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</si>
  <si>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</si>
  <si>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</si>
  <si>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</si>
  <si>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</si>
  <si>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</si>
  <si>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</si>
  <si>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</si>
  <si>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</si>
  <si>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</si>
  <si>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</si>
  <si>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</si>
  <si>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</si>
  <si>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</si>
  <si>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</si>
  <si>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</si>
  <si>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</si>
  <si>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</si>
  <si>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</si>
  <si>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</si>
  <si>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</si>
  <si>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</si>
  <si>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</si>
  <si>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</si>
  <si>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</si>
  <si>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</si>
  <si>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</si>
  <si>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</si>
  <si>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</si>
  <si>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</si>
  <si>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</si>
  <si>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</si>
  <si>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</si>
  <si>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</si>
  <si>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</si>
  <si>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</si>
  <si>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</si>
  <si>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</si>
  <si>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</si>
  <si>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</si>
  <si>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</si>
  <si>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</si>
  <si>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</si>
  <si>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</si>
  <si>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</si>
  <si>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</si>
  <si>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</si>
  <si>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</si>
  <si>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</si>
  <si>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</si>
  <si>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</si>
  <si>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</si>
  <si>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</si>
  <si>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</si>
  <si>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</si>
  <si>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</si>
  <si>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</si>
  <si>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</si>
  <si>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</si>
  <si>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</si>
  <si>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</si>
  <si>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</si>
  <si>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</si>
  <si>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</si>
  <si>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</si>
  <si>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</si>
  <si>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</si>
  <si>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</si>
  <si>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</si>
  <si>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</si>
  <si>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</si>
  <si>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</si>
  <si>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</si>
  <si>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</si>
  <si>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</si>
  <si>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</si>
  <si>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</si>
  <si>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</si>
  <si>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</si>
  <si>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</si>
  <si>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</si>
  <si>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</si>
  <si>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</si>
  <si>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</si>
  <si>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</si>
  <si>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</si>
  <si>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</si>
  <si>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</si>
  <si>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</si>
  <si>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</si>
  <si>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</si>
  <si>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</si>
  <si>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</si>
  <si>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</si>
  <si>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</si>
  <si>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</si>
  <si>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</si>
  <si>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</si>
  <si>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</si>
  <si>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</si>
  <si>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</si>
  <si>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</si>
  <si>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</si>
  <si>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</si>
  <si>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</si>
  <si>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</si>
  <si>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</si>
  <si>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</si>
  <si>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</si>
  <si>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</si>
  <si>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</si>
  <si>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</si>
  <si>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</si>
  <si>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</si>
  <si>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</si>
  <si>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</si>
  <si>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</si>
  <si>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</si>
  <si>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</si>
  <si>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</si>
  <si>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</si>
  <si>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</si>
  <si>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</si>
  <si>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</si>
  <si>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</si>
  <si>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</si>
  <si>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</si>
  <si>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</si>
  <si>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</si>
  <si>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</si>
  <si>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</si>
  <si>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</si>
  <si>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</si>
  <si>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</si>
  <si>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</si>
  <si>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</si>
  <si>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</si>
  <si>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</si>
  <si>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</si>
  <si>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</si>
  <si>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</si>
  <si>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</si>
  <si>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</si>
  <si>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</si>
  <si>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</si>
  <si>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</si>
  <si>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</si>
  <si>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</si>
  <si>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</si>
  <si>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</si>
  <si>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</si>
  <si>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</si>
  <si>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</si>
  <si>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</si>
  <si>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</si>
  <si>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</si>
  <si>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</si>
  <si>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</si>
  <si>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</si>
  <si>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</si>
  <si>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</si>
  <si>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</si>
  <si>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</si>
  <si>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</si>
  <si>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</si>
  <si>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</si>
  <si>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</si>
  <si>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</si>
  <si>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</si>
  <si>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</si>
  <si>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</si>
  <si>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</si>
  <si>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</si>
  <si>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</si>
  <si>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</si>
  <si>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</si>
  <si>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</si>
  <si>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</si>
  <si>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</si>
  <si>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</si>
  <si>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</si>
  <si>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</si>
  <si>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</si>
  <si>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</si>
  <si>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</si>
  <si>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</si>
  <si>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</si>
  <si>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</si>
  <si>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</si>
  <si>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</si>
  <si>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</si>
  <si>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</si>
  <si>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</si>
  <si>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</si>
  <si>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</si>
  <si>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</si>
  <si>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</si>
  <si>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</si>
  <si>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</si>
  <si>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</si>
  <si>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</si>
  <si>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</si>
  <si>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</si>
  <si>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</si>
  <si>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</si>
  <si>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</si>
  <si>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</si>
  <si>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</si>
  <si>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</si>
  <si>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</si>
  <si>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</si>
  <si>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</si>
  <si>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</si>
  <si>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</si>
  <si>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</si>
  <si>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</si>
  <si>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</si>
  <si>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</si>
  <si>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</si>
  <si>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</si>
  <si>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</si>
  <si>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</si>
  <si>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</si>
  <si>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</si>
  <si>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</si>
  <si>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</si>
  <si>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</si>
  <si>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</si>
  <si>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</si>
  <si>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</si>
  <si>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</si>
  <si>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</si>
  <si>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</si>
  <si>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</si>
  <si>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</si>
  <si>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</si>
  <si>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</si>
  <si>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</si>
  <si>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</si>
  <si>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</si>
  <si>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</si>
  <si>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</si>
  <si>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</si>
  <si>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</si>
  <si>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</si>
  <si>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</si>
  <si>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</si>
  <si>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</si>
  <si>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</si>
  <si>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</si>
  <si>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</si>
  <si>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</si>
  <si>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</si>
  <si>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</si>
  <si>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</si>
  <si>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</si>
  <si>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</si>
  <si>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</si>
  <si>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</si>
  <si>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</si>
  <si>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</si>
  <si>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</si>
  <si>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</si>
  <si>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</si>
  <si>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</si>
  <si>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</si>
  <si>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</si>
  <si>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</si>
  <si>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</si>
  <si>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</si>
  <si>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</si>
  <si>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</si>
  <si>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</si>
  <si>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</si>
  <si>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</si>
  <si>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</si>
  <si>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</si>
  <si>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</si>
  <si>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</si>
  <si>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</si>
  <si>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</si>
  <si>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</si>
  <si>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</si>
  <si>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</si>
  <si>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</si>
  <si>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</si>
  <si>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</si>
  <si>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</si>
  <si>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</si>
  <si>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</si>
  <si>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</si>
  <si>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</si>
  <si>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</si>
  <si>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</si>
  <si>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</si>
  <si>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</si>
  <si>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</si>
  <si>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</si>
  <si>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</si>
  <si>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</si>
  <si>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</si>
  <si>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</si>
  <si>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</si>
  <si>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</si>
  <si>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</si>
  <si>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</si>
  <si>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</si>
  <si>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</si>
  <si>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</si>
  <si>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</si>
  <si>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</si>
  <si>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</si>
  <si>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</si>
  <si>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</si>
  <si>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</si>
  <si>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</si>
  <si>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</si>
  <si>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</si>
  <si>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</si>
  <si>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</si>
  <si>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</si>
  <si>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</si>
  <si>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</si>
  <si>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</si>
  <si>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</si>
  <si>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</si>
  <si>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</si>
  <si>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</si>
  <si>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</si>
  <si>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</si>
  <si>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</si>
  <si>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</si>
  <si>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</si>
  <si>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</si>
  <si>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</si>
  <si>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</si>
  <si>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</si>
  <si>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</si>
  <si>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</si>
  <si>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</si>
  <si>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</si>
  <si>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</si>
  <si>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</si>
  <si>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</si>
  <si>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</si>
  <si>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</si>
  <si>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</si>
  <si>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</si>
  <si>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</si>
  <si>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</si>
  <si>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</si>
  <si>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</si>
  <si>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</si>
  <si>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</si>
  <si>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</si>
  <si>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</si>
  <si>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</si>
  <si>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</si>
  <si>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</si>
  <si>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</si>
  <si>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</si>
  <si>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</si>
  <si>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</si>
  <si>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</si>
  <si>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</si>
  <si>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</si>
  <si>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</si>
  <si>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</si>
  <si>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</si>
  <si>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..ikea foods</t>
  </si>
  <si>
    <t>taobao4inlaws</t>
  </si>
  <si>
    <t>vivo4kids 8Jul</t>
  </si>
  <si>
    <t>MB mrt 4Jul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</si>
  <si>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</si>
  <si>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</si>
  <si>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</si>
  <si>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</si>
  <si>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</si>
  <si>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</si>
  <si>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</si>
  <si>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</si>
  <si>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</si>
  <si>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</si>
  <si>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</si>
  <si>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>Y30 MCS&gt;ChnM</t>
  </si>
  <si>
    <t xml:space="preserve">boy meal#via妹 </t>
  </si>
  <si>
    <t>MrDIY 11Jul</t>
  </si>
  <si>
    <t>don't worry about FBF</t>
  </si>
  <si>
    <t>BocMCS</t>
  </si>
  <si>
    <t>MCS bonus 8Jul</t>
  </si>
  <si>
    <t>DrOng50%</t>
  </si>
  <si>
    <t>Ichiban 14Jul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</si>
</sst>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4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24" borderId="0" xfId="0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24" t="s">
        <v>1875</v>
      </c>
      <c r="C2" s="924"/>
      <c r="D2" s="924"/>
      <c r="E2" s="903" t="s">
        <v>2497</v>
      </c>
      <c r="F2" s="903" t="s">
        <v>2519</v>
      </c>
      <c r="G2" s="689"/>
      <c r="H2" s="914"/>
      <c r="I2" s="902" t="s">
        <v>2624</v>
      </c>
      <c r="J2" s="902"/>
      <c r="K2" s="905" t="s">
        <v>2621</v>
      </c>
      <c r="L2" s="905" t="s">
        <v>2543</v>
      </c>
      <c r="M2" s="903" t="s">
        <v>2502</v>
      </c>
      <c r="N2" s="908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04"/>
      <c r="F3" s="904"/>
      <c r="G3" s="693"/>
      <c r="H3" s="915"/>
      <c r="I3" s="694" t="s">
        <v>2586</v>
      </c>
      <c r="J3" s="695" t="s">
        <v>2211</v>
      </c>
      <c r="K3" s="906"/>
      <c r="L3" s="906"/>
      <c r="M3" s="904"/>
      <c r="N3" s="908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19" t="s">
        <v>2500</v>
      </c>
      <c r="D10" s="919"/>
      <c r="E10" s="919"/>
      <c r="F10" s="919"/>
      <c r="G10" s="919"/>
      <c r="H10" s="919"/>
      <c r="I10" s="919"/>
      <c r="J10" s="919"/>
      <c r="K10" s="919"/>
      <c r="L10" s="919"/>
      <c r="M10" s="919"/>
      <c r="N10" s="919"/>
      <c r="O10" s="919"/>
      <c r="P10" s="919"/>
    </row>
    <row r="11" spans="2:16" ht="12.75" customHeight="1">
      <c r="B11" s="564"/>
      <c r="C11" s="556" t="s">
        <v>2515</v>
      </c>
      <c r="D11" s="554"/>
      <c r="E11" s="909" t="s">
        <v>2497</v>
      </c>
      <c r="F11" s="909" t="s">
        <v>2519</v>
      </c>
      <c r="G11" s="558"/>
      <c r="H11" s="912" t="s">
        <v>2508</v>
      </c>
      <c r="I11" s="916" t="s">
        <v>2743</v>
      </c>
      <c r="J11" s="920" t="s">
        <v>2622</v>
      </c>
      <c r="K11" s="920"/>
      <c r="L11" s="921"/>
      <c r="M11" s="909" t="s">
        <v>2744</v>
      </c>
      <c r="N11" s="911" t="s">
        <v>2509</v>
      </c>
    </row>
    <row r="12" spans="2:16">
      <c r="B12" s="564"/>
      <c r="C12" s="550" t="s">
        <v>1873</v>
      </c>
      <c r="D12" s="551" t="s">
        <v>2412</v>
      </c>
      <c r="E12" s="910"/>
      <c r="F12" s="910"/>
      <c r="G12" s="560"/>
      <c r="H12" s="913"/>
      <c r="I12" s="917"/>
      <c r="J12" s="697" t="s">
        <v>2517</v>
      </c>
      <c r="K12" s="561" t="s">
        <v>1874</v>
      </c>
      <c r="L12" s="922"/>
      <c r="M12" s="910"/>
      <c r="N12" s="911"/>
    </row>
    <row r="13" spans="2:16" s="622" customFormat="1">
      <c r="B13" s="923">
        <v>8</v>
      </c>
      <c r="C13" s="923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9" t="s">
        <v>2909</v>
      </c>
    </row>
    <row r="19" spans="2:18" s="729" customFormat="1">
      <c r="B19" s="830"/>
      <c r="C19" s="918" t="s">
        <v>2501</v>
      </c>
      <c r="D19" s="918"/>
      <c r="E19" s="918"/>
      <c r="F19" s="918"/>
      <c r="G19" s="918"/>
      <c r="H19" s="918"/>
      <c r="I19" s="918"/>
      <c r="J19" s="918"/>
      <c r="K19" s="918"/>
      <c r="L19" s="918"/>
      <c r="M19" s="918"/>
      <c r="N19" s="918"/>
      <c r="O19" s="918"/>
      <c r="P19" s="918"/>
    </row>
    <row r="20" spans="2:18" s="729" customFormat="1">
      <c r="B20" s="741"/>
      <c r="G20" s="907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07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07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5">
        <f>SUMPRODUCT(D4:D33,E4:E33)/365</f>
        <v>25.715295438356168</v>
      </c>
      <c r="E34" s="925"/>
      <c r="F34" s="773"/>
    </row>
    <row r="35" spans="2:11">
      <c r="B35" s="772" t="s">
        <v>2810</v>
      </c>
      <c r="D35" s="925" t="s">
        <v>2798</v>
      </c>
      <c r="E35" s="925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21" sqref="I21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27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2905</v>
      </c>
      <c r="I4" s="219" t="s">
        <v>2904</v>
      </c>
      <c r="J4" s="219" t="s">
        <v>2906</v>
      </c>
    </row>
    <row r="5" spans="2:10" ht="14.4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2908</v>
      </c>
    </row>
    <row r="6" spans="2:10" ht="14.4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4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2907</v>
      </c>
    </row>
    <row r="9" spans="2:10" ht="14.4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4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4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25">
        <f>SUMPRODUCT(D4:D34,E4:E34)/365</f>
        <v>13.229677205479451</v>
      </c>
      <c r="E35" s="925"/>
      <c r="F35" s="740"/>
    </row>
    <row r="36" spans="2:11">
      <c r="B36" s="734" t="s">
        <v>2810</v>
      </c>
      <c r="D36" s="925" t="s">
        <v>2798</v>
      </c>
      <c r="E36" s="925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>SUM(B18:E18)</f>
        <v>102207.48</v>
      </c>
      <c r="H18" s="81">
        <v>44851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>SUM(B19:E19)</f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2840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5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2900</v>
      </c>
      <c r="C2" s="824" t="s">
        <v>2901</v>
      </c>
      <c r="D2" t="s">
        <v>461</v>
      </c>
    </row>
    <row r="3" spans="1:4">
      <c r="A3" s="825">
        <v>45082</v>
      </c>
      <c r="C3">
        <v>1000</v>
      </c>
      <c r="D3" t="s">
        <v>2899</v>
      </c>
    </row>
    <row r="4" spans="1:4">
      <c r="B4">
        <v>5000</v>
      </c>
      <c r="C4">
        <f>C3+B4</f>
        <v>6000</v>
      </c>
      <c r="D4" t="s">
        <v>2897</v>
      </c>
    </row>
    <row r="5" spans="1:4">
      <c r="B5">
        <v>5000</v>
      </c>
      <c r="C5" s="823">
        <f>C4+B5</f>
        <v>11000</v>
      </c>
      <c r="D5" s="823" t="s">
        <v>2897</v>
      </c>
    </row>
    <row r="6" spans="1:4">
      <c r="B6">
        <v>2000</v>
      </c>
      <c r="C6" s="823">
        <f>C5+B6</f>
        <v>13000</v>
      </c>
      <c r="D6" t="s">
        <v>2896</v>
      </c>
    </row>
    <row r="7" spans="1:4">
      <c r="B7">
        <v>2000</v>
      </c>
      <c r="C7" s="823">
        <f>C6+B7</f>
        <v>15000</v>
      </c>
      <c r="D7" s="823" t="s">
        <v>2896</v>
      </c>
    </row>
    <row r="8" spans="1:4">
      <c r="A8" s="825">
        <v>45098</v>
      </c>
      <c r="B8">
        <v>-12700</v>
      </c>
      <c r="D8" t="s">
        <v>2898</v>
      </c>
    </row>
    <row r="9" spans="1:4">
      <c r="C9" s="823">
        <f>C7+B8</f>
        <v>2300</v>
      </c>
      <c r="D9" t="s">
        <v>2902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26" t="s">
        <v>1897</v>
      </c>
      <c r="D3" s="926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27" t="s">
        <v>2079</v>
      </c>
      <c r="C2" s="927"/>
      <c r="D2" s="928" t="s">
        <v>1875</v>
      </c>
      <c r="E2" s="928"/>
      <c r="F2" s="471"/>
      <c r="G2" s="471"/>
      <c r="H2" s="378"/>
      <c r="I2" s="931" t="s">
        <v>2256</v>
      </c>
      <c r="J2" s="932"/>
      <c r="K2" s="932"/>
      <c r="L2" s="932"/>
      <c r="M2" s="932"/>
      <c r="N2" s="932"/>
      <c r="O2" s="933"/>
      <c r="P2" s="438"/>
      <c r="Q2" s="934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39" t="s">
        <v>2282</v>
      </c>
      <c r="G3" s="940"/>
      <c r="H3" s="378"/>
      <c r="I3" s="433"/>
      <c r="J3" s="472"/>
      <c r="K3" s="936" t="s">
        <v>2422</v>
      </c>
      <c r="L3" s="937"/>
      <c r="M3" s="938"/>
      <c r="N3" s="476"/>
      <c r="O3" s="430"/>
      <c r="P3" s="470"/>
      <c r="Q3" s="935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2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2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3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30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50" t="s">
        <v>124</v>
      </c>
      <c r="C1" s="850"/>
      <c r="D1" s="853" t="s">
        <v>292</v>
      </c>
      <c r="E1" s="853"/>
      <c r="F1" s="853" t="s">
        <v>341</v>
      </c>
      <c r="G1" s="853"/>
      <c r="H1" s="851" t="s">
        <v>127</v>
      </c>
      <c r="I1" s="851"/>
      <c r="J1" s="847" t="s">
        <v>292</v>
      </c>
      <c r="K1" s="847"/>
      <c r="L1" s="852" t="s">
        <v>520</v>
      </c>
      <c r="M1" s="852"/>
      <c r="N1" s="851" t="s">
        <v>146</v>
      </c>
      <c r="O1" s="851"/>
      <c r="P1" s="847" t="s">
        <v>293</v>
      </c>
      <c r="Q1" s="847"/>
      <c r="R1" s="852" t="s">
        <v>522</v>
      </c>
      <c r="S1" s="852"/>
      <c r="T1" s="841" t="s">
        <v>193</v>
      </c>
      <c r="U1" s="841"/>
      <c r="V1" s="847" t="s">
        <v>292</v>
      </c>
      <c r="W1" s="847"/>
      <c r="X1" s="846" t="s">
        <v>524</v>
      </c>
      <c r="Y1" s="846"/>
      <c r="Z1" s="841" t="s">
        <v>241</v>
      </c>
      <c r="AA1" s="841"/>
      <c r="AB1" s="848" t="s">
        <v>292</v>
      </c>
      <c r="AC1" s="848"/>
      <c r="AD1" s="849" t="s">
        <v>524</v>
      </c>
      <c r="AE1" s="849"/>
      <c r="AF1" s="841" t="s">
        <v>367</v>
      </c>
      <c r="AG1" s="841"/>
      <c r="AH1" s="848" t="s">
        <v>292</v>
      </c>
      <c r="AI1" s="848"/>
      <c r="AJ1" s="846" t="s">
        <v>530</v>
      </c>
      <c r="AK1" s="846"/>
      <c r="AL1" s="841" t="s">
        <v>389</v>
      </c>
      <c r="AM1" s="841"/>
      <c r="AN1" s="858" t="s">
        <v>292</v>
      </c>
      <c r="AO1" s="858"/>
      <c r="AP1" s="856" t="s">
        <v>531</v>
      </c>
      <c r="AQ1" s="856"/>
      <c r="AR1" s="841" t="s">
        <v>416</v>
      </c>
      <c r="AS1" s="841"/>
      <c r="AV1" s="856" t="s">
        <v>285</v>
      </c>
      <c r="AW1" s="856"/>
      <c r="AX1" s="859" t="s">
        <v>998</v>
      </c>
      <c r="AY1" s="859"/>
      <c r="AZ1" s="859"/>
      <c r="BA1" s="208"/>
      <c r="BB1" s="854">
        <v>42942</v>
      </c>
      <c r="BC1" s="855"/>
      <c r="BD1" s="85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0" t="s">
        <v>261</v>
      </c>
      <c r="U4" s="840"/>
      <c r="X4" s="119" t="s">
        <v>233</v>
      </c>
      <c r="Y4" s="123">
        <f>Y3-Y6</f>
        <v>4.9669099999591708</v>
      </c>
      <c r="Z4" s="840" t="s">
        <v>262</v>
      </c>
      <c r="AA4" s="840"/>
      <c r="AD4" s="154" t="s">
        <v>233</v>
      </c>
      <c r="AE4" s="154">
        <f>AE3-AE5</f>
        <v>-52.526899999851594</v>
      </c>
      <c r="AF4" s="840" t="s">
        <v>262</v>
      </c>
      <c r="AG4" s="840"/>
      <c r="AH4" s="143"/>
      <c r="AI4" s="143"/>
      <c r="AJ4" s="154" t="s">
        <v>233</v>
      </c>
      <c r="AK4" s="154">
        <f>AK3-AK5</f>
        <v>94.988909999992757</v>
      </c>
      <c r="AL4" s="840" t="s">
        <v>262</v>
      </c>
      <c r="AM4" s="840"/>
      <c r="AP4" s="170" t="s">
        <v>233</v>
      </c>
      <c r="AQ4" s="174">
        <f>AQ3-AQ5</f>
        <v>33.841989999942598</v>
      </c>
      <c r="AR4" s="840" t="s">
        <v>262</v>
      </c>
      <c r="AS4" s="840"/>
      <c r="AX4" s="840" t="s">
        <v>564</v>
      </c>
      <c r="AY4" s="840"/>
      <c r="BB4" s="840" t="s">
        <v>567</v>
      </c>
      <c r="BC4" s="84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0"/>
      <c r="U5" s="840"/>
      <c r="V5" s="3" t="s">
        <v>258</v>
      </c>
      <c r="W5">
        <v>2050</v>
      </c>
      <c r="X5" s="82"/>
      <c r="Z5" s="840"/>
      <c r="AA5" s="84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0"/>
      <c r="AG5" s="840"/>
      <c r="AH5" s="143"/>
      <c r="AI5" s="143"/>
      <c r="AJ5" s="154" t="s">
        <v>352</v>
      </c>
      <c r="AK5" s="162">
        <f>SUM(AK11:AK59)</f>
        <v>30858.011000000002</v>
      </c>
      <c r="AL5" s="840"/>
      <c r="AM5" s="84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0"/>
      <c r="AS5" s="840"/>
      <c r="AX5" s="840"/>
      <c r="AY5" s="840"/>
      <c r="BB5" s="840"/>
      <c r="BC5" s="840"/>
      <c r="BD5" s="857" t="s">
        <v>999</v>
      </c>
      <c r="BE5" s="857"/>
      <c r="BF5" s="857"/>
      <c r="BG5" s="857"/>
      <c r="BH5" s="857"/>
      <c r="BI5" s="857"/>
      <c r="BJ5" s="857"/>
      <c r="BK5" s="857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42" t="s">
        <v>264</v>
      </c>
      <c r="W23" s="84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4"/>
      <c r="W24" s="84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60" t="s">
        <v>2664</v>
      </c>
      <c r="H3" s="861"/>
      <c r="I3" s="590"/>
      <c r="J3" s="860" t="s">
        <v>2665</v>
      </c>
      <c r="K3" s="861"/>
      <c r="L3" s="299"/>
      <c r="M3" s="860">
        <v>43739</v>
      </c>
      <c r="N3" s="861"/>
      <c r="O3" s="860">
        <v>42401</v>
      </c>
      <c r="P3" s="861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66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7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7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7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7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68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869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70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65">
        <f>G40/F42+H40</f>
        <v>1932511.2781954887</v>
      </c>
      <c r="H43" s="86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64">
        <f>H40*F42+G40</f>
        <v>2570240</v>
      </c>
      <c r="H44" s="864"/>
      <c r="I44" s="2"/>
      <c r="J44" s="864">
        <f>K40*1.37+J40</f>
        <v>1877697.6600000001</v>
      </c>
      <c r="K44" s="864"/>
      <c r="L44" s="2"/>
      <c r="M44" s="864">
        <f>N40*1.37+M40</f>
        <v>1789659</v>
      </c>
      <c r="N44" s="864"/>
      <c r="O44" s="864">
        <f>P40*1.36+O40</f>
        <v>1320187.2</v>
      </c>
      <c r="P44" s="86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3" t="s">
        <v>1186</v>
      </c>
      <c r="C47" s="863"/>
      <c r="D47" s="863"/>
      <c r="E47" s="863"/>
      <c r="F47" s="863"/>
      <c r="G47" s="863"/>
      <c r="H47" s="863"/>
      <c r="I47" s="863"/>
      <c r="J47" s="863"/>
      <c r="K47" s="863"/>
      <c r="L47" s="863"/>
      <c r="M47" s="863"/>
      <c r="N47" s="863"/>
    </row>
    <row r="48" spans="2:16">
      <c r="B48" s="863" t="s">
        <v>2560</v>
      </c>
      <c r="C48" s="863"/>
      <c r="D48" s="863"/>
      <c r="E48" s="863"/>
      <c r="F48" s="863"/>
      <c r="G48" s="863"/>
      <c r="H48" s="863"/>
      <c r="I48" s="863"/>
      <c r="J48" s="863"/>
      <c r="K48" s="863"/>
      <c r="L48" s="863"/>
      <c r="M48" s="863"/>
      <c r="N48" s="863"/>
    </row>
    <row r="49" spans="2:14">
      <c r="B49" s="863" t="s">
        <v>2559</v>
      </c>
      <c r="C49" s="863"/>
      <c r="D49" s="863"/>
      <c r="E49" s="863"/>
      <c r="F49" s="863"/>
      <c r="G49" s="863"/>
      <c r="H49" s="863"/>
      <c r="I49" s="863"/>
      <c r="J49" s="863"/>
      <c r="K49" s="863"/>
      <c r="L49" s="863"/>
      <c r="M49" s="863"/>
      <c r="N49" s="863"/>
    </row>
    <row r="50" spans="2:14">
      <c r="B50" s="862" t="s">
        <v>2558</v>
      </c>
      <c r="C50" s="862"/>
      <c r="D50" s="862"/>
      <c r="E50" s="862"/>
      <c r="F50" s="862"/>
      <c r="G50" s="862"/>
      <c r="H50" s="862"/>
      <c r="I50" s="862"/>
      <c r="J50" s="862"/>
      <c r="K50" s="862"/>
      <c r="L50" s="862"/>
      <c r="M50" s="862"/>
      <c r="N50" s="862"/>
    </row>
    <row r="51" spans="2:14">
      <c r="B51" s="862"/>
      <c r="C51" s="862"/>
      <c r="D51" s="862"/>
      <c r="E51" s="862"/>
      <c r="F51" s="862"/>
      <c r="G51" s="862"/>
      <c r="H51" s="862"/>
      <c r="I51" s="862"/>
      <c r="J51" s="862"/>
      <c r="K51" s="862"/>
      <c r="L51" s="862"/>
      <c r="M51" s="862"/>
      <c r="N51" s="862"/>
    </row>
    <row r="52" spans="2:14">
      <c r="B52" s="862"/>
      <c r="C52" s="862"/>
      <c r="D52" s="862"/>
      <c r="E52" s="862"/>
      <c r="F52" s="862"/>
      <c r="G52" s="862"/>
      <c r="H52" s="862"/>
      <c r="I52" s="862"/>
      <c r="J52" s="862"/>
      <c r="K52" s="862"/>
      <c r="L52" s="862"/>
      <c r="M52" s="862"/>
      <c r="N52" s="86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2" t="s">
        <v>2652</v>
      </c>
      <c r="F38" s="873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871" t="s">
        <v>989</v>
      </c>
      <c r="C41" s="871"/>
      <c r="D41" s="871"/>
      <c r="E41" s="871"/>
      <c r="F41" s="871"/>
      <c r="G41" s="871"/>
      <c r="H41" s="87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50" t="s">
        <v>909</v>
      </c>
      <c r="C1" s="850"/>
      <c r="D1" s="849" t="s">
        <v>515</v>
      </c>
      <c r="E1" s="849"/>
      <c r="F1" s="850" t="s">
        <v>513</v>
      </c>
      <c r="G1" s="850"/>
      <c r="H1" s="877" t="s">
        <v>549</v>
      </c>
      <c r="I1" s="877"/>
      <c r="J1" s="849" t="s">
        <v>515</v>
      </c>
      <c r="K1" s="849"/>
      <c r="L1" s="850" t="s">
        <v>908</v>
      </c>
      <c r="M1" s="850"/>
      <c r="N1" s="877" t="s">
        <v>549</v>
      </c>
      <c r="O1" s="877"/>
      <c r="P1" s="849" t="s">
        <v>515</v>
      </c>
      <c r="Q1" s="849"/>
      <c r="R1" s="850" t="s">
        <v>552</v>
      </c>
      <c r="S1" s="850"/>
      <c r="T1" s="877" t="s">
        <v>549</v>
      </c>
      <c r="U1" s="877"/>
      <c r="V1" s="849" t="s">
        <v>515</v>
      </c>
      <c r="W1" s="849"/>
      <c r="X1" s="850" t="s">
        <v>907</v>
      </c>
      <c r="Y1" s="850"/>
      <c r="Z1" s="877" t="s">
        <v>549</v>
      </c>
      <c r="AA1" s="877"/>
      <c r="AB1" s="849" t="s">
        <v>515</v>
      </c>
      <c r="AC1" s="849"/>
      <c r="AD1" s="850" t="s">
        <v>591</v>
      </c>
      <c r="AE1" s="850"/>
      <c r="AF1" s="877" t="s">
        <v>549</v>
      </c>
      <c r="AG1" s="877"/>
      <c r="AH1" s="849" t="s">
        <v>515</v>
      </c>
      <c r="AI1" s="849"/>
      <c r="AJ1" s="850" t="s">
        <v>906</v>
      </c>
      <c r="AK1" s="850"/>
      <c r="AL1" s="877" t="s">
        <v>626</v>
      </c>
      <c r="AM1" s="877"/>
      <c r="AN1" s="849" t="s">
        <v>627</v>
      </c>
      <c r="AO1" s="849"/>
      <c r="AP1" s="850" t="s">
        <v>621</v>
      </c>
      <c r="AQ1" s="850"/>
      <c r="AR1" s="877" t="s">
        <v>549</v>
      </c>
      <c r="AS1" s="877"/>
      <c r="AT1" s="849" t="s">
        <v>515</v>
      </c>
      <c r="AU1" s="849"/>
      <c r="AV1" s="850" t="s">
        <v>905</v>
      </c>
      <c r="AW1" s="850"/>
      <c r="AX1" s="877" t="s">
        <v>549</v>
      </c>
      <c r="AY1" s="877"/>
      <c r="AZ1" s="849" t="s">
        <v>515</v>
      </c>
      <c r="BA1" s="849"/>
      <c r="BB1" s="850" t="s">
        <v>653</v>
      </c>
      <c r="BC1" s="850"/>
      <c r="BD1" s="877" t="s">
        <v>549</v>
      </c>
      <c r="BE1" s="877"/>
      <c r="BF1" s="849" t="s">
        <v>515</v>
      </c>
      <c r="BG1" s="849"/>
      <c r="BH1" s="850" t="s">
        <v>904</v>
      </c>
      <c r="BI1" s="850"/>
      <c r="BJ1" s="877" t="s">
        <v>549</v>
      </c>
      <c r="BK1" s="877"/>
      <c r="BL1" s="849" t="s">
        <v>515</v>
      </c>
      <c r="BM1" s="849"/>
      <c r="BN1" s="850" t="s">
        <v>921</v>
      </c>
      <c r="BO1" s="850"/>
      <c r="BP1" s="877" t="s">
        <v>549</v>
      </c>
      <c r="BQ1" s="877"/>
      <c r="BR1" s="849" t="s">
        <v>515</v>
      </c>
      <c r="BS1" s="849"/>
      <c r="BT1" s="850" t="s">
        <v>903</v>
      </c>
      <c r="BU1" s="850"/>
      <c r="BV1" s="877" t="s">
        <v>704</v>
      </c>
      <c r="BW1" s="877"/>
      <c r="BX1" s="849" t="s">
        <v>705</v>
      </c>
      <c r="BY1" s="849"/>
      <c r="BZ1" s="850" t="s">
        <v>703</v>
      </c>
      <c r="CA1" s="850"/>
      <c r="CB1" s="877" t="s">
        <v>730</v>
      </c>
      <c r="CC1" s="877"/>
      <c r="CD1" s="849" t="s">
        <v>731</v>
      </c>
      <c r="CE1" s="849"/>
      <c r="CF1" s="850" t="s">
        <v>902</v>
      </c>
      <c r="CG1" s="850"/>
      <c r="CH1" s="877" t="s">
        <v>730</v>
      </c>
      <c r="CI1" s="877"/>
      <c r="CJ1" s="849" t="s">
        <v>731</v>
      </c>
      <c r="CK1" s="849"/>
      <c r="CL1" s="850" t="s">
        <v>748</v>
      </c>
      <c r="CM1" s="850"/>
      <c r="CN1" s="877" t="s">
        <v>730</v>
      </c>
      <c r="CO1" s="877"/>
      <c r="CP1" s="849" t="s">
        <v>731</v>
      </c>
      <c r="CQ1" s="849"/>
      <c r="CR1" s="850" t="s">
        <v>901</v>
      </c>
      <c r="CS1" s="850"/>
      <c r="CT1" s="877" t="s">
        <v>730</v>
      </c>
      <c r="CU1" s="877"/>
      <c r="CV1" s="875" t="s">
        <v>731</v>
      </c>
      <c r="CW1" s="875"/>
      <c r="CX1" s="850" t="s">
        <v>769</v>
      </c>
      <c r="CY1" s="850"/>
      <c r="CZ1" s="877" t="s">
        <v>730</v>
      </c>
      <c r="DA1" s="877"/>
      <c r="DB1" s="875" t="s">
        <v>731</v>
      </c>
      <c r="DC1" s="875"/>
      <c r="DD1" s="850" t="s">
        <v>900</v>
      </c>
      <c r="DE1" s="850"/>
      <c r="DF1" s="877" t="s">
        <v>816</v>
      </c>
      <c r="DG1" s="877"/>
      <c r="DH1" s="875" t="s">
        <v>817</v>
      </c>
      <c r="DI1" s="875"/>
      <c r="DJ1" s="850" t="s">
        <v>809</v>
      </c>
      <c r="DK1" s="850"/>
      <c r="DL1" s="877" t="s">
        <v>816</v>
      </c>
      <c r="DM1" s="877"/>
      <c r="DN1" s="875" t="s">
        <v>731</v>
      </c>
      <c r="DO1" s="875"/>
      <c r="DP1" s="850" t="s">
        <v>899</v>
      </c>
      <c r="DQ1" s="850"/>
      <c r="DR1" s="877" t="s">
        <v>816</v>
      </c>
      <c r="DS1" s="877"/>
      <c r="DT1" s="875" t="s">
        <v>731</v>
      </c>
      <c r="DU1" s="875"/>
      <c r="DV1" s="850" t="s">
        <v>898</v>
      </c>
      <c r="DW1" s="850"/>
      <c r="DX1" s="877" t="s">
        <v>816</v>
      </c>
      <c r="DY1" s="877"/>
      <c r="DZ1" s="875" t="s">
        <v>731</v>
      </c>
      <c r="EA1" s="875"/>
      <c r="EB1" s="850" t="s">
        <v>897</v>
      </c>
      <c r="EC1" s="850"/>
      <c r="ED1" s="877" t="s">
        <v>816</v>
      </c>
      <c r="EE1" s="877"/>
      <c r="EF1" s="875" t="s">
        <v>731</v>
      </c>
      <c r="EG1" s="875"/>
      <c r="EH1" s="850" t="s">
        <v>883</v>
      </c>
      <c r="EI1" s="850"/>
      <c r="EJ1" s="877" t="s">
        <v>816</v>
      </c>
      <c r="EK1" s="877"/>
      <c r="EL1" s="875" t="s">
        <v>936</v>
      </c>
      <c r="EM1" s="875"/>
      <c r="EN1" s="850" t="s">
        <v>922</v>
      </c>
      <c r="EO1" s="850"/>
      <c r="EP1" s="877" t="s">
        <v>816</v>
      </c>
      <c r="EQ1" s="877"/>
      <c r="ER1" s="875" t="s">
        <v>950</v>
      </c>
      <c r="ES1" s="875"/>
      <c r="ET1" s="850" t="s">
        <v>937</v>
      </c>
      <c r="EU1" s="850"/>
      <c r="EV1" s="877" t="s">
        <v>816</v>
      </c>
      <c r="EW1" s="877"/>
      <c r="EX1" s="875" t="s">
        <v>530</v>
      </c>
      <c r="EY1" s="875"/>
      <c r="EZ1" s="850" t="s">
        <v>952</v>
      </c>
      <c r="FA1" s="85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6" t="s">
        <v>779</v>
      </c>
      <c r="CU7" s="85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6" t="s">
        <v>778</v>
      </c>
      <c r="DA8" s="85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6" t="s">
        <v>778</v>
      </c>
      <c r="DG8" s="85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6" t="s">
        <v>778</v>
      </c>
      <c r="DM8" s="85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6" t="s">
        <v>778</v>
      </c>
      <c r="DS8" s="850"/>
      <c r="DT8" s="142" t="s">
        <v>783</v>
      </c>
      <c r="DU8" s="142">
        <f>SUM(DU13:DU17)</f>
        <v>32</v>
      </c>
      <c r="DV8" s="63"/>
      <c r="DW8" s="63"/>
      <c r="DX8" s="876" t="s">
        <v>778</v>
      </c>
      <c r="DY8" s="85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6" t="s">
        <v>928</v>
      </c>
      <c r="EK8" s="85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6" t="s">
        <v>928</v>
      </c>
      <c r="EQ9" s="85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6" t="s">
        <v>928</v>
      </c>
      <c r="EW9" s="85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6" t="s">
        <v>928</v>
      </c>
      <c r="EE11" s="85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6" t="s">
        <v>778</v>
      </c>
      <c r="CU12" s="85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41" t="s">
        <v>782</v>
      </c>
      <c r="CU19" s="84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3" t="s">
        <v>858</v>
      </c>
      <c r="FA21" s="863"/>
      <c r="FC21" s="238">
        <f>FC20-FC22</f>
        <v>113457.16899999997</v>
      </c>
      <c r="FD21" s="230"/>
      <c r="FE21" s="874" t="s">
        <v>1546</v>
      </c>
      <c r="FF21" s="874"/>
      <c r="FG21" s="87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3" t="s">
        <v>871</v>
      </c>
      <c r="FA22" s="86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3" t="s">
        <v>1000</v>
      </c>
      <c r="FA23" s="86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3" t="s">
        <v>1076</v>
      </c>
      <c r="FA24" s="86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S1" zoomScaleNormal="100" workbookViewId="0">
      <selection activeCell="KF28" sqref="KF28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7.109375" style="796" customWidth="1"/>
    <col min="291" max="291" width="7.5546875" bestFit="1" customWidth="1"/>
  </cols>
  <sheetData>
    <row r="1" spans="1:291" s="142" customFormat="1">
      <c r="A1" s="890" t="s">
        <v>1209</v>
      </c>
      <c r="B1" s="890"/>
      <c r="C1" s="858" t="s">
        <v>292</v>
      </c>
      <c r="D1" s="858"/>
      <c r="E1" s="856" t="s">
        <v>1010</v>
      </c>
      <c r="F1" s="856"/>
      <c r="G1" s="890" t="s">
        <v>1210</v>
      </c>
      <c r="H1" s="890"/>
      <c r="I1" s="858" t="s">
        <v>292</v>
      </c>
      <c r="J1" s="858"/>
      <c r="K1" s="856" t="s">
        <v>1011</v>
      </c>
      <c r="L1" s="856"/>
      <c r="M1" s="890" t="s">
        <v>1211</v>
      </c>
      <c r="N1" s="890"/>
      <c r="O1" s="858" t="s">
        <v>292</v>
      </c>
      <c r="P1" s="858"/>
      <c r="Q1" s="856" t="s">
        <v>1057</v>
      </c>
      <c r="R1" s="856"/>
      <c r="S1" s="890" t="s">
        <v>1212</v>
      </c>
      <c r="T1" s="890"/>
      <c r="U1" s="858" t="s">
        <v>292</v>
      </c>
      <c r="V1" s="858"/>
      <c r="W1" s="856" t="s">
        <v>627</v>
      </c>
      <c r="X1" s="856"/>
      <c r="Y1" s="890" t="s">
        <v>1213</v>
      </c>
      <c r="Z1" s="890"/>
      <c r="AA1" s="858" t="s">
        <v>292</v>
      </c>
      <c r="AB1" s="858"/>
      <c r="AC1" s="856" t="s">
        <v>1084</v>
      </c>
      <c r="AD1" s="856"/>
      <c r="AE1" s="890" t="s">
        <v>1214</v>
      </c>
      <c r="AF1" s="890"/>
      <c r="AG1" s="858" t="s">
        <v>292</v>
      </c>
      <c r="AH1" s="858"/>
      <c r="AI1" s="856" t="s">
        <v>1134</v>
      </c>
      <c r="AJ1" s="856"/>
      <c r="AK1" s="890" t="s">
        <v>1217</v>
      </c>
      <c r="AL1" s="890"/>
      <c r="AM1" s="858" t="s">
        <v>1132</v>
      </c>
      <c r="AN1" s="858"/>
      <c r="AO1" s="856" t="s">
        <v>1133</v>
      </c>
      <c r="AP1" s="856"/>
      <c r="AQ1" s="890" t="s">
        <v>1218</v>
      </c>
      <c r="AR1" s="890"/>
      <c r="AS1" s="858" t="s">
        <v>1132</v>
      </c>
      <c r="AT1" s="858"/>
      <c r="AU1" s="856" t="s">
        <v>1178</v>
      </c>
      <c r="AV1" s="856"/>
      <c r="AW1" s="890" t="s">
        <v>1215</v>
      </c>
      <c r="AX1" s="890"/>
      <c r="AY1" s="856" t="s">
        <v>1241</v>
      </c>
      <c r="AZ1" s="856"/>
      <c r="BA1" s="890" t="s">
        <v>1215</v>
      </c>
      <c r="BB1" s="890"/>
      <c r="BC1" s="858" t="s">
        <v>816</v>
      </c>
      <c r="BD1" s="858"/>
      <c r="BE1" s="856" t="s">
        <v>1208</v>
      </c>
      <c r="BF1" s="856"/>
      <c r="BG1" s="890" t="s">
        <v>1216</v>
      </c>
      <c r="BH1" s="890"/>
      <c r="BI1" s="858" t="s">
        <v>816</v>
      </c>
      <c r="BJ1" s="858"/>
      <c r="BK1" s="856" t="s">
        <v>1208</v>
      </c>
      <c r="BL1" s="856"/>
      <c r="BM1" s="890" t="s">
        <v>1226</v>
      </c>
      <c r="BN1" s="890"/>
      <c r="BO1" s="858" t="s">
        <v>816</v>
      </c>
      <c r="BP1" s="858"/>
      <c r="BQ1" s="856" t="s">
        <v>1244</v>
      </c>
      <c r="BR1" s="856"/>
      <c r="BS1" s="890" t="s">
        <v>1243</v>
      </c>
      <c r="BT1" s="890"/>
      <c r="BU1" s="858" t="s">
        <v>816</v>
      </c>
      <c r="BV1" s="858"/>
      <c r="BW1" s="856" t="s">
        <v>1248</v>
      </c>
      <c r="BX1" s="856"/>
      <c r="BY1" s="890" t="s">
        <v>1270</v>
      </c>
      <c r="BZ1" s="890"/>
      <c r="CA1" s="858" t="s">
        <v>816</v>
      </c>
      <c r="CB1" s="858"/>
      <c r="CC1" s="856" t="s">
        <v>1244</v>
      </c>
      <c r="CD1" s="856"/>
      <c r="CE1" s="890" t="s">
        <v>1291</v>
      </c>
      <c r="CF1" s="890"/>
      <c r="CG1" s="858" t="s">
        <v>816</v>
      </c>
      <c r="CH1" s="858"/>
      <c r="CI1" s="856" t="s">
        <v>1248</v>
      </c>
      <c r="CJ1" s="856"/>
      <c r="CK1" s="890" t="s">
        <v>1307</v>
      </c>
      <c r="CL1" s="890"/>
      <c r="CM1" s="858" t="s">
        <v>816</v>
      </c>
      <c r="CN1" s="858"/>
      <c r="CO1" s="856" t="s">
        <v>1244</v>
      </c>
      <c r="CP1" s="856"/>
      <c r="CQ1" s="890" t="s">
        <v>1335</v>
      </c>
      <c r="CR1" s="890"/>
      <c r="CS1" s="881" t="s">
        <v>816</v>
      </c>
      <c r="CT1" s="881"/>
      <c r="CU1" s="856" t="s">
        <v>1391</v>
      </c>
      <c r="CV1" s="856"/>
      <c r="CW1" s="890" t="s">
        <v>1374</v>
      </c>
      <c r="CX1" s="890"/>
      <c r="CY1" s="881" t="s">
        <v>816</v>
      </c>
      <c r="CZ1" s="881"/>
      <c r="DA1" s="856" t="s">
        <v>1597</v>
      </c>
      <c r="DB1" s="856"/>
      <c r="DC1" s="890" t="s">
        <v>1394</v>
      </c>
      <c r="DD1" s="890"/>
      <c r="DE1" s="881" t="s">
        <v>816</v>
      </c>
      <c r="DF1" s="881"/>
      <c r="DG1" s="856" t="s">
        <v>1491</v>
      </c>
      <c r="DH1" s="856"/>
      <c r="DI1" s="890" t="s">
        <v>1594</v>
      </c>
      <c r="DJ1" s="890"/>
      <c r="DK1" s="881" t="s">
        <v>816</v>
      </c>
      <c r="DL1" s="881"/>
      <c r="DM1" s="856" t="s">
        <v>1391</v>
      </c>
      <c r="DN1" s="856"/>
      <c r="DO1" s="890" t="s">
        <v>1595</v>
      </c>
      <c r="DP1" s="890"/>
      <c r="DQ1" s="881" t="s">
        <v>816</v>
      </c>
      <c r="DR1" s="881"/>
      <c r="DS1" s="856" t="s">
        <v>1590</v>
      </c>
      <c r="DT1" s="856"/>
      <c r="DU1" s="890" t="s">
        <v>1596</v>
      </c>
      <c r="DV1" s="890"/>
      <c r="DW1" s="881" t="s">
        <v>816</v>
      </c>
      <c r="DX1" s="881"/>
      <c r="DY1" s="856" t="s">
        <v>1616</v>
      </c>
      <c r="DZ1" s="856"/>
      <c r="EA1" s="880" t="s">
        <v>1611</v>
      </c>
      <c r="EB1" s="880"/>
      <c r="EC1" s="881" t="s">
        <v>816</v>
      </c>
      <c r="ED1" s="881"/>
      <c r="EE1" s="856" t="s">
        <v>1590</v>
      </c>
      <c r="EF1" s="856"/>
      <c r="EG1" s="361"/>
      <c r="EH1" s="880" t="s">
        <v>1641</v>
      </c>
      <c r="EI1" s="880"/>
      <c r="EJ1" s="881" t="s">
        <v>816</v>
      </c>
      <c r="EK1" s="881"/>
      <c r="EL1" s="856" t="s">
        <v>1675</v>
      </c>
      <c r="EM1" s="856"/>
      <c r="EN1" s="880" t="s">
        <v>1666</v>
      </c>
      <c r="EO1" s="880"/>
      <c r="EP1" s="881" t="s">
        <v>816</v>
      </c>
      <c r="EQ1" s="881"/>
      <c r="ER1" s="856" t="s">
        <v>1715</v>
      </c>
      <c r="ES1" s="856"/>
      <c r="ET1" s="880" t="s">
        <v>1708</v>
      </c>
      <c r="EU1" s="880"/>
      <c r="EV1" s="881" t="s">
        <v>816</v>
      </c>
      <c r="EW1" s="881"/>
      <c r="EX1" s="856" t="s">
        <v>1616</v>
      </c>
      <c r="EY1" s="856"/>
      <c r="EZ1" s="880" t="s">
        <v>1743</v>
      </c>
      <c r="FA1" s="880"/>
      <c r="FB1" s="881" t="s">
        <v>816</v>
      </c>
      <c r="FC1" s="881"/>
      <c r="FD1" s="856" t="s">
        <v>1597</v>
      </c>
      <c r="FE1" s="856"/>
      <c r="FF1" s="880" t="s">
        <v>1782</v>
      </c>
      <c r="FG1" s="880"/>
      <c r="FH1" s="881" t="s">
        <v>816</v>
      </c>
      <c r="FI1" s="881"/>
      <c r="FJ1" s="856" t="s">
        <v>1391</v>
      </c>
      <c r="FK1" s="856"/>
      <c r="FL1" s="880" t="s">
        <v>1817</v>
      </c>
      <c r="FM1" s="880"/>
      <c r="FN1" s="881" t="s">
        <v>816</v>
      </c>
      <c r="FO1" s="881"/>
      <c r="FP1" s="856" t="s">
        <v>1864</v>
      </c>
      <c r="FQ1" s="856"/>
      <c r="FR1" s="880" t="s">
        <v>1853</v>
      </c>
      <c r="FS1" s="880"/>
      <c r="FT1" s="881" t="s">
        <v>816</v>
      </c>
      <c r="FU1" s="881"/>
      <c r="FV1" s="856" t="s">
        <v>1864</v>
      </c>
      <c r="FW1" s="856"/>
      <c r="FX1" s="880" t="s">
        <v>1996</v>
      </c>
      <c r="FY1" s="880"/>
      <c r="FZ1" s="881" t="s">
        <v>816</v>
      </c>
      <c r="GA1" s="881"/>
      <c r="GB1" s="856" t="s">
        <v>1616</v>
      </c>
      <c r="GC1" s="856"/>
      <c r="GD1" s="880" t="s">
        <v>1997</v>
      </c>
      <c r="GE1" s="880"/>
      <c r="GF1" s="881" t="s">
        <v>816</v>
      </c>
      <c r="GG1" s="881"/>
      <c r="GH1" s="856" t="s">
        <v>1590</v>
      </c>
      <c r="GI1" s="856"/>
      <c r="GJ1" s="880" t="s">
        <v>2006</v>
      </c>
      <c r="GK1" s="880"/>
      <c r="GL1" s="881" t="s">
        <v>816</v>
      </c>
      <c r="GM1" s="881"/>
      <c r="GN1" s="856" t="s">
        <v>1590</v>
      </c>
      <c r="GO1" s="856"/>
      <c r="GP1" s="880" t="s">
        <v>2048</v>
      </c>
      <c r="GQ1" s="880"/>
      <c r="GR1" s="881" t="s">
        <v>816</v>
      </c>
      <c r="GS1" s="881"/>
      <c r="GT1" s="856" t="s">
        <v>1675</v>
      </c>
      <c r="GU1" s="856"/>
      <c r="GV1" s="880" t="s">
        <v>2082</v>
      </c>
      <c r="GW1" s="880"/>
      <c r="GX1" s="881" t="s">
        <v>816</v>
      </c>
      <c r="GY1" s="881"/>
      <c r="GZ1" s="856" t="s">
        <v>2121</v>
      </c>
      <c r="HA1" s="856"/>
      <c r="HB1" s="880" t="s">
        <v>2141</v>
      </c>
      <c r="HC1" s="880"/>
      <c r="HD1" s="881" t="s">
        <v>816</v>
      </c>
      <c r="HE1" s="881"/>
      <c r="HF1" s="856" t="s">
        <v>1715</v>
      </c>
      <c r="HG1" s="856"/>
      <c r="HH1" s="880" t="s">
        <v>2154</v>
      </c>
      <c r="HI1" s="880"/>
      <c r="HJ1" s="881" t="s">
        <v>816</v>
      </c>
      <c r="HK1" s="881"/>
      <c r="HL1" s="856" t="s">
        <v>1391</v>
      </c>
      <c r="HM1" s="856"/>
      <c r="HN1" s="880" t="s">
        <v>2200</v>
      </c>
      <c r="HO1" s="880"/>
      <c r="HP1" s="881" t="s">
        <v>816</v>
      </c>
      <c r="HQ1" s="881"/>
      <c r="HR1" s="856" t="s">
        <v>1391</v>
      </c>
      <c r="HS1" s="856"/>
      <c r="HT1" s="880" t="s">
        <v>2242</v>
      </c>
      <c r="HU1" s="880"/>
      <c r="HV1" s="881" t="s">
        <v>816</v>
      </c>
      <c r="HW1" s="881"/>
      <c r="HX1" s="856" t="s">
        <v>1616</v>
      </c>
      <c r="HY1" s="856"/>
      <c r="HZ1" s="880" t="s">
        <v>2298</v>
      </c>
      <c r="IA1" s="880"/>
      <c r="IB1" s="881" t="s">
        <v>816</v>
      </c>
      <c r="IC1" s="881"/>
      <c r="ID1" s="856" t="s">
        <v>1715</v>
      </c>
      <c r="IE1" s="856"/>
      <c r="IF1" s="880" t="s">
        <v>2365</v>
      </c>
      <c r="IG1" s="880"/>
      <c r="IH1" s="881" t="s">
        <v>816</v>
      </c>
      <c r="II1" s="881"/>
      <c r="IJ1" s="856" t="s">
        <v>1590</v>
      </c>
      <c r="IK1" s="856"/>
      <c r="IL1" s="880" t="s">
        <v>2440</v>
      </c>
      <c r="IM1" s="880"/>
      <c r="IN1" s="881" t="s">
        <v>816</v>
      </c>
      <c r="IO1" s="881"/>
      <c r="IP1" s="856" t="s">
        <v>1616</v>
      </c>
      <c r="IQ1" s="856"/>
      <c r="IR1" s="880" t="s">
        <v>2655</v>
      </c>
      <c r="IS1" s="880"/>
      <c r="IT1" s="881" t="s">
        <v>816</v>
      </c>
      <c r="IU1" s="881"/>
      <c r="IV1" s="856" t="s">
        <v>1748</v>
      </c>
      <c r="IW1" s="856"/>
      <c r="IX1" s="880" t="s">
        <v>2654</v>
      </c>
      <c r="IY1" s="880"/>
      <c r="IZ1" s="881" t="s">
        <v>816</v>
      </c>
      <c r="JA1" s="881"/>
      <c r="JB1" s="856" t="s">
        <v>1864</v>
      </c>
      <c r="JC1" s="856"/>
      <c r="JD1" s="880" t="s">
        <v>2701</v>
      </c>
      <c r="JE1" s="880"/>
      <c r="JF1" s="881" t="s">
        <v>816</v>
      </c>
      <c r="JG1" s="881"/>
      <c r="JH1" s="856" t="s">
        <v>1748</v>
      </c>
      <c r="JI1" s="856"/>
      <c r="JJ1" s="880" t="s">
        <v>2764</v>
      </c>
      <c r="JK1" s="880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2879</v>
      </c>
      <c r="JW1" s="758"/>
      <c r="JX1" s="798" t="s">
        <v>816</v>
      </c>
      <c r="JY1" s="798"/>
      <c r="JZ1" s="795" t="s">
        <v>1748</v>
      </c>
      <c r="KA1" s="795"/>
      <c r="KB1" s="797" t="s">
        <v>2877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SUM(JY4:JY21)</f>
        <v>17583.009999999998</v>
      </c>
      <c r="JZ2" s="334" t="s">
        <v>296</v>
      </c>
      <c r="KA2" s="273">
        <f>JY2+JW2-KC2</f>
        <v>10781.469999999972</v>
      </c>
      <c r="KB2" s="796" t="s">
        <v>1911</v>
      </c>
      <c r="KC2" s="363">
        <f>SUM(KC3:KC27)</f>
        <v>308234.14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2846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KA2-JY31-JY30</f>
        <v>4803.2499999999727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40" t="s">
        <v>991</v>
      </c>
      <c r="B4" s="840"/>
      <c r="E4" s="170" t="s">
        <v>233</v>
      </c>
      <c r="F4" s="174">
        <f>F3-F5</f>
        <v>17</v>
      </c>
      <c r="G4" s="840" t="s">
        <v>991</v>
      </c>
      <c r="H4" s="84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3.338999999972657</v>
      </c>
      <c r="KB4" s="801" t="s">
        <v>2672</v>
      </c>
      <c r="KC4" s="442">
        <v>-77000</v>
      </c>
      <c r="KD4" s="607"/>
    </row>
    <row r="5" spans="1:291">
      <c r="A5" s="840"/>
      <c r="B5" s="840"/>
      <c r="E5" s="170" t="s">
        <v>352</v>
      </c>
      <c r="F5" s="174">
        <f>SUM(F15:F58)</f>
        <v>12750</v>
      </c>
      <c r="G5" s="840"/>
      <c r="H5" s="84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2848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2848</v>
      </c>
      <c r="JY5" s="541">
        <v>-30</v>
      </c>
      <c r="JZ5" s="796" t="s">
        <v>352</v>
      </c>
      <c r="KA5" s="273">
        <f>SUM(KA6:KA58)</f>
        <v>10778.130999999999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2836</v>
      </c>
      <c r="JT6" s="821" t="s">
        <v>2841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2781</v>
      </c>
      <c r="KA6" s="61">
        <v>1000.08</v>
      </c>
      <c r="KB6" s="796" t="s">
        <v>2806</v>
      </c>
      <c r="KC6" s="268">
        <v>730009</v>
      </c>
      <c r="KD6" s="606">
        <v>45120</v>
      </c>
    </row>
    <row r="7" spans="1:291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2870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2890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606">
        <v>45120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389" t="s">
        <v>2888</v>
      </c>
      <c r="KA8" s="61"/>
      <c r="KB8" s="205" t="s">
        <v>2910</v>
      </c>
      <c r="KC8" s="359">
        <v>0</v>
      </c>
      <c r="KD8" s="606">
        <v>45118</v>
      </c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2855</v>
      </c>
      <c r="JS9" s="757">
        <v>2.33</v>
      </c>
      <c r="JT9" s="346" t="s">
        <v>2894</v>
      </c>
      <c r="JU9" s="61">
        <v>10</v>
      </c>
      <c r="JV9" s="205" t="s">
        <v>2844</v>
      </c>
      <c r="JW9" s="84">
        <v>0</v>
      </c>
      <c r="JX9" s="796" t="s">
        <v>2525</v>
      </c>
      <c r="JY9" s="492"/>
      <c r="JZ9" s="346" t="s">
        <v>1814</v>
      </c>
      <c r="KA9" s="61">
        <v>67.23</v>
      </c>
      <c r="KB9" s="205" t="s">
        <v>2844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2867</v>
      </c>
      <c r="JS10" s="779">
        <v>3.4</v>
      </c>
      <c r="JT10" s="346" t="s">
        <v>2880</v>
      </c>
      <c r="JU10" s="533">
        <v>5.38</v>
      </c>
      <c r="JV10" s="777" t="s">
        <v>1630</v>
      </c>
      <c r="JW10" s="442">
        <v>-123</v>
      </c>
      <c r="JX10" s="609"/>
      <c r="JZ10" s="346" t="s">
        <v>2942</v>
      </c>
      <c r="KA10" s="61">
        <v>2062.8000000000002</v>
      </c>
      <c r="KB10" s="801" t="s">
        <v>1630</v>
      </c>
      <c r="KC10" s="442">
        <v>-948</v>
      </c>
      <c r="KD10" s="606">
        <v>45121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2857</v>
      </c>
      <c r="JO11" s="492">
        <v>1396.9</v>
      </c>
      <c r="JP11" s="715" t="s">
        <v>2791</v>
      </c>
      <c r="JQ11" s="268">
        <v>2600</v>
      </c>
      <c r="JR11" s="609" t="s">
        <v>2886</v>
      </c>
      <c r="JS11" s="492">
        <v>1.21</v>
      </c>
      <c r="JT11" s="245" t="s">
        <v>2857</v>
      </c>
      <c r="JU11" s="492">
        <v>1371.77</v>
      </c>
      <c r="JV11" s="760" t="s">
        <v>2791</v>
      </c>
      <c r="JW11" s="268">
        <v>2600</v>
      </c>
      <c r="JX11" s="609"/>
      <c r="JZ11" s="346" t="s">
        <v>2682</v>
      </c>
      <c r="KA11" s="796">
        <f>259.2+410.4</f>
        <v>669.59999999999991</v>
      </c>
      <c r="KB11" s="799" t="s">
        <v>2791</v>
      </c>
      <c r="KC11" s="268">
        <v>2600</v>
      </c>
      <c r="KD11" s="606"/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2885</v>
      </c>
      <c r="JS12" s="804"/>
      <c r="JT12" s="245" t="s">
        <v>2858</v>
      </c>
      <c r="JU12" s="492">
        <v>1478.09</v>
      </c>
      <c r="JV12" s="763" t="s">
        <v>2792</v>
      </c>
      <c r="JW12" s="268">
        <v>800</v>
      </c>
      <c r="JX12" s="796" t="s">
        <v>2409</v>
      </c>
      <c r="JY12" s="514"/>
      <c r="JZ12" s="346" t="s">
        <v>2944</v>
      </c>
      <c r="KA12" s="837">
        <v>10</v>
      </c>
      <c r="KB12" s="800" t="s">
        <v>2792</v>
      </c>
      <c r="KC12" s="268">
        <v>605</v>
      </c>
      <c r="KD12" s="606">
        <v>45119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2922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2923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2163</v>
      </c>
      <c r="JY13" s="725">
        <f>55.87+0.96</f>
        <v>56.83</v>
      </c>
      <c r="JZ13" s="346" t="s">
        <v>2949</v>
      </c>
      <c r="KA13" s="796">
        <f>73.44/2</f>
        <v>36.72</v>
      </c>
      <c r="KB13" s="800" t="s">
        <v>2793</v>
      </c>
      <c r="KC13" s="268">
        <v>371</v>
      </c>
      <c r="KD13" s="606">
        <v>45119</v>
      </c>
      <c r="KE13" s="268" t="s">
        <v>2946</v>
      </c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50" t="s">
        <v>2185</v>
      </c>
      <c r="HK14" s="85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2924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796" t="s">
        <v>1799</v>
      </c>
      <c r="JY14" s="725"/>
      <c r="JZ14" s="346" t="s">
        <v>2914</v>
      </c>
      <c r="KA14" s="61">
        <v>5.01</v>
      </c>
      <c r="KB14" s="800" t="s">
        <v>2947</v>
      </c>
      <c r="KC14" s="268">
        <v>1443</v>
      </c>
      <c r="KD14" s="606">
        <v>45120</v>
      </c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4" t="s">
        <v>1504</v>
      </c>
      <c r="DP15" s="88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2847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2842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2677</v>
      </c>
      <c r="JY15" s="726"/>
      <c r="JZ15" s="346" t="s">
        <v>2915</v>
      </c>
      <c r="KA15" s="796">
        <v>10.87</v>
      </c>
      <c r="KB15" s="254" t="s">
        <v>2795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2851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2866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2941</v>
      </c>
      <c r="JY16" s="726">
        <f>1.29+1.15</f>
        <v>2.44</v>
      </c>
      <c r="JZ16" s="245" t="s">
        <v>2857</v>
      </c>
      <c r="KA16" s="492">
        <v>1347.2</v>
      </c>
      <c r="KB16" s="800" t="s">
        <v>2796</v>
      </c>
      <c r="KC16" s="268">
        <v>0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2852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2847</v>
      </c>
      <c r="JS17" s="726">
        <v>2.95</v>
      </c>
      <c r="JT17" s="345" t="s">
        <v>2882</v>
      </c>
      <c r="JU17" s="534">
        <v>131.6</v>
      </c>
      <c r="JV17" s="763" t="s">
        <v>2796</v>
      </c>
      <c r="JW17" s="268">
        <v>0</v>
      </c>
      <c r="JX17" s="9" t="s">
        <v>2921</v>
      </c>
      <c r="JY17" s="726">
        <f>65.16+2.55</f>
        <v>67.709999999999994</v>
      </c>
      <c r="JZ17" s="245" t="s">
        <v>2858</v>
      </c>
      <c r="KA17" s="492">
        <v>1730.87</v>
      </c>
      <c r="KB17" s="800" t="s">
        <v>2683</v>
      </c>
      <c r="KC17" s="268">
        <v>14</v>
      </c>
      <c r="KD17" s="606"/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2851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2920</v>
      </c>
      <c r="JY18" s="726">
        <v>24.55</v>
      </c>
      <c r="JZ18" s="345" t="s">
        <v>2550</v>
      </c>
      <c r="KA18" s="61">
        <v>69.209999999999994</v>
      </c>
      <c r="KB18" s="801" t="s">
        <v>2679</v>
      </c>
      <c r="KC18" s="2">
        <v>140</v>
      </c>
      <c r="KD18" s="606">
        <v>45119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4" t="s">
        <v>1474</v>
      </c>
      <c r="DJ19" s="88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2852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9" t="s">
        <v>2903</v>
      </c>
      <c r="JY19" s="726">
        <v>13.23</v>
      </c>
      <c r="JZ19" s="345" t="s">
        <v>2704</v>
      </c>
      <c r="KA19" s="61"/>
      <c r="KB19" s="801" t="s">
        <v>2678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2853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72"/>
      <c r="JX20" s="839" t="s">
        <v>2948</v>
      </c>
      <c r="JY20" s="726">
        <f>85.99+30.96</f>
        <v>116.94999999999999</v>
      </c>
      <c r="JZ20" s="345" t="s">
        <v>2911</v>
      </c>
      <c r="KA20" s="61">
        <v>30</v>
      </c>
      <c r="KB20" s="803" t="s">
        <v>2451</v>
      </c>
      <c r="KC20" s="2">
        <v>1000</v>
      </c>
      <c r="KD20" s="108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2850</v>
      </c>
      <c r="JS21" s="791">
        <f>783.33+1167.38+1493.5+2179.3</f>
        <v>5623.51</v>
      </c>
      <c r="JT21" s="345" t="s">
        <v>2864</v>
      </c>
      <c r="JU21" s="203">
        <v>6.97</v>
      </c>
      <c r="JV21" s="764" t="s">
        <v>2451</v>
      </c>
      <c r="JW21" s="2">
        <v>1000</v>
      </c>
      <c r="JY21" s="510"/>
      <c r="JZ21" s="345" t="s">
        <v>2618</v>
      </c>
      <c r="KA21" s="534">
        <v>131.87</v>
      </c>
      <c r="KB21" s="802" t="s">
        <v>2469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00" t="s">
        <v>507</v>
      </c>
      <c r="N22" s="900"/>
      <c r="Q22" s="166" t="s">
        <v>365</v>
      </c>
      <c r="S22" s="900" t="s">
        <v>507</v>
      </c>
      <c r="T22" s="90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41" t="s">
        <v>2170</v>
      </c>
      <c r="IU22" s="841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2859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Z22" s="345" t="s">
        <v>1195</v>
      </c>
      <c r="KA22" s="61">
        <f>15+6.5</f>
        <v>21.5</v>
      </c>
      <c r="KB22" s="802" t="s">
        <v>2477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95" t="s">
        <v>990</v>
      </c>
      <c r="N23" s="895"/>
      <c r="Q23" s="166" t="s">
        <v>369</v>
      </c>
      <c r="S23" s="895" t="s">
        <v>990</v>
      </c>
      <c r="T23" s="895"/>
      <c r="W23" s="244" t="s">
        <v>1019</v>
      </c>
      <c r="X23" s="142">
        <v>0</v>
      </c>
      <c r="Y23" s="900" t="s">
        <v>507</v>
      </c>
      <c r="Z23" s="90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41" t="s">
        <v>2170</v>
      </c>
      <c r="HK23" s="84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41" t="s">
        <v>2170</v>
      </c>
      <c r="HW23" s="841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2854</v>
      </c>
      <c r="JU23" s="61">
        <v>10</v>
      </c>
      <c r="JV23" s="761" t="s">
        <v>2469</v>
      </c>
      <c r="JW23" s="61"/>
      <c r="JZ23" s="345" t="s">
        <v>2803</v>
      </c>
      <c r="KA23" s="61">
        <f>9+14.32</f>
        <v>23.32</v>
      </c>
      <c r="KB23" s="802" t="s">
        <v>2420</v>
      </c>
      <c r="KC23" s="61"/>
    </row>
    <row r="24" spans="1:290">
      <c r="A24" s="900" t="s">
        <v>507</v>
      </c>
      <c r="B24" s="900"/>
      <c r="E24" s="164" t="s">
        <v>237</v>
      </c>
      <c r="F24" s="166"/>
      <c r="G24" s="900" t="s">
        <v>507</v>
      </c>
      <c r="H24" s="900"/>
      <c r="K24" s="244" t="s">
        <v>1019</v>
      </c>
      <c r="L24" s="142">
        <v>0</v>
      </c>
      <c r="M24" s="863"/>
      <c r="N24" s="863"/>
      <c r="Q24" s="166" t="s">
        <v>1056</v>
      </c>
      <c r="S24" s="863"/>
      <c r="T24" s="863"/>
      <c r="W24" s="244" t="s">
        <v>1027</v>
      </c>
      <c r="X24" s="205">
        <v>0</v>
      </c>
      <c r="Y24" s="895" t="s">
        <v>990</v>
      </c>
      <c r="Z24" s="895"/>
      <c r="AC24"/>
      <c r="AE24" s="900" t="s">
        <v>507</v>
      </c>
      <c r="AF24" s="900"/>
      <c r="AI24"/>
      <c r="AK24" s="900" t="s">
        <v>507</v>
      </c>
      <c r="AL24" s="90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6" t="s">
        <v>1536</v>
      </c>
      <c r="EF24" s="88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2935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2881</v>
      </c>
      <c r="JU24" s="61">
        <v>48.2</v>
      </c>
      <c r="JV24" s="765" t="s">
        <v>2843</v>
      </c>
      <c r="JW24" s="61">
        <v>453.6</v>
      </c>
      <c r="JZ24" s="345" t="s">
        <v>2776</v>
      </c>
      <c r="KA24" s="203">
        <v>64</v>
      </c>
      <c r="KB24" s="838"/>
      <c r="KC24" s="61"/>
    </row>
    <row r="25" spans="1:290">
      <c r="A25" s="895" t="s">
        <v>990</v>
      </c>
      <c r="B25" s="895"/>
      <c r="E25" s="164" t="s">
        <v>139</v>
      </c>
      <c r="F25" s="166"/>
      <c r="G25" s="895" t="s">
        <v>990</v>
      </c>
      <c r="H25" s="895"/>
      <c r="K25" s="244" t="s">
        <v>1027</v>
      </c>
      <c r="L25" s="205">
        <v>0</v>
      </c>
      <c r="M25" s="863"/>
      <c r="N25" s="863"/>
      <c r="Q25" s="244" t="s">
        <v>1029</v>
      </c>
      <c r="R25" s="142">
        <v>0</v>
      </c>
      <c r="S25" s="863"/>
      <c r="T25" s="863"/>
      <c r="W25" s="244" t="s">
        <v>1050</v>
      </c>
      <c r="X25" s="142">
        <v>910.17</v>
      </c>
      <c r="Y25" s="863"/>
      <c r="Z25" s="863"/>
      <c r="AC25" s="248" t="s">
        <v>1083</v>
      </c>
      <c r="AD25" s="142">
        <v>90</v>
      </c>
      <c r="AE25" s="895" t="s">
        <v>990</v>
      </c>
      <c r="AF25" s="895"/>
      <c r="AI25" s="245" t="s">
        <v>1101</v>
      </c>
      <c r="AJ25" s="142">
        <v>30</v>
      </c>
      <c r="AK25" s="895" t="s">
        <v>990</v>
      </c>
      <c r="AL25" s="89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95"/>
      <c r="BH25" s="895"/>
      <c r="BK25" s="266" t="s">
        <v>1222</v>
      </c>
      <c r="BL25" s="205">
        <v>48.54</v>
      </c>
      <c r="BM25" s="895"/>
      <c r="BN25" s="895"/>
      <c r="BQ25" s="266" t="s">
        <v>1051</v>
      </c>
      <c r="BR25" s="205">
        <v>50.15</v>
      </c>
      <c r="BS25" s="895" t="s">
        <v>1245</v>
      </c>
      <c r="BT25" s="895"/>
      <c r="BW25" s="266" t="s">
        <v>1051</v>
      </c>
      <c r="BX25" s="205">
        <v>48.54</v>
      </c>
      <c r="BY25" s="895"/>
      <c r="BZ25" s="895"/>
      <c r="CC25" s="266" t="s">
        <v>1051</v>
      </c>
      <c r="CD25" s="205">
        <v>142.91</v>
      </c>
      <c r="CE25" s="895"/>
      <c r="CF25" s="895"/>
      <c r="CI25" s="266" t="s">
        <v>1312</v>
      </c>
      <c r="CJ25" s="205">
        <v>35.049999999999997</v>
      </c>
      <c r="CK25" s="863"/>
      <c r="CL25" s="863"/>
      <c r="CO25" s="266" t="s">
        <v>1286</v>
      </c>
      <c r="CP25" s="205">
        <v>153.41</v>
      </c>
      <c r="CQ25" s="863" t="s">
        <v>1327</v>
      </c>
      <c r="CR25" s="86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41" t="s">
        <v>2170</v>
      </c>
      <c r="IC25" s="841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2936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2862</v>
      </c>
      <c r="JU25" s="61">
        <v>68.900000000000006</v>
      </c>
      <c r="JV25" s="761" t="s">
        <v>2420</v>
      </c>
      <c r="JW25" s="61"/>
      <c r="JZ25" s="345" t="s">
        <v>2864</v>
      </c>
      <c r="KA25" s="203">
        <v>10.8</v>
      </c>
      <c r="KB25" s="838"/>
      <c r="KC25" s="61"/>
    </row>
    <row r="26" spans="1:290">
      <c r="A26" s="863"/>
      <c r="B26" s="863"/>
      <c r="E26" s="198" t="s">
        <v>362</v>
      </c>
      <c r="F26" s="170"/>
      <c r="G26" s="863"/>
      <c r="H26" s="863"/>
      <c r="K26" s="244" t="s">
        <v>1018</v>
      </c>
      <c r="L26" s="142">
        <f>910+40</f>
        <v>950</v>
      </c>
      <c r="M26" s="863"/>
      <c r="N26" s="863"/>
      <c r="Q26" s="244" t="s">
        <v>1026</v>
      </c>
      <c r="R26" s="142">
        <v>0</v>
      </c>
      <c r="S26" s="863"/>
      <c r="T26" s="863"/>
      <c r="W26" s="143" t="s">
        <v>1085</v>
      </c>
      <c r="X26" s="142">
        <v>110.58</v>
      </c>
      <c r="Y26" s="863"/>
      <c r="Z26" s="863"/>
      <c r="AE26" s="863"/>
      <c r="AF26" s="863"/>
      <c r="AK26" s="863"/>
      <c r="AL26" s="86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63"/>
      <c r="AX26" s="863"/>
      <c r="AY26" s="143"/>
      <c r="AZ26" s="205"/>
      <c r="BA26" s="863"/>
      <c r="BB26" s="863"/>
      <c r="BE26" s="143" t="s">
        <v>1195</v>
      </c>
      <c r="BF26" s="205">
        <f>6.5*2</f>
        <v>13</v>
      </c>
      <c r="BG26" s="863"/>
      <c r="BH26" s="863"/>
      <c r="BK26" s="266" t="s">
        <v>1195</v>
      </c>
      <c r="BL26" s="205">
        <f>6.5*2</f>
        <v>13</v>
      </c>
      <c r="BM26" s="863"/>
      <c r="BN26" s="863"/>
      <c r="BQ26" s="266" t="s">
        <v>1195</v>
      </c>
      <c r="BR26" s="205">
        <v>13</v>
      </c>
      <c r="BS26" s="863"/>
      <c r="BT26" s="863"/>
      <c r="BW26" s="266" t="s">
        <v>1195</v>
      </c>
      <c r="BX26" s="205">
        <v>13</v>
      </c>
      <c r="BY26" s="863"/>
      <c r="BZ26" s="863"/>
      <c r="CC26" s="266" t="s">
        <v>1195</v>
      </c>
      <c r="CD26" s="205">
        <v>13</v>
      </c>
      <c r="CE26" s="863"/>
      <c r="CF26" s="86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1" t="s">
        <v>1536</v>
      </c>
      <c r="DZ26" s="89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6" t="s">
        <v>1536</v>
      </c>
      <c r="ES26" s="886"/>
      <c r="ET26" s="1" t="s">
        <v>1703</v>
      </c>
      <c r="EU26" s="272">
        <v>20000</v>
      </c>
      <c r="EW26" s="88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2937</v>
      </c>
      <c r="JO26" s="533">
        <v>42.9</v>
      </c>
      <c r="JP26" s="716" t="s">
        <v>2420</v>
      </c>
      <c r="JQ26" s="2"/>
      <c r="JR26" s="388" t="s">
        <v>2860</v>
      </c>
      <c r="JS26" s="273">
        <f>SUM(JU11:JU13)</f>
        <v>5390.235999999999</v>
      </c>
      <c r="JT26" s="337" t="s">
        <v>2933</v>
      </c>
      <c r="JU26" s="61">
        <v>41.5</v>
      </c>
      <c r="JV26" s="769"/>
      <c r="JW26" s="61"/>
      <c r="JZ26" s="345" t="s">
        <v>2364</v>
      </c>
      <c r="KA26" s="61">
        <f>16.3+16.34+12.3+10</f>
        <v>54.94</v>
      </c>
      <c r="KB26" s="832"/>
      <c r="KC26" s="61"/>
    </row>
    <row r="27" spans="1:290">
      <c r="A27" s="863"/>
      <c r="B27" s="863"/>
      <c r="F27" s="194"/>
      <c r="G27" s="863"/>
      <c r="H27" s="863"/>
      <c r="K27"/>
      <c r="M27" s="896" t="s">
        <v>506</v>
      </c>
      <c r="N27" s="896"/>
      <c r="Q27" s="244" t="s">
        <v>1019</v>
      </c>
      <c r="R27" s="142">
        <v>0</v>
      </c>
      <c r="S27" s="896" t="s">
        <v>506</v>
      </c>
      <c r="T27" s="896"/>
      <c r="W27" s="143" t="s">
        <v>1051</v>
      </c>
      <c r="X27" s="142">
        <v>60.75</v>
      </c>
      <c r="Y27" s="863"/>
      <c r="Z27" s="863"/>
      <c r="AC27" s="219" t="s">
        <v>1092</v>
      </c>
      <c r="AD27" s="219"/>
      <c r="AE27" s="896" t="s">
        <v>506</v>
      </c>
      <c r="AF27" s="896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6" t="s">
        <v>1536</v>
      </c>
      <c r="EY27" s="88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41" t="s">
        <v>2170</v>
      </c>
      <c r="HQ27" s="841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2876</v>
      </c>
      <c r="JU27" s="533">
        <v>11</v>
      </c>
      <c r="JV27" s="792"/>
      <c r="JW27" s="61"/>
      <c r="JZ27" s="337" t="s">
        <v>2895</v>
      </c>
      <c r="KA27" s="61">
        <v>80</v>
      </c>
      <c r="KB27" s="831"/>
      <c r="KC27" s="61"/>
    </row>
    <row r="28" spans="1:290">
      <c r="A28" s="863"/>
      <c r="B28" s="863"/>
      <c r="E28" s="193" t="s">
        <v>360</v>
      </c>
      <c r="F28" s="194"/>
      <c r="G28" s="863"/>
      <c r="H28" s="863"/>
      <c r="K28" s="143" t="s">
        <v>1017</v>
      </c>
      <c r="L28" s="142">
        <f>60</f>
        <v>60</v>
      </c>
      <c r="M28" s="896" t="s">
        <v>992</v>
      </c>
      <c r="N28" s="896"/>
      <c r="Q28" s="244" t="s">
        <v>1073</v>
      </c>
      <c r="R28" s="205">
        <v>200</v>
      </c>
      <c r="S28" s="896" t="s">
        <v>992</v>
      </c>
      <c r="T28" s="896"/>
      <c r="W28" s="143" t="s">
        <v>1016</v>
      </c>
      <c r="X28" s="142">
        <v>61.35</v>
      </c>
      <c r="Y28" s="896" t="s">
        <v>506</v>
      </c>
      <c r="Z28" s="896"/>
      <c r="AC28" s="219" t="s">
        <v>1088</v>
      </c>
      <c r="AD28" s="219">
        <f>53+207+63</f>
        <v>323</v>
      </c>
      <c r="AE28" s="896" t="s">
        <v>992</v>
      </c>
      <c r="AF28" s="896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6" t="s">
        <v>1747</v>
      </c>
      <c r="FE28" s="88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41" t="s">
        <v>2170</v>
      </c>
      <c r="JA28" s="841"/>
      <c r="JB28" s="337" t="s">
        <v>2938</v>
      </c>
      <c r="JC28" s="61">
        <v>34</v>
      </c>
      <c r="JF28" s="192" t="s">
        <v>1958</v>
      </c>
      <c r="JG28" s="273">
        <f>SUM(JI6:JI7)</f>
        <v>3900.1</v>
      </c>
      <c r="JH28" s="337" t="s">
        <v>2939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2861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37" t="s">
        <v>2918</v>
      </c>
      <c r="KA28" s="61">
        <v>115</v>
      </c>
      <c r="KB28" s="796" t="s">
        <v>506</v>
      </c>
    </row>
    <row r="29" spans="1:290">
      <c r="A29" s="896" t="s">
        <v>506</v>
      </c>
      <c r="B29" s="896"/>
      <c r="E29" s="193" t="s">
        <v>282</v>
      </c>
      <c r="F29" s="194"/>
      <c r="G29" s="896" t="s">
        <v>506</v>
      </c>
      <c r="H29" s="896"/>
      <c r="K29" s="143" t="s">
        <v>1016</v>
      </c>
      <c r="L29" s="142">
        <v>0</v>
      </c>
      <c r="M29" s="898" t="s">
        <v>93</v>
      </c>
      <c r="N29" s="898"/>
      <c r="Q29" s="244" t="s">
        <v>1050</v>
      </c>
      <c r="R29" s="142">
        <v>0</v>
      </c>
      <c r="S29" s="898" t="s">
        <v>93</v>
      </c>
      <c r="T29" s="898"/>
      <c r="W29" s="143" t="s">
        <v>1015</v>
      </c>
      <c r="X29" s="142">
        <v>64</v>
      </c>
      <c r="Y29" s="896" t="s">
        <v>992</v>
      </c>
      <c r="Z29" s="896"/>
      <c r="AC29" s="219" t="s">
        <v>1089</v>
      </c>
      <c r="AD29" s="219">
        <f>63+46</f>
        <v>109</v>
      </c>
      <c r="AE29" s="898" t="s">
        <v>93</v>
      </c>
      <c r="AF29" s="89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6" t="s">
        <v>1536</v>
      </c>
      <c r="EM29" s="88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2933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2940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794" t="s">
        <v>2780</v>
      </c>
      <c r="JY29" s="794"/>
      <c r="JZ29" s="337" t="s">
        <v>2916</v>
      </c>
      <c r="KA29" s="61">
        <v>175</v>
      </c>
      <c r="KB29" s="796" t="s">
        <v>93</v>
      </c>
    </row>
    <row r="30" spans="1:290">
      <c r="A30" s="896" t="s">
        <v>992</v>
      </c>
      <c r="B30" s="896"/>
      <c r="E30" s="193" t="s">
        <v>372</v>
      </c>
      <c r="F30" s="194"/>
      <c r="G30" s="896" t="s">
        <v>992</v>
      </c>
      <c r="H30" s="896"/>
      <c r="K30" s="143" t="s">
        <v>1015</v>
      </c>
      <c r="L30" s="142">
        <v>64</v>
      </c>
      <c r="M30" s="863" t="s">
        <v>385</v>
      </c>
      <c r="N30" s="863"/>
      <c r="Q30"/>
      <c r="S30" s="863" t="s">
        <v>385</v>
      </c>
      <c r="T30" s="863"/>
      <c r="W30" s="143" t="s">
        <v>1014</v>
      </c>
      <c r="X30" s="142">
        <v>100.01</v>
      </c>
      <c r="Y30" s="898" t="s">
        <v>93</v>
      </c>
      <c r="Z30" s="898"/>
      <c r="AC30" s="142" t="s">
        <v>1087</v>
      </c>
      <c r="AD30" s="142">
        <v>65</v>
      </c>
      <c r="AE30" s="863" t="s">
        <v>385</v>
      </c>
      <c r="AF30" s="86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6" t="s">
        <v>1747</v>
      </c>
      <c r="FK30" s="88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21" t="s">
        <v>1958</v>
      </c>
      <c r="JY30" s="273">
        <f>SUM(KA6:KA7)</f>
        <v>2900.15</v>
      </c>
      <c r="JZ30" s="337" t="s">
        <v>1533</v>
      </c>
      <c r="KA30" s="61">
        <v>45.73</v>
      </c>
      <c r="KB30" s="796" t="s">
        <v>1034</v>
      </c>
    </row>
    <row r="31" spans="1:290" ht="12.75" customHeight="1">
      <c r="A31" s="898" t="s">
        <v>93</v>
      </c>
      <c r="B31" s="898"/>
      <c r="E31" s="193" t="s">
        <v>1007</v>
      </c>
      <c r="F31" s="170"/>
      <c r="G31" s="898" t="s">
        <v>93</v>
      </c>
      <c r="H31" s="898"/>
      <c r="K31" s="143" t="s">
        <v>1014</v>
      </c>
      <c r="L31" s="142">
        <v>50.01</v>
      </c>
      <c r="M31" s="899" t="s">
        <v>1001</v>
      </c>
      <c r="N31" s="899"/>
      <c r="Q31" s="143" t="s">
        <v>1052</v>
      </c>
      <c r="R31" s="142">
        <v>26</v>
      </c>
      <c r="S31" s="899" t="s">
        <v>1001</v>
      </c>
      <c r="T31" s="899"/>
      <c r="W31"/>
      <c r="Y31" s="863" t="s">
        <v>385</v>
      </c>
      <c r="Z31" s="863"/>
      <c r="AC31" s="142" t="s">
        <v>1090</v>
      </c>
      <c r="AD31" s="142">
        <v>10</v>
      </c>
      <c r="AE31" s="899" t="s">
        <v>1001</v>
      </c>
      <c r="AF31" s="89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X31" s="388" t="s">
        <v>2860</v>
      </c>
      <c r="JY31" s="273">
        <f>SUM(KA16:KA17)</f>
        <v>3078.0699999999997</v>
      </c>
      <c r="JZ31" s="337" t="s">
        <v>2913</v>
      </c>
      <c r="KA31" s="61">
        <f>48.9</f>
        <v>48.9</v>
      </c>
    </row>
    <row r="32" spans="1:290">
      <c r="A32" s="863" t="s">
        <v>385</v>
      </c>
      <c r="B32" s="863"/>
      <c r="E32" s="170"/>
      <c r="F32" s="170"/>
      <c r="G32" s="863" t="s">
        <v>385</v>
      </c>
      <c r="H32" s="863"/>
      <c r="K32"/>
      <c r="M32" s="895" t="s">
        <v>243</v>
      </c>
      <c r="N32" s="895"/>
      <c r="Q32" s="143" t="s">
        <v>1051</v>
      </c>
      <c r="R32" s="142">
        <v>55</v>
      </c>
      <c r="S32" s="895" t="s">
        <v>243</v>
      </c>
      <c r="T32" s="895"/>
      <c r="W32" s="243" t="s">
        <v>1072</v>
      </c>
      <c r="X32" s="243">
        <v>0</v>
      </c>
      <c r="Y32" s="899" t="s">
        <v>1001</v>
      </c>
      <c r="Z32" s="899"/>
      <c r="AE32" s="895" t="s">
        <v>243</v>
      </c>
      <c r="AF32" s="89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3" t="s">
        <v>1438</v>
      </c>
      <c r="DP32" s="88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2933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41" t="s">
        <v>2170</v>
      </c>
      <c r="IO32" s="841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2835</v>
      </c>
      <c r="JX32" s="350" t="s">
        <v>1392</v>
      </c>
      <c r="JY32" s="2">
        <f>SUM(KA8:KA8)</f>
        <v>0</v>
      </c>
      <c r="JZ32" s="337" t="s">
        <v>2932</v>
      </c>
      <c r="KA32" s="533">
        <v>31</v>
      </c>
    </row>
    <row r="33" spans="1:291">
      <c r="A33" s="899" t="s">
        <v>1001</v>
      </c>
      <c r="B33" s="899"/>
      <c r="C33" s="3"/>
      <c r="D33" s="3"/>
      <c r="E33" s="246"/>
      <c r="F33" s="246"/>
      <c r="G33" s="899" t="s">
        <v>1001</v>
      </c>
      <c r="H33" s="899"/>
      <c r="K33" s="243" t="s">
        <v>1021</v>
      </c>
      <c r="L33" s="243"/>
      <c r="M33" s="897" t="s">
        <v>1034</v>
      </c>
      <c r="N33" s="897"/>
      <c r="Q33" s="143" t="s">
        <v>1016</v>
      </c>
      <c r="R33" s="142">
        <v>77.239999999999995</v>
      </c>
      <c r="S33" s="897" t="s">
        <v>1034</v>
      </c>
      <c r="T33" s="897"/>
      <c r="Y33" s="895" t="s">
        <v>243</v>
      </c>
      <c r="Z33" s="895"/>
      <c r="AC33" s="197" t="s">
        <v>1012</v>
      </c>
      <c r="AD33" s="142">
        <v>350</v>
      </c>
      <c r="AE33" s="897" t="s">
        <v>1034</v>
      </c>
      <c r="AF33" s="897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3" t="s">
        <v>1411</v>
      </c>
      <c r="DB33" s="89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2934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X33" s="346" t="s">
        <v>2165</v>
      </c>
      <c r="JY33" s="2">
        <f>SUM(KA9:KA15)</f>
        <v>2862.23</v>
      </c>
      <c r="JZ33" s="337" t="s">
        <v>2950</v>
      </c>
      <c r="KA33" s="533" t="s">
        <v>657</v>
      </c>
      <c r="KB33" s="796" t="s">
        <v>2760</v>
      </c>
    </row>
    <row r="34" spans="1:291">
      <c r="A34" s="895" t="s">
        <v>243</v>
      </c>
      <c r="B34" s="895"/>
      <c r="E34" s="170"/>
      <c r="F34" s="170"/>
      <c r="G34" s="895" t="s">
        <v>243</v>
      </c>
      <c r="H34" s="89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7" t="s">
        <v>1034</v>
      </c>
      <c r="Z34" s="897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2865</v>
      </c>
      <c r="JS34" s="353">
        <v>100</v>
      </c>
      <c r="JT34" s="409">
        <v>10</v>
      </c>
      <c r="JU34" s="543" t="s">
        <v>2837</v>
      </c>
      <c r="JX34" s="348" t="s">
        <v>2166</v>
      </c>
      <c r="JY34" s="2">
        <f>SUM(KA18:KA26)</f>
        <v>405.64</v>
      </c>
      <c r="JZ34" s="337" t="s">
        <v>1863</v>
      </c>
    </row>
    <row r="35" spans="1:291" ht="14.25" customHeight="1">
      <c r="A35" s="901" t="s">
        <v>342</v>
      </c>
      <c r="B35" s="901"/>
      <c r="E35" s="187" t="s">
        <v>368</v>
      </c>
      <c r="F35" s="170"/>
      <c r="G35" s="901" t="s">
        <v>342</v>
      </c>
      <c r="H35" s="90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2849</v>
      </c>
      <c r="JX35" s="337" t="s">
        <v>2164</v>
      </c>
      <c r="JY35" s="2">
        <f>SUM(KA27:KA32)</f>
        <v>495.63</v>
      </c>
      <c r="JZ35" s="796" t="s">
        <v>2711</v>
      </c>
      <c r="KA35" s="78">
        <v>8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2874</v>
      </c>
      <c r="JU36" s="533">
        <v>139</v>
      </c>
      <c r="JX36" s="337" t="s">
        <v>2815</v>
      </c>
      <c r="JY36" s="2">
        <f>SUM(KA30:KA32)</f>
        <v>125.63</v>
      </c>
      <c r="JZ36" s="9" t="s">
        <v>2196</v>
      </c>
      <c r="KA36" s="534">
        <f>201+314+19</f>
        <v>534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8" t="s">
        <v>1536</v>
      </c>
      <c r="DT37" s="88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2887</v>
      </c>
      <c r="JU37" s="820">
        <v>5.35</v>
      </c>
      <c r="JZ37" s="412">
        <v>19.5</v>
      </c>
      <c r="KA37" s="534"/>
    </row>
    <row r="38" spans="1:291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2838</v>
      </c>
      <c r="JU38" s="781">
        <v>2.2000000000000002</v>
      </c>
      <c r="JZ38" s="386" t="s">
        <v>1411</v>
      </c>
      <c r="KA38" s="408">
        <f>JW19+JY40+JY7-KC18</f>
        <v>160</v>
      </c>
    </row>
    <row r="39" spans="1:291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2889</v>
      </c>
      <c r="JT39" s="783" t="s">
        <v>2863</v>
      </c>
      <c r="JU39" s="781">
        <v>89.39</v>
      </c>
      <c r="JZ39" s="409">
        <v>34</v>
      </c>
      <c r="KA39" s="822" t="s">
        <v>2891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3" t="s">
        <v>1438</v>
      </c>
      <c r="DJ40" s="88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41" t="s">
        <v>2170</v>
      </c>
      <c r="II40" s="841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2839</v>
      </c>
      <c r="JU40" s="781">
        <f>69.93+136.83</f>
        <v>206.76000000000002</v>
      </c>
      <c r="JX40" s="341" t="s">
        <v>2878</v>
      </c>
      <c r="JY40" s="353">
        <v>0</v>
      </c>
      <c r="JZ40" s="409">
        <v>15</v>
      </c>
      <c r="KA40" s="543" t="s">
        <v>2919</v>
      </c>
      <c r="KD40" s="813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2856</v>
      </c>
      <c r="JU41" s="781">
        <v>18.8</v>
      </c>
      <c r="JV41" s="757"/>
      <c r="JW41" s="757"/>
      <c r="JX41" s="796"/>
      <c r="JY41" s="796"/>
      <c r="JZ41" s="409">
        <v>7</v>
      </c>
      <c r="KA41" s="543" t="s">
        <v>1310</v>
      </c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2845</v>
      </c>
      <c r="JU42" s="781">
        <v>89.8</v>
      </c>
      <c r="JZ42" s="834">
        <v>20</v>
      </c>
      <c r="KA42" s="835" t="s">
        <v>2925</v>
      </c>
      <c r="KB42" s="813"/>
      <c r="KC42" s="813"/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20</v>
      </c>
      <c r="KA43" s="543" t="s">
        <v>2926</v>
      </c>
      <c r="KB43" s="796"/>
      <c r="KC43" s="796"/>
      <c r="KD43" s="796"/>
      <c r="KE43"/>
    </row>
    <row r="44" spans="1:291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Z44" s="409">
        <v>30</v>
      </c>
      <c r="KA44" s="543" t="s">
        <v>2927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2892</v>
      </c>
      <c r="JU45" s="806">
        <v>27.83</v>
      </c>
      <c r="JX45" s="813"/>
      <c r="JY45" s="813"/>
      <c r="JZ45" s="409">
        <v>20</v>
      </c>
      <c r="KA45" s="543" t="s">
        <v>1828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2868</v>
      </c>
      <c r="JU46" s="806">
        <v>8.61</v>
      </c>
      <c r="JZ46" s="409"/>
      <c r="KA46" s="543"/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2869</v>
      </c>
      <c r="JU47" s="806">
        <v>19.46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2883</v>
      </c>
      <c r="JT48" s="805" t="s">
        <v>2871</v>
      </c>
      <c r="JU48" s="807">
        <f>5.42+0.41+0.58+2.33+0.29+0.28+0.26+1.45+0.29+4.73+1.54</f>
        <v>17.579999999999998</v>
      </c>
      <c r="JZ48" s="796" t="s">
        <v>2893</v>
      </c>
      <c r="KA48" s="796">
        <v>31.001000000000001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882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2884</v>
      </c>
      <c r="JT49" s="805" t="s">
        <v>2873</v>
      </c>
      <c r="JU49" s="808">
        <f>0.29*3</f>
        <v>0.86999999999999988</v>
      </c>
      <c r="JZ49" s="796" t="s">
        <v>2912</v>
      </c>
      <c r="KA49" s="796">
        <v>21.81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882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2875</v>
      </c>
      <c r="JU50" s="807">
        <v>21.27</v>
      </c>
      <c r="JZ50" s="796" t="s">
        <v>2917</v>
      </c>
      <c r="KA50" s="796">
        <v>11.25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882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2872</v>
      </c>
      <c r="JU51" s="811"/>
      <c r="JZ51" s="796" t="s">
        <v>2913</v>
      </c>
      <c r="KA51" s="796">
        <v>117.5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882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2928</v>
      </c>
      <c r="KA52" s="833">
        <v>36.200000000000003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813" t="s">
        <v>2929</v>
      </c>
      <c r="KA53" s="813">
        <v>69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2930</v>
      </c>
      <c r="KA54" s="796">
        <v>29.9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2931</v>
      </c>
      <c r="KA55" s="836">
        <v>2.2000000000000002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2943</v>
      </c>
      <c r="KA56" s="796">
        <v>5.75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796" t="s">
        <v>2945</v>
      </c>
      <c r="KA57" s="796">
        <v>9.8000000000000007</v>
      </c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KC58" s="390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8" sqref="P8"/>
    </sheetView>
  </sheetViews>
  <sheetFormatPr defaultRowHeight="13.2"/>
  <cols>
    <col min="1" max="1" width="0.5546875" customWidth="1"/>
    <col min="2" max="2" width="9.6640625" bestFit="1" customWidth="1"/>
    <col min="3" max="3" width="5.6640625" customWidth="1"/>
    <col min="5" max="5" width="1.6640625" customWidth="1"/>
    <col min="6" max="6" width="9.6640625" style="767" bestFit="1" customWidth="1"/>
    <col min="7" max="7" width="4" style="767" bestFit="1" customWidth="1"/>
    <col min="8" max="8" width="8.88671875" style="767"/>
    <col min="9" max="9" width="1.6640625" style="767" customWidth="1"/>
    <col min="10" max="10" width="9.6640625" style="767" bestFit="1" customWidth="1"/>
    <col min="11" max="11" width="4" style="767" bestFit="1" customWidth="1"/>
    <col min="12" max="12" width="8.88671875" style="767"/>
    <col min="13" max="13" width="1.6640625" style="767" customWidth="1"/>
    <col min="14" max="14" width="9.6640625" style="767" bestFit="1" customWidth="1"/>
    <col min="15" max="15" width="4" style="767" bestFit="1" customWidth="1"/>
    <col min="16" max="16" width="8.88671875" style="767"/>
  </cols>
  <sheetData>
    <row r="1" spans="2:16" s="767" customFormat="1" ht="5.4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768">
        <f>C3*1000*0.0005/365</f>
        <v>0</v>
      </c>
      <c r="F3" s="625">
        <v>44927</v>
      </c>
      <c r="G3" s="767">
        <v>290</v>
      </c>
      <c r="H3" s="767">
        <f t="shared" ref="H3:H8" si="0">G3*1000*0.0445/365</f>
        <v>35.356164383561641</v>
      </c>
      <c r="J3" s="625">
        <v>44958</v>
      </c>
      <c r="K3" s="767">
        <v>360</v>
      </c>
      <c r="L3" s="767">
        <f t="shared" ref="L3:L8" si="1">K3*1000*0.0445/365</f>
        <v>43.890410958904113</v>
      </c>
      <c r="N3" s="625">
        <v>44986</v>
      </c>
      <c r="O3" s="767">
        <v>590</v>
      </c>
      <c r="P3" s="767">
        <f t="shared" ref="P3:P8" si="2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0"/>
        <v>35.356164383561641</v>
      </c>
      <c r="J4" s="625">
        <v>44959</v>
      </c>
      <c r="K4" s="767">
        <v>360</v>
      </c>
      <c r="L4" s="767">
        <f t="shared" si="1"/>
        <v>43.890410958904113</v>
      </c>
      <c r="N4" s="625">
        <v>44987</v>
      </c>
      <c r="O4" s="767">
        <v>590</v>
      </c>
      <c r="P4" s="767">
        <f t="shared" si="2"/>
        <v>71.93150684931507</v>
      </c>
    </row>
    <row r="5" spans="2:16">
      <c r="B5" s="625">
        <v>45049</v>
      </c>
      <c r="C5">
        <v>500</v>
      </c>
      <c r="D5" s="768">
        <f t="shared" ref="D5:D33" si="3">C5*1000*0.05%/365</f>
        <v>0.68493150684931503</v>
      </c>
      <c r="F5" s="625">
        <v>44929</v>
      </c>
      <c r="G5" s="767">
        <v>300</v>
      </c>
      <c r="H5" s="767">
        <f t="shared" si="0"/>
        <v>36.575342465753423</v>
      </c>
      <c r="J5" s="625">
        <v>44960</v>
      </c>
      <c r="K5" s="767">
        <v>360</v>
      </c>
      <c r="L5" s="767">
        <f t="shared" si="1"/>
        <v>43.890410958904113</v>
      </c>
      <c r="N5" s="625">
        <v>44988</v>
      </c>
      <c r="O5" s="767">
        <v>590</v>
      </c>
      <c r="P5" s="767">
        <f t="shared" si="2"/>
        <v>71.93150684931507</v>
      </c>
    </row>
    <row r="6" spans="2:16">
      <c r="B6" s="625">
        <v>45050</v>
      </c>
      <c r="C6" s="768">
        <v>500</v>
      </c>
      <c r="D6" s="768">
        <f t="shared" si="3"/>
        <v>0.68493150684931503</v>
      </c>
      <c r="F6" s="625">
        <v>44930</v>
      </c>
      <c r="G6" s="767">
        <v>300</v>
      </c>
      <c r="H6" s="767">
        <f t="shared" si="0"/>
        <v>36.575342465753423</v>
      </c>
      <c r="J6" s="625">
        <v>44961</v>
      </c>
      <c r="K6" s="767">
        <v>360</v>
      </c>
      <c r="L6" s="767">
        <f t="shared" si="1"/>
        <v>43.890410958904113</v>
      </c>
      <c r="N6" s="625">
        <v>44989</v>
      </c>
      <c r="O6" s="767">
        <v>590</v>
      </c>
      <c r="P6" s="767">
        <f t="shared" si="2"/>
        <v>71.93150684931507</v>
      </c>
    </row>
    <row r="7" spans="2:16">
      <c r="B7" s="625">
        <v>45051</v>
      </c>
      <c r="C7" s="768">
        <v>500</v>
      </c>
      <c r="D7" s="768">
        <f t="shared" si="3"/>
        <v>0.68493150684931503</v>
      </c>
      <c r="F7" s="625">
        <v>44931</v>
      </c>
      <c r="G7" s="767">
        <v>300</v>
      </c>
      <c r="H7" s="767">
        <f t="shared" si="0"/>
        <v>36.575342465753423</v>
      </c>
      <c r="J7" s="625">
        <v>44962</v>
      </c>
      <c r="K7" s="767">
        <v>360</v>
      </c>
      <c r="L7" s="767">
        <f t="shared" si="1"/>
        <v>43.890410958904113</v>
      </c>
      <c r="N7" s="625">
        <v>44990</v>
      </c>
      <c r="O7" s="767">
        <v>590</v>
      </c>
      <c r="P7" s="767">
        <f t="shared" si="2"/>
        <v>71.93150684931507</v>
      </c>
    </row>
    <row r="8" spans="2:16">
      <c r="B8" s="625">
        <v>45052</v>
      </c>
      <c r="C8" s="768">
        <v>500</v>
      </c>
      <c r="D8" s="768">
        <f t="shared" si="3"/>
        <v>0.68493150684931503</v>
      </c>
      <c r="F8" s="625">
        <v>44932</v>
      </c>
      <c r="G8" s="767">
        <v>305</v>
      </c>
      <c r="H8" s="767">
        <f t="shared" si="0"/>
        <v>37.184931506849317</v>
      </c>
      <c r="J8" s="625">
        <v>44963</v>
      </c>
      <c r="K8" s="767">
        <v>360</v>
      </c>
      <c r="L8" s="767">
        <f t="shared" si="1"/>
        <v>43.890410958904113</v>
      </c>
      <c r="N8" s="625">
        <v>44991</v>
      </c>
      <c r="O8" s="767">
        <v>590</v>
      </c>
      <c r="P8" s="767">
        <f t="shared" si="2"/>
        <v>71.93150684931507</v>
      </c>
    </row>
    <row r="9" spans="2:16">
      <c r="B9" s="625">
        <v>45053</v>
      </c>
      <c r="C9" s="768">
        <v>500</v>
      </c>
      <c r="D9" s="768">
        <f t="shared" si="3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3"/>
        <v>0.68493150684931503</v>
      </c>
      <c r="F10" s="625">
        <v>44934</v>
      </c>
      <c r="G10" s="767">
        <v>305</v>
      </c>
      <c r="H10" s="767">
        <f t="shared" ref="H10:H33" si="4">G10*1000*0.0445/365</f>
        <v>37.184931506849317</v>
      </c>
      <c r="J10" s="625">
        <v>44965</v>
      </c>
      <c r="K10" s="767">
        <v>360</v>
      </c>
      <c r="L10" s="767">
        <f t="shared" ref="L10:L30" si="5">K10*1000*0.0445/365</f>
        <v>43.890410958904113</v>
      </c>
      <c r="N10" s="625">
        <v>44993</v>
      </c>
      <c r="O10" s="767">
        <v>590</v>
      </c>
      <c r="P10" s="767">
        <f t="shared" ref="P10:P33" si="6">O10*1000*0.0445/365</f>
        <v>71.93150684931507</v>
      </c>
    </row>
    <row r="11" spans="2:16">
      <c r="B11" s="625">
        <v>45055</v>
      </c>
      <c r="C11" s="768">
        <v>500</v>
      </c>
      <c r="D11" s="768">
        <f t="shared" si="3"/>
        <v>0.68493150684931503</v>
      </c>
      <c r="F11" s="625">
        <v>44935</v>
      </c>
      <c r="G11" s="767">
        <v>305</v>
      </c>
      <c r="H11" s="767">
        <f t="shared" si="4"/>
        <v>37.184931506849317</v>
      </c>
      <c r="J11" s="625">
        <v>44966</v>
      </c>
      <c r="K11" s="767">
        <v>360</v>
      </c>
      <c r="L11" s="767">
        <f t="shared" si="5"/>
        <v>43.890410958904113</v>
      </c>
      <c r="N11" s="625">
        <v>44994</v>
      </c>
      <c r="O11" s="767">
        <v>590</v>
      </c>
      <c r="P11" s="767">
        <f t="shared" si="6"/>
        <v>71.93150684931507</v>
      </c>
    </row>
    <row r="12" spans="2:16">
      <c r="B12" s="625">
        <v>45056</v>
      </c>
      <c r="C12" s="768">
        <v>500</v>
      </c>
      <c r="D12" s="768">
        <f t="shared" si="3"/>
        <v>0.68493150684931503</v>
      </c>
      <c r="F12" s="625">
        <v>44936</v>
      </c>
      <c r="G12" s="767">
        <v>305</v>
      </c>
      <c r="H12" s="767">
        <f t="shared" si="4"/>
        <v>37.184931506849317</v>
      </c>
      <c r="J12" s="625">
        <v>44967</v>
      </c>
      <c r="K12" s="767">
        <v>360</v>
      </c>
      <c r="L12" s="767">
        <f t="shared" si="5"/>
        <v>43.890410958904113</v>
      </c>
      <c r="N12" s="625">
        <v>44995</v>
      </c>
      <c r="O12" s="767">
        <v>590</v>
      </c>
      <c r="P12" s="767">
        <f t="shared" si="6"/>
        <v>71.93150684931507</v>
      </c>
    </row>
    <row r="13" spans="2:16">
      <c r="B13" s="625">
        <v>45057</v>
      </c>
      <c r="C13" s="767">
        <v>515</v>
      </c>
      <c r="D13" s="768">
        <f t="shared" si="3"/>
        <v>0.70547945205479456</v>
      </c>
      <c r="F13" s="625">
        <v>44937</v>
      </c>
      <c r="G13" s="767">
        <v>305</v>
      </c>
      <c r="H13" s="767">
        <f t="shared" si="4"/>
        <v>37.184931506849317</v>
      </c>
      <c r="J13" s="625">
        <v>44968</v>
      </c>
      <c r="K13" s="767">
        <v>360</v>
      </c>
      <c r="L13" s="767">
        <f t="shared" si="5"/>
        <v>43.890410958904113</v>
      </c>
      <c r="N13" s="625">
        <v>44996</v>
      </c>
      <c r="O13" s="767">
        <v>590</v>
      </c>
      <c r="P13" s="767">
        <f t="shared" si="6"/>
        <v>71.93150684931507</v>
      </c>
    </row>
    <row r="14" spans="2:16">
      <c r="B14" s="625">
        <v>45058</v>
      </c>
      <c r="C14" s="768">
        <v>515</v>
      </c>
      <c r="D14" s="768">
        <f t="shared" si="3"/>
        <v>0.70547945205479456</v>
      </c>
      <c r="F14" s="625">
        <v>44938</v>
      </c>
      <c r="G14" s="767">
        <v>305</v>
      </c>
      <c r="H14" s="767">
        <f t="shared" si="4"/>
        <v>37.184931506849317</v>
      </c>
      <c r="J14" s="625">
        <v>44969</v>
      </c>
      <c r="K14" s="767">
        <v>360</v>
      </c>
      <c r="L14" s="767">
        <f t="shared" si="5"/>
        <v>43.890410958904113</v>
      </c>
      <c r="N14" s="625">
        <v>44997</v>
      </c>
      <c r="O14" s="767">
        <v>590</v>
      </c>
      <c r="P14" s="767">
        <f t="shared" si="6"/>
        <v>71.93150684931507</v>
      </c>
    </row>
    <row r="15" spans="2:16">
      <c r="B15" s="625">
        <v>45059</v>
      </c>
      <c r="C15" s="768">
        <v>515</v>
      </c>
      <c r="D15" s="768">
        <f t="shared" si="3"/>
        <v>0.70547945205479456</v>
      </c>
      <c r="F15" s="625">
        <v>44939</v>
      </c>
      <c r="G15" s="767">
        <v>305</v>
      </c>
      <c r="H15" s="767">
        <f t="shared" si="4"/>
        <v>37.184931506849317</v>
      </c>
      <c r="J15" s="625">
        <v>44970</v>
      </c>
      <c r="K15" s="767">
        <v>360</v>
      </c>
      <c r="L15" s="767">
        <f t="shared" si="5"/>
        <v>43.890410958904113</v>
      </c>
      <c r="N15" s="625">
        <v>44998</v>
      </c>
      <c r="O15" s="767">
        <v>590</v>
      </c>
      <c r="P15" s="767">
        <f t="shared" si="6"/>
        <v>71.93150684931507</v>
      </c>
    </row>
    <row r="16" spans="2:16">
      <c r="B16" s="625">
        <v>45060</v>
      </c>
      <c r="C16" s="768">
        <v>515</v>
      </c>
      <c r="D16" s="768">
        <f t="shared" si="3"/>
        <v>0.70547945205479456</v>
      </c>
      <c r="F16" s="625">
        <v>44940</v>
      </c>
      <c r="G16" s="767">
        <v>305</v>
      </c>
      <c r="H16" s="767">
        <f t="shared" si="4"/>
        <v>37.184931506849317</v>
      </c>
      <c r="J16" s="625">
        <v>44971</v>
      </c>
      <c r="K16" s="767">
        <v>360</v>
      </c>
      <c r="L16" s="767">
        <f t="shared" si="5"/>
        <v>43.890410958904113</v>
      </c>
      <c r="N16" s="625">
        <v>44999</v>
      </c>
      <c r="O16" s="767">
        <v>590</v>
      </c>
      <c r="P16" s="767">
        <f t="shared" si="6"/>
        <v>71.93150684931507</v>
      </c>
    </row>
    <row r="17" spans="2:16">
      <c r="B17" s="625">
        <v>45061</v>
      </c>
      <c r="C17" s="768">
        <v>515</v>
      </c>
      <c r="D17" s="768">
        <f t="shared" si="3"/>
        <v>0.70547945205479456</v>
      </c>
      <c r="F17" s="625">
        <v>44941</v>
      </c>
      <c r="G17" s="767">
        <v>305</v>
      </c>
      <c r="H17" s="767">
        <f t="shared" si="4"/>
        <v>37.184931506849317</v>
      </c>
      <c r="J17" s="625">
        <v>44972</v>
      </c>
      <c r="K17" s="767">
        <v>360</v>
      </c>
      <c r="L17" s="767">
        <f t="shared" si="5"/>
        <v>43.890410958904113</v>
      </c>
      <c r="N17" s="625">
        <v>45000</v>
      </c>
      <c r="O17" s="767">
        <v>590</v>
      </c>
      <c r="P17" s="767">
        <f t="shared" si="6"/>
        <v>71.93150684931507</v>
      </c>
    </row>
    <row r="18" spans="2:16">
      <c r="B18" s="625">
        <v>45062</v>
      </c>
      <c r="C18" s="767">
        <v>540</v>
      </c>
      <c r="D18" s="768">
        <f t="shared" si="3"/>
        <v>0.73972602739726023</v>
      </c>
      <c r="F18" s="625">
        <v>44942</v>
      </c>
      <c r="G18" s="767">
        <v>305</v>
      </c>
      <c r="H18" s="767">
        <f t="shared" si="4"/>
        <v>37.184931506849317</v>
      </c>
      <c r="J18" s="625">
        <v>44973</v>
      </c>
      <c r="K18" s="767">
        <v>360</v>
      </c>
      <c r="L18" s="767">
        <f t="shared" si="5"/>
        <v>43.890410958904113</v>
      </c>
      <c r="N18" s="625">
        <v>45001</v>
      </c>
      <c r="O18" s="767">
        <v>590</v>
      </c>
      <c r="P18" s="767">
        <f t="shared" si="6"/>
        <v>71.93150684931507</v>
      </c>
    </row>
    <row r="19" spans="2:16">
      <c r="B19" s="625">
        <v>45063</v>
      </c>
      <c r="C19" s="767">
        <v>545</v>
      </c>
      <c r="D19" s="768">
        <f t="shared" si="3"/>
        <v>0.74657534246575341</v>
      </c>
      <c r="F19" s="625">
        <v>44943</v>
      </c>
      <c r="G19" s="767">
        <v>310</v>
      </c>
      <c r="H19" s="767">
        <f t="shared" si="4"/>
        <v>37.794520547945204</v>
      </c>
      <c r="J19" s="625">
        <v>44974</v>
      </c>
      <c r="K19" s="767">
        <v>505</v>
      </c>
      <c r="L19" s="767">
        <f t="shared" si="5"/>
        <v>61.56849315068493</v>
      </c>
      <c r="N19" s="625">
        <v>45002</v>
      </c>
      <c r="O19" s="767">
        <v>590</v>
      </c>
      <c r="P19" s="767">
        <f t="shared" si="6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4"/>
        <v>37.794520547945204</v>
      </c>
      <c r="J20" s="625">
        <v>44975</v>
      </c>
      <c r="K20" s="767">
        <v>505</v>
      </c>
      <c r="L20" s="767">
        <f t="shared" si="5"/>
        <v>61.56849315068493</v>
      </c>
      <c r="N20" s="625">
        <v>45003</v>
      </c>
      <c r="O20" s="767">
        <v>590</v>
      </c>
      <c r="P20" s="767">
        <f t="shared" si="6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4"/>
        <v>37.794520547945204</v>
      </c>
      <c r="J21" s="625">
        <v>44976</v>
      </c>
      <c r="K21" s="767">
        <v>505</v>
      </c>
      <c r="L21" s="767">
        <f t="shared" si="5"/>
        <v>61.56849315068493</v>
      </c>
      <c r="N21" s="625">
        <v>45004</v>
      </c>
      <c r="O21" s="767">
        <v>590</v>
      </c>
      <c r="P21" s="767">
        <f t="shared" si="6"/>
        <v>71.93150684931507</v>
      </c>
    </row>
    <row r="22" spans="2:16">
      <c r="B22" s="625">
        <v>45066</v>
      </c>
      <c r="C22" s="767">
        <v>545</v>
      </c>
      <c r="D22" s="768">
        <f t="shared" si="3"/>
        <v>0.74657534246575341</v>
      </c>
      <c r="F22" s="625">
        <v>44946</v>
      </c>
      <c r="G22" s="767">
        <v>310</v>
      </c>
      <c r="H22" s="767">
        <f t="shared" si="4"/>
        <v>37.794520547945204</v>
      </c>
      <c r="J22" s="625">
        <v>44977</v>
      </c>
      <c r="K22" s="767">
        <v>505</v>
      </c>
      <c r="L22" s="767">
        <f t="shared" si="5"/>
        <v>61.56849315068493</v>
      </c>
      <c r="N22" s="625">
        <v>45005</v>
      </c>
      <c r="O22" s="767">
        <v>590</v>
      </c>
      <c r="P22" s="767">
        <f t="shared" si="6"/>
        <v>71.93150684931507</v>
      </c>
    </row>
    <row r="23" spans="2:16">
      <c r="B23" s="625">
        <v>45067</v>
      </c>
      <c r="C23" s="768">
        <v>545</v>
      </c>
      <c r="D23" s="768">
        <f t="shared" si="3"/>
        <v>0.74657534246575341</v>
      </c>
      <c r="F23" s="625">
        <v>44947</v>
      </c>
      <c r="G23" s="767">
        <v>310</v>
      </c>
      <c r="H23" s="767">
        <f t="shared" si="4"/>
        <v>37.794520547945204</v>
      </c>
      <c r="J23" s="625">
        <v>44978</v>
      </c>
      <c r="K23" s="767">
        <v>560</v>
      </c>
      <c r="L23" s="767">
        <f t="shared" si="5"/>
        <v>68.273972602739732</v>
      </c>
      <c r="N23" s="625">
        <v>45006</v>
      </c>
      <c r="O23" s="767">
        <v>590</v>
      </c>
      <c r="P23" s="767">
        <f t="shared" si="6"/>
        <v>71.93150684931507</v>
      </c>
    </row>
    <row r="24" spans="2:16">
      <c r="B24" s="625">
        <v>45068</v>
      </c>
      <c r="C24" s="768">
        <v>545</v>
      </c>
      <c r="D24" s="768">
        <f t="shared" si="3"/>
        <v>0.74657534246575341</v>
      </c>
      <c r="F24" s="625">
        <v>44948</v>
      </c>
      <c r="G24" s="767">
        <v>310</v>
      </c>
      <c r="H24" s="767">
        <f t="shared" si="4"/>
        <v>37.794520547945204</v>
      </c>
      <c r="J24" s="625">
        <v>44979</v>
      </c>
      <c r="K24" s="767">
        <v>560</v>
      </c>
      <c r="L24" s="767">
        <f t="shared" si="5"/>
        <v>68.273972602739732</v>
      </c>
      <c r="N24" s="625">
        <v>45007</v>
      </c>
      <c r="O24" s="767">
        <v>590</v>
      </c>
      <c r="P24" s="767">
        <f t="shared" si="6"/>
        <v>71.93150684931507</v>
      </c>
    </row>
    <row r="25" spans="2:16">
      <c r="B25" s="625">
        <v>45069</v>
      </c>
      <c r="C25" s="767">
        <v>545</v>
      </c>
      <c r="D25" s="768">
        <f t="shared" si="3"/>
        <v>0.74657534246575341</v>
      </c>
      <c r="F25" s="625">
        <v>44949</v>
      </c>
      <c r="G25" s="767">
        <v>310</v>
      </c>
      <c r="H25" s="767">
        <f t="shared" si="4"/>
        <v>37.794520547945204</v>
      </c>
      <c r="J25" s="625">
        <v>44980</v>
      </c>
      <c r="K25" s="767">
        <v>560</v>
      </c>
      <c r="L25" s="767">
        <f t="shared" si="5"/>
        <v>68.273972602739732</v>
      </c>
      <c r="N25" s="625">
        <v>45008</v>
      </c>
      <c r="O25" s="767">
        <v>590</v>
      </c>
      <c r="P25" s="767">
        <f t="shared" si="6"/>
        <v>71.93150684931507</v>
      </c>
    </row>
    <row r="26" spans="2:16">
      <c r="B26" s="625">
        <v>45070</v>
      </c>
      <c r="C26" s="767"/>
      <c r="D26" s="768">
        <f t="shared" si="3"/>
        <v>0</v>
      </c>
      <c r="F26" s="625">
        <v>44950</v>
      </c>
      <c r="G26" s="767">
        <v>310</v>
      </c>
      <c r="H26" s="767">
        <f t="shared" si="4"/>
        <v>37.794520547945204</v>
      </c>
      <c r="J26" s="625">
        <v>44981</v>
      </c>
      <c r="K26" s="767">
        <v>560</v>
      </c>
      <c r="L26" s="767">
        <f t="shared" si="5"/>
        <v>68.273972602739732</v>
      </c>
      <c r="N26" s="625">
        <v>45009</v>
      </c>
      <c r="O26" s="767">
        <v>590</v>
      </c>
      <c r="P26" s="767">
        <f t="shared" si="6"/>
        <v>71.93150684931507</v>
      </c>
    </row>
    <row r="27" spans="2:16">
      <c r="B27" s="625">
        <v>45071</v>
      </c>
      <c r="C27" s="767"/>
      <c r="D27" s="768">
        <f t="shared" si="3"/>
        <v>0</v>
      </c>
      <c r="F27" s="625">
        <v>44951</v>
      </c>
      <c r="G27" s="767">
        <v>310</v>
      </c>
      <c r="H27" s="767">
        <f t="shared" si="4"/>
        <v>37.794520547945204</v>
      </c>
      <c r="J27" s="625">
        <v>44982</v>
      </c>
      <c r="K27" s="767">
        <v>560</v>
      </c>
      <c r="L27" s="767">
        <f t="shared" si="5"/>
        <v>68.273972602739732</v>
      </c>
      <c r="N27" s="625">
        <v>45010</v>
      </c>
      <c r="O27" s="767">
        <v>590</v>
      </c>
      <c r="P27" s="767">
        <f t="shared" si="6"/>
        <v>71.93150684931507</v>
      </c>
    </row>
    <row r="28" spans="2:16">
      <c r="B28" s="625">
        <v>45072</v>
      </c>
      <c r="C28" s="767"/>
      <c r="D28" s="768">
        <f t="shared" si="3"/>
        <v>0</v>
      </c>
      <c r="F28" s="625">
        <v>44952</v>
      </c>
      <c r="G28" s="767">
        <v>310</v>
      </c>
      <c r="H28" s="767">
        <f t="shared" si="4"/>
        <v>37.794520547945204</v>
      </c>
      <c r="J28" s="625">
        <v>44983</v>
      </c>
      <c r="K28" s="767">
        <v>560</v>
      </c>
      <c r="L28" s="767">
        <f t="shared" si="5"/>
        <v>68.273972602739732</v>
      </c>
      <c r="N28" s="625">
        <v>45011</v>
      </c>
      <c r="O28" s="767">
        <v>590</v>
      </c>
      <c r="P28" s="767">
        <f t="shared" si="6"/>
        <v>71.93150684931507</v>
      </c>
    </row>
    <row r="29" spans="2:16">
      <c r="B29" s="625">
        <v>45073</v>
      </c>
      <c r="C29" s="767"/>
      <c r="D29" s="768">
        <f t="shared" si="3"/>
        <v>0</v>
      </c>
      <c r="F29" s="625">
        <v>44953</v>
      </c>
      <c r="G29" s="767">
        <v>310</v>
      </c>
      <c r="H29" s="767">
        <f t="shared" si="4"/>
        <v>37.794520547945204</v>
      </c>
      <c r="J29" s="625">
        <v>44984</v>
      </c>
      <c r="K29" s="767">
        <v>520</v>
      </c>
      <c r="L29" s="767">
        <f t="shared" si="5"/>
        <v>63.397260273972606</v>
      </c>
      <c r="N29" s="625">
        <v>45012</v>
      </c>
      <c r="O29" s="767">
        <v>595</v>
      </c>
      <c r="P29" s="767">
        <f t="shared" si="6"/>
        <v>72.541095890410958</v>
      </c>
    </row>
    <row r="30" spans="2:16">
      <c r="B30" s="625">
        <v>45074</v>
      </c>
      <c r="C30" s="767"/>
      <c r="D30" s="768">
        <f t="shared" si="3"/>
        <v>0</v>
      </c>
      <c r="F30" s="625">
        <v>44954</v>
      </c>
      <c r="G30" s="767">
        <v>310</v>
      </c>
      <c r="H30" s="767">
        <f t="shared" si="4"/>
        <v>37.794520547945204</v>
      </c>
      <c r="J30" s="625">
        <v>44985</v>
      </c>
      <c r="K30" s="767">
        <v>590</v>
      </c>
      <c r="L30" s="767">
        <f t="shared" si="5"/>
        <v>71.93150684931507</v>
      </c>
      <c r="N30" s="625">
        <v>45013</v>
      </c>
      <c r="O30" s="767">
        <v>595</v>
      </c>
      <c r="P30" s="767">
        <f t="shared" si="6"/>
        <v>72.541095890410958</v>
      </c>
    </row>
    <row r="31" spans="2:16">
      <c r="B31" s="625">
        <v>45075</v>
      </c>
      <c r="C31" s="767"/>
      <c r="D31" s="768">
        <f t="shared" si="3"/>
        <v>0</v>
      </c>
      <c r="F31" s="625">
        <v>44955</v>
      </c>
      <c r="G31" s="767">
        <v>310</v>
      </c>
      <c r="H31" s="767">
        <f t="shared" si="4"/>
        <v>37.794520547945204</v>
      </c>
      <c r="J31" s="625"/>
      <c r="N31" s="625">
        <v>45014</v>
      </c>
      <c r="O31" s="767">
        <v>595</v>
      </c>
      <c r="P31" s="767">
        <f t="shared" si="6"/>
        <v>72.541095890410958</v>
      </c>
    </row>
    <row r="32" spans="2:16">
      <c r="B32" s="625">
        <v>45076</v>
      </c>
      <c r="C32" s="767"/>
      <c r="D32" s="768">
        <f t="shared" si="3"/>
        <v>0</v>
      </c>
      <c r="F32" s="625">
        <v>44956</v>
      </c>
      <c r="G32" s="767">
        <v>355</v>
      </c>
      <c r="H32" s="767">
        <f t="shared" si="4"/>
        <v>43.280821917808218</v>
      </c>
      <c r="J32" s="625"/>
      <c r="N32" s="625">
        <v>45015</v>
      </c>
      <c r="O32" s="767">
        <v>500</v>
      </c>
      <c r="P32" s="767">
        <f t="shared" si="6"/>
        <v>60.958904109589042</v>
      </c>
    </row>
    <row r="33" spans="2:16">
      <c r="B33" s="625">
        <v>45077</v>
      </c>
      <c r="C33" s="767"/>
      <c r="D33" s="768">
        <f t="shared" si="3"/>
        <v>0</v>
      </c>
      <c r="F33" s="625">
        <v>44957</v>
      </c>
      <c r="G33" s="767">
        <v>355</v>
      </c>
      <c r="H33" s="767">
        <f t="shared" si="4"/>
        <v>43.280821917808218</v>
      </c>
      <c r="J33" s="625"/>
      <c r="N33" s="625">
        <v>45016</v>
      </c>
      <c r="O33" s="767">
        <v>250</v>
      </c>
      <c r="P33" s="767">
        <f t="shared" si="6"/>
        <v>30.479452054794521</v>
      </c>
    </row>
    <row r="35" spans="2:16">
      <c r="D35">
        <f>SUM(D2:D33)</f>
        <v>15.418904109589041</v>
      </c>
      <c r="F35" s="767" t="s">
        <v>2832</v>
      </c>
      <c r="H35" s="767">
        <f>SUM(H2:H33)</f>
        <v>1167.3630136986305</v>
      </c>
      <c r="J35" s="767" t="s">
        <v>2834</v>
      </c>
      <c r="L35" s="767">
        <f>SUM(L2:L33)</f>
        <v>1493.4931506849321</v>
      </c>
      <c r="N35" s="767" t="s">
        <v>2833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2023-07-14T13:16:49Z</dcterms:modified>
</cp:coreProperties>
</file>