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70" yWindow="-120" windowWidth="2856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22" i="32" l="1"/>
  <c r="JO33" i="32" l="1"/>
  <c r="JO24" i="32" l="1"/>
  <c r="JO10" i="32"/>
  <c r="D34" i="42" l="1"/>
  <c r="K32" i="42" s="1"/>
  <c r="B19" i="42"/>
  <c r="B20" i="42"/>
  <c r="B21" i="42"/>
  <c r="B34" i="42" s="1"/>
  <c r="J30" i="42" s="1"/>
  <c r="J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I30" i="42" l="1"/>
  <c r="I32" i="42" s="1"/>
  <c r="H30" i="42"/>
  <c r="H32" i="42" s="1"/>
  <c r="JQ4" i="32"/>
  <c r="JQ7" i="32"/>
  <c r="JM17" i="32" l="1"/>
  <c r="JM18" i="32"/>
  <c r="C24" i="41" l="1"/>
  <c r="JO27" i="32" l="1"/>
  <c r="JM28" i="32"/>
  <c r="JM30" i="32"/>
  <c r="JO21" i="32"/>
  <c r="JM36" i="32" l="1"/>
  <c r="JN43" i="32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4" i="41"/>
  <c r="N35" i="41" s="1"/>
  <c r="C29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6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<sst xmlns="http://schemas.openxmlformats.org/spreadsheetml/2006/main" count="7032" uniqueCount="2839">
  <si>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</si>
  <si>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</si>
  <si>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</si>
  <si>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</si>
  <si>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</si>
  <si>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</si>
  <si>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</si>
  <si>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</si>
  <si>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</si>
  <si>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</si>
  <si>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</si>
  <si>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</si>
  <si>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</si>
  <si>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</si>
  <si>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</si>
  <si>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</si>
  <si>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</si>
  <si>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</si>
  <si>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</si>
  <si>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</si>
  <si>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</si>
  <si>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</si>
  <si>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</si>
  <si>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</si>
  <si>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</si>
  <si>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</si>
  <si>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</si>
  <si>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</si>
  <si>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</si>
  <si>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</si>
  <si>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</si>
  <si>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</si>
  <si>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</si>
  <si>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</si>
  <si>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</si>
  <si>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</si>
  <si>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</si>
  <si>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</si>
  <si>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</si>
  <si>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</si>
  <si>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</si>
  <si>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</si>
  <si>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</si>
  <si>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</si>
  <si>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</si>
  <si>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</si>
  <si>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</si>
  <si>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</si>
  <si>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</si>
  <si>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</si>
  <si>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</si>
  <si>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</si>
  <si>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</si>
  <si>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</si>
  <si>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</si>
  <si>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</si>
  <si>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</si>
  <si>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</si>
  <si>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</si>
  <si>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</si>
  <si>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</si>
  <si>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</si>
  <si>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</si>
  <si>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</si>
  <si>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</si>
  <si>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</si>
  <si>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</si>
  <si>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</si>
  <si>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</si>
  <si>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</si>
  <si>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</si>
  <si>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</si>
  <si>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</si>
  <si>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</si>
  <si>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</si>
  <si>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</si>
  <si>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</si>
  <si>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</si>
  <si>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</si>
  <si>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</si>
  <si>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</si>
  <si>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</si>
  <si>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</si>
  <si>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</si>
  <si>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</si>
  <si>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</si>
  <si>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</si>
  <si>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</si>
  <si>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</si>
  <si>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</si>
  <si>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</si>
  <si>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</si>
  <si>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</si>
  <si>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</si>
  <si>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</si>
  <si>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</si>
  <si>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</si>
  <si>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</si>
  <si>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</si>
  <si>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</si>
  <si>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</si>
  <si>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</si>
  <si>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</si>
  <si>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</si>
  <si>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</si>
  <si>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</si>
  <si>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</si>
  <si>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</si>
  <si>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</si>
  <si>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</si>
  <si>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</si>
  <si>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</si>
  <si>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</si>
  <si>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</si>
  <si>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</si>
  <si>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</si>
  <si>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</si>
  <si>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</si>
  <si>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</si>
  <si>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</si>
  <si>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</si>
  <si>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</si>
  <si>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</si>
  <si>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</si>
  <si>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</si>
  <si>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</si>
  <si>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</si>
  <si>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</si>
  <si>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</si>
  <si>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</si>
  <si>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</si>
  <si>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</si>
  <si>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</si>
  <si>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</si>
  <si>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</si>
  <si>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</si>
  <si>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</si>
  <si>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</si>
  <si>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</si>
  <si>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</si>
  <si>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</si>
  <si>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</si>
  <si>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</si>
  <si>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</si>
  <si>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</si>
  <si>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</si>
  <si>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</si>
  <si>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</si>
  <si>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</si>
  <si>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</si>
  <si>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</si>
  <si>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</si>
  <si>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</si>
  <si>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</si>
  <si>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</si>
  <si>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</si>
  <si>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</si>
  <si>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</si>
  <si>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</si>
  <si>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</si>
  <si>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</si>
  <si>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</si>
  <si>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</si>
  <si>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</si>
  <si>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</si>
  <si>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</si>
  <si>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</si>
  <si>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</si>
  <si>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</si>
  <si>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</si>
  <si>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</si>
  <si>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</si>
  <si>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</si>
  <si>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</si>
  <si>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</si>
  <si>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</si>
  <si>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</si>
  <si>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</si>
  <si>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</si>
  <si>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</si>
  <si>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</si>
  <si>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</si>
  <si>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</si>
  <si>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</si>
  <si>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</si>
  <si>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</si>
  <si>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</si>
  <si>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</si>
  <si>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</si>
  <si>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</si>
  <si>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</si>
  <si>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</si>
  <si>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</si>
  <si>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</si>
  <si>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</si>
  <si>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</si>
  <si>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</si>
  <si>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</si>
  <si>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</si>
  <si>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</si>
  <si>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</si>
  <si>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</si>
  <si>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</si>
  <si>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</si>
  <si>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</si>
  <si>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</si>
  <si>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</si>
  <si>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</si>
  <si>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</si>
  <si>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</si>
  <si>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</si>
  <si>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</si>
  <si>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</si>
  <si>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</si>
  <si>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</si>
  <si>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</si>
  <si>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</si>
  <si>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</si>
  <si>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</si>
  <si>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</si>
  <si>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</si>
  <si>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</si>
  <si>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</si>
  <si>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</si>
  <si>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</si>
  <si>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</si>
  <si>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</si>
  <si>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</si>
  <si>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</si>
  <si>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</si>
  <si>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</si>
  <si>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</si>
  <si>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</si>
  <si>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</si>
  <si>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</si>
  <si>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</si>
  <si>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</si>
  <si>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</si>
  <si>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</si>
  <si>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</si>
  <si>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</si>
  <si>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</si>
  <si>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</si>
  <si>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</si>
  <si>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</si>
  <si>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</si>
  <si>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</si>
  <si>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</si>
  <si>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</si>
  <si>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</si>
  <si>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</si>
  <si>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</si>
  <si>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</si>
  <si>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</si>
  <si>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</si>
  <si>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</si>
  <si>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</si>
  <si>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</si>
  <si>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</si>
  <si>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</si>
  <si>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</si>
  <si>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</si>
  <si>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</si>
  <si>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</si>
  <si>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</si>
  <si>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</si>
  <si>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</si>
  <si>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</si>
  <si>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</si>
  <si>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</si>
  <si>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</si>
  <si>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</si>
  <si>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</si>
  <si>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</si>
  <si>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</si>
  <si>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</si>
  <si>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</si>
  <si>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</si>
  <si>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</si>
  <si>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</si>
  <si>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</si>
  <si>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</si>
  <si>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</si>
  <si>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</si>
  <si>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</si>
  <si>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</si>
  <si>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</si>
  <si>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</si>
  <si>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</si>
  <si>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</si>
  <si>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</si>
  <si>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</si>
  <si>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</si>
  <si>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</si>
  <si>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</si>
  <si>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</si>
  <si>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</si>
  <si>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</si>
  <si>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</si>
  <si>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</si>
  <si>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</si>
  <si>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</si>
  <si>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</si>
  <si>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</si>
  <si>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</si>
  <si>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</si>
  <si>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</si>
  <si>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</si>
  <si>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</si>
  <si>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</si>
  <si>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</si>
  <si>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</si>
  <si>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</si>
  <si>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</si>
  <si>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</si>
  <si>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</si>
  <si>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</si>
  <si>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</si>
  <si>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</si>
  <si>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</si>
  <si>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</si>
  <si>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</si>
  <si>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</si>
  <si>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</si>
  <si>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</si>
  <si>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</si>
  <si>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</si>
  <si>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</si>
  <si>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</si>
  <si>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</si>
  <si>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</si>
  <si>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</si>
  <si>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</si>
  <si>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</si>
  <si>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</si>
  <si>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</si>
  <si>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</si>
  <si>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</si>
  <si>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</si>
  <si>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</si>
  <si>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</si>
  <si>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</si>
  <si>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</si>
  <si>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</si>
  <si>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</si>
  <si>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</si>
  <si>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</si>
  <si>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</si>
  <si>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</si>
  <si>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</si>
  <si>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</si>
  <si>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</si>
  <si>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</si>
  <si>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</si>
  <si>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</si>
  <si>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</si>
  <si>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</si>
  <si>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</si>
  <si>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</si>
  <si>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</si>
  <si>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</si>
  <si>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</si>
  <si>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</si>
  <si>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</si>
  <si>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</si>
  <si>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</si>
  <si>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</si>
  <si>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</si>
  <si>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</si>
  <si>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</si>
  <si>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</si>
  <si>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</si>
  <si>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</si>
  <si>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</si>
  <si>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</si>
  <si>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</si>
  <si>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</si>
  <si>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</si>
  <si>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</si>
  <si>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</si>
  <si>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</si>
  <si>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</si>
  <si>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</si>
  <si>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</si>
  <si>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</si>
  <si>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</si>
  <si>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</si>
  <si>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</si>
  <si>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</si>
  <si>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</si>
  <si>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</si>
  <si>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</si>
  <si>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</si>
  <si>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</si>
  <si>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</si>
  <si>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</si>
  <si>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</si>
  <si>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</si>
  <si>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</si>
  <si>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</si>
  <si>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</si>
  <si>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</si>
  <si>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</si>
  <si>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</si>
  <si>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</si>
  <si>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</si>
  <si>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</si>
  <si>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</si>
  <si>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</si>
  <si>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</si>
  <si>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</si>
  <si>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</si>
  <si>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</si>
  <si>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</si>
  <si>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</si>
  <si>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</si>
  <si>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</si>
  <si>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</si>
  <si>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</si>
  <si>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</si>
  <si>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</si>
  <si>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</si>
  <si>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</si>
  <si>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</si>
  <si>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</si>
  <si>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</si>
  <si>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</si>
  <si>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</si>
  <si>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</si>
  <si>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</si>
  <si>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</si>
  <si>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</si>
  <si>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</si>
  <si>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</si>
  <si>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</si>
  <si>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</si>
  <si>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</si>
  <si>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</si>
  <si>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</si>
  <si>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</si>
  <si>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</si>
  <si>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</si>
  <si>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</si>
  <si>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</si>
  <si>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</si>
  <si>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</si>
  <si>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</si>
  <si>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</si>
  <si>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</si>
  <si>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</si>
  <si>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</si>
  <si>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</si>
  <si>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</si>
  <si>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</si>
  <si>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</si>
  <si>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</si>
  <si>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</si>
  <si>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</si>
  <si>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</si>
  <si>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</si>
  <si>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</si>
  <si>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</si>
  <si>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</si>
  <si>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</si>
  <si>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</si>
  <si>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</si>
  <si>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</si>
  <si>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</si>
  <si>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</si>
  <si>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</si>
  <si>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</si>
  <si>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</si>
  <si>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</si>
  <si>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</si>
  <si>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</si>
  <si>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</si>
  <si>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</si>
  <si>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</si>
  <si>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</si>
  <si>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</si>
  <si>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</si>
  <si>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</si>
  <si>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</si>
  <si>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</si>
  <si>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</si>
  <si>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</si>
  <si>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</si>
  <si>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</si>
  <si>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</si>
  <si>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</si>
  <si>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</si>
  <si>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</si>
  <si>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</si>
  <si>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</si>
  <si>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</si>
  <si>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</si>
  <si>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</si>
  <si>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</si>
  <si>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</si>
  <si>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</si>
  <si>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</si>
  <si>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</si>
  <si>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</si>
  <si>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</si>
  <si>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</si>
  <si>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</si>
  <si>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</si>
  <si>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</si>
  <si>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</si>
  <si>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</si>
  <si>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</si>
  <si>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</si>
  <si>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</si>
  <si>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</si>
  <si>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</si>
  <si>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</si>
  <si>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</si>
  <si>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</si>
  <si>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</si>
  <si>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</si>
  <si>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</si>
  <si>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</si>
  <si>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</si>
  <si>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</si>
  <si>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</si>
  <si>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</si>
  <si>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</si>
  <si>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</si>
  <si>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</si>
  <si>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</si>
  <si>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</si>
  <si>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</si>
  <si>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</si>
  <si>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</si>
  <si>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</si>
  <si>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</si>
  <si>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</si>
  <si>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</si>
  <si>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</si>
  <si>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</si>
  <si>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</si>
  <si>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</si>
  <si>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</si>
  <si>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</si>
  <si>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</si>
  <si>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</si>
  <si>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</si>
  <si>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</si>
  <si>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</si>
  <si>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</si>
  <si>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</si>
  <si>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</si>
  <si>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</si>
  <si>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</si>
  <si>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</si>
  <si>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</si>
  <si>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</si>
  <si>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</si>
  <si>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</si>
  <si>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</si>
  <si>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</si>
  <si>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</si>
  <si>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</si>
  <si>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</si>
  <si>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</si>
  <si>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</si>
  <si>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</si>
  <si>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</si>
  <si>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</si>
  <si>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</si>
  <si>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</si>
  <si>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</si>
  <si>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</si>
  <si>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</si>
  <si>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</si>
  <si>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</si>
  <si>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</si>
  <si>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</si>
  <si>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</si>
  <si>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</si>
  <si>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</si>
  <si>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</si>
  <si>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</si>
  <si>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</si>
  <si>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</si>
  <si>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</si>
  <si>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</si>
  <si>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</si>
  <si>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</si>
  <si>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</si>
  <si>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</si>
  <si>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</si>
  <si>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</si>
  <si>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</si>
  <si>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</si>
  <si>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</si>
  <si>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</si>
  <si>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</si>
  <si>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</si>
  <si>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</si>
  <si>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</si>
  <si>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</si>
  <si>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</si>
  <si>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</si>
  <si>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</si>
  <si>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</si>
  <si>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</si>
  <si>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</si>
  <si>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</si>
  <si>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</si>
  <si>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</si>
  <si>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</si>
  <si>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</si>
  <si>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</si>
  <si>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</si>
  <si>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</si>
  <si>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</si>
  <si>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</si>
  <si>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</si>
  <si>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</si>
  <si>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</si>
  <si>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</si>
  <si>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</si>
  <si>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</si>
  <si>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</si>
  <si>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</si>
  <si>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</si>
  <si>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</si>
  <si>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</si>
  <si>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</si>
  <si>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</si>
  <si>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</si>
  <si>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</si>
  <si>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</si>
  <si>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</si>
  <si>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</si>
  <si>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</si>
  <si>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</si>
  <si>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</si>
  <si>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</si>
  <si>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</si>
  <si>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</si>
  <si>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</si>
  <si>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</si>
  <si>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</si>
  <si>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</si>
  <si>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</si>
  <si>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</si>
  <si>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</si>
  <si>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</si>
  <si>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</si>
  <si>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</si>
  <si>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</si>
  <si>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</si>
  <si>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</si>
  <si>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</si>
  <si>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</si>
  <si>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</si>
  <si>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</si>
  <si>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</si>
  <si>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</si>
  <si>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</si>
  <si>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</si>
  <si>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</si>
  <si>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</si>
  <si>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</si>
  <si>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</si>
  <si>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</si>
  <si>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</si>
  <si>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</si>
  <si>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</si>
  <si>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</si>
  <si>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</si>
  <si>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</si>
  <si>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</si>
  <si>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</si>
  <si>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</si>
  <si>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</si>
  <si>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</si>
  <si>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</si>
  <si>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</si>
  <si>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</si>
  <si>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</si>
  <si>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</si>
  <si>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</si>
  <si>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</si>
  <si>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</si>
  <si>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</si>
  <si>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</si>
  <si>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</si>
  <si>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</si>
  <si>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</si>
  <si>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</si>
  <si>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</si>
  <si>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</si>
  <si>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</si>
  <si>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</si>
  <si>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</si>
  <si>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</si>
  <si>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</si>
  <si>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</si>
  <si>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</si>
  <si>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</si>
  <si>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</si>
  <si>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</si>
  <si>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</si>
  <si>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</si>
  <si>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</si>
  <si>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</si>
  <si>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</si>
  <si>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</si>
  <si>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</si>
  <si>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</si>
  <si>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</si>
  <si>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</si>
  <si>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</si>
  <si>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</si>
  <si>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</si>
  <si>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</si>
  <si>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</si>
  <si>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</si>
  <si>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</si>
  <si>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</si>
  <si>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</si>
  <si>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</si>
  <si>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</si>
  <si>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</si>
  <si>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</si>
  <si>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</si>
  <si>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</si>
  <si>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</si>
  <si>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</si>
  <si>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</si>
  <si>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</si>
  <si>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</si>
  <si>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</si>
  <si>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</si>
  <si>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</si>
  <si>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</si>
  <si>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</si>
  <si>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</si>
  <si>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</si>
  <si>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</si>
  <si>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</si>
  <si>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</si>
  <si>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</si>
  <si>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</si>
  <si>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</si>
  <si>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</si>
  <si>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</si>
  <si>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</si>
  <si>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</si>
  <si>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</si>
  <si>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</si>
  <si>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</si>
  <si>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</si>
  <si>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</si>
  <si>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</si>
  <si>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</si>
  <si>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</si>
  <si>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</si>
  <si>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</si>
  <si>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</si>
  <si>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</si>
  <si>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</si>
  <si>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</si>
  <si>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</si>
  <si>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</si>
  <si>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</si>
  <si>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</si>
  <si>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</si>
  <si>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</si>
  <si>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</si>
  <si>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</si>
  <si>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</si>
  <si>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</si>
  <si>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</si>
  <si>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</si>
  <si>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</si>
  <si>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</si>
  <si>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</si>
  <si>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</si>
  <si>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</si>
  <si>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</si>
  <si>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</si>
  <si>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</si>
  <si>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</si>
  <si>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</si>
  <si>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</si>
  <si>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</si>
  <si>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</si>
  <si>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</si>
  <si>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</si>
  <si>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</si>
  <si>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</si>
  <si>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</si>
  <si>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</si>
  <si>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</si>
  <si>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</si>
  <si>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</si>
  <si>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</si>
  <si>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</si>
  <si>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</si>
  <si>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</si>
  <si>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</si>
  <si>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</si>
  <si>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</si>
  <si>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</si>
  <si>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</si>
  <si>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</si>
  <si>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</si>
  <si>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</si>
  <si>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</si>
  <si>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</si>
  <si>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</si>
  <si>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</si>
  <si>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</si>
  <si>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</si>
  <si>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</si>
  <si>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</si>
  <si>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</si>
  <si>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</si>
  <si>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</si>
  <si>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</si>
  <si>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</si>
  <si>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</si>
  <si>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</si>
  <si>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</si>
  <si>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</si>
  <si>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</si>
  <si>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</si>
  <si>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</si>
  <si>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</si>
  <si>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</si>
  <si>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</si>
  <si>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</si>
  <si>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</si>
  <si>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</si>
  <si>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</si>
  <si>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</si>
  <si>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</si>
  <si>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</si>
  <si>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</si>
  <si>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</si>
  <si>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</si>
  <si>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</si>
  <si>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</si>
  <si>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</si>
  <si>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</si>
  <si>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</si>
  <si>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</si>
  <si>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</si>
  <si>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</si>
  <si>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</si>
  <si>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</si>
  <si>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</si>
  <si>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</si>
  <si>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</si>
  <si>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</si>
  <si>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</si>
  <si>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</si>
  <si>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</si>
  <si>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</si>
  <si>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</si>
  <si>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</si>
  <si>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</si>
  <si>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</si>
  <si>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</si>
  <si>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</si>
  <si>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</si>
  <si>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</si>
  <si>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</si>
  <si>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</si>
  <si>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</si>
  <si>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</si>
  <si>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</si>
  <si>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</si>
  <si>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</si>
  <si>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</si>
  <si>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</si>
  <si>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</si>
  <si>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</si>
  <si>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</si>
  <si>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</si>
  <si>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</si>
  <si>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</si>
  <si>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</si>
  <si>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</si>
  <si>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</si>
  <si>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</si>
  <si>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</si>
  <si>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</si>
  <si>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</si>
  <si>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</si>
  <si>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</si>
  <si>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</si>
  <si>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</si>
  <si>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</si>
  <si>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</si>
  <si>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</si>
  <si>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</si>
  <si>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</si>
  <si>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</si>
  <si>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</si>
  <si>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</si>
  <si>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</si>
  <si>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</si>
  <si>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</si>
  <si>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</si>
  <si>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</si>
  <si>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</si>
  <si>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</si>
  <si>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</si>
  <si>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</si>
  <si>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</si>
  <si>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</si>
  <si>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</si>
  <si>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</si>
  <si>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</si>
  <si>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</si>
  <si>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</si>
  <si>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</si>
  <si>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</si>
  <si>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</si>
  <si>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</si>
  <si>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</si>
  <si>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</si>
  <si>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</si>
  <si>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</si>
  <si>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</si>
  <si>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</si>
  <si>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</si>
  <si>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</si>
  <si>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</si>
  <si>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</si>
  <si>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</si>
  <si>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</si>
  <si>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</si>
  <si>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</si>
  <si>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</si>
  <si>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</si>
  <si>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</si>
  <si>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</si>
  <si>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</si>
  <si>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</si>
  <si>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</si>
  <si>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</si>
  <si>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</si>
  <si>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</si>
  <si>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</si>
  <si>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</si>
  <si>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</si>
  <si>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</si>
  <si>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</si>
  <si>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</si>
  <si>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</si>
  <si>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</si>
  <si>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</si>
  <si>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</si>
  <si>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</si>
  <si>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</si>
  <si>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</si>
  <si>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</si>
  <si>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</si>
  <si>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</si>
  <si>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</si>
  <si>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</si>
  <si>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</si>
  <si>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</si>
  <si>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</si>
  <si>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</si>
  <si>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</si>
  <si>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</si>
  <si>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</si>
  <si>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</si>
  <si>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</si>
  <si>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</si>
  <si>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</si>
  <si>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</si>
  <si>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</si>
  <si>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</si>
  <si>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</si>
  <si>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</si>
  <si>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</si>
  <si>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</si>
  <si>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</si>
  <si>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</si>
  <si>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</si>
  <si>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</si>
  <si>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</si>
  <si>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</si>
  <si>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</si>
  <si>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</si>
  <si>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</si>
  <si>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</si>
  <si>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</si>
  <si>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</si>
  <si>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</si>
  <si>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</si>
  <si>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</si>
  <si>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</si>
  <si>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</si>
  <si>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</si>
  <si>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</si>
  <si>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</si>
  <si>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</si>
  <si>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</si>
  <si>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</si>
  <si>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</si>
  <si>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</si>
  <si>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</si>
  <si>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</si>
  <si>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</si>
  <si>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</si>
  <si>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</si>
  <si>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</si>
  <si>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</si>
  <si>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</si>
  <si>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</si>
  <si>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</si>
  <si>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</si>
  <si>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</si>
  <si>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</si>
  <si>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</si>
  <si>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</si>
  <si>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</si>
  <si>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</si>
  <si>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</si>
  <si>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</si>
  <si>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</si>
  <si>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</si>
  <si>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</si>
  <si>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</si>
  <si>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</si>
  <si>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</si>
  <si>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</si>
  <si>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</si>
  <si>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</si>
  <si>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</si>
  <si>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</si>
  <si>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</si>
  <si>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</si>
  <si>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</si>
  <si>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</si>
  <si>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</si>
  <si>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</si>
  <si>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</si>
  <si>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</si>
  <si>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</si>
  <si>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</si>
  <si>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</si>
  <si>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</si>
  <si>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</si>
  <si>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</si>
  <si>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</si>
  <si>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</si>
  <si>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</si>
  <si>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</si>
  <si>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</si>
  <si>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</si>
  <si>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</si>
  <si>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</si>
  <si>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</si>
  <si>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</si>
  <si>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</si>
  <si>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</si>
  <si>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</si>
  <si>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</si>
  <si>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</si>
  <si>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</si>
  <si>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</si>
  <si>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</si>
  <si>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</si>
  <si>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</si>
  <si>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</si>
  <si>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</si>
  <si>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</si>
  <si>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</si>
  <si>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</si>
  <si>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</si>
  <si>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</si>
  <si>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</si>
  <si>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</si>
  <si>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</si>
  <si>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</si>
  <si>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</si>
  <si>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</si>
  <si>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</si>
  <si>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</si>
  <si>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</si>
  <si>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</si>
  <si>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</si>
  <si>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</si>
  <si>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</si>
  <si>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</si>
  <si>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</si>
  <si>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</si>
  <si>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</si>
  <si>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</si>
  <si>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</si>
  <si>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</si>
  <si>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</si>
  <si>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</si>
  <si>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</si>
  <si>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</si>
  <si>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</si>
  <si>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</si>
  <si>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</si>
  <si>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</si>
  <si>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</si>
  <si>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</si>
  <si>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</si>
  <si>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</si>
  <si>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</si>
  <si>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</si>
  <si>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</si>
  <si>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</si>
  <si>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</si>
  <si>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</si>
  <si>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</si>
  <si>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</si>
  <si>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</si>
  <si>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</si>
  <si>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</si>
  <si>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</si>
  <si>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</si>
  <si>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</si>
  <si>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</si>
  <si>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</si>
  <si>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</si>
  <si>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</si>
  <si>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</si>
  <si>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</si>
  <si>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</si>
  <si>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</si>
  <si>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</si>
  <si>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</si>
  <si>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</si>
  <si>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</si>
  <si>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</si>
  <si>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</si>
  <si>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</si>
  <si>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</si>
  <si>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</si>
  <si>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</si>
  <si>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</si>
  <si>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</si>
  <si>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</si>
  <si>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</si>
  <si>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</si>
  <si>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</si>
  <si>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</si>
  <si>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</si>
  <si>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</si>
  <si>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</si>
  <si>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</si>
  <si>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</si>
  <si>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</si>
  <si>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</si>
  <si>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</si>
  <si>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</si>
  <si>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</si>
  <si>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</si>
  <si>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</si>
  <si>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</si>
  <si>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</si>
  <si>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</si>
  <si>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</si>
  <si>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</si>
  <si>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</si>
  <si>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</si>
  <si>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</si>
  <si>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</si>
  <si>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</si>
  <si>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</si>
  <si>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</si>
  <si>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</si>
  <si>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</si>
  <si>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</si>
  <si>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</si>
  <si>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</si>
  <si>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</si>
  <si>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</si>
  <si>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</si>
  <si>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</si>
  <si>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</si>
  <si>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</si>
  <si>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</si>
  <si>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</si>
  <si>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</si>
  <si>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</si>
  <si>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</si>
  <si>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</si>
  <si>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</si>
  <si>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</si>
  <si>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</si>
  <si>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</si>
  <si>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</si>
  <si>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</si>
  <si>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</si>
  <si>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</si>
  <si>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</si>
  <si>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</si>
  <si>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</si>
  <si>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</si>
  <si>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</si>
  <si>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</si>
  <si>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</si>
  <si>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</si>
  <si>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</si>
  <si>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</si>
  <si>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</si>
  <si>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</si>
  <si>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</si>
  <si>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</si>
  <si>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</si>
  <si>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</si>
  <si>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</si>
  <si>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</si>
  <si>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</si>
  <si>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</si>
  <si>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</si>
  <si>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</si>
  <si>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</si>
  <si>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</si>
  <si>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</si>
  <si>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</si>
  <si>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</si>
  <si>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</si>
  <si>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</si>
  <si>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</si>
  <si>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</si>
  <si>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</si>
  <si>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</si>
  <si>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</si>
  <si>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</si>
  <si>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</si>
  <si>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</si>
  <si>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</si>
  <si>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</si>
  <si>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</si>
  <si>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</si>
  <si>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</si>
  <si>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</si>
  <si>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</si>
  <si>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</si>
  <si>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</si>
  <si>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</si>
  <si>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</si>
  <si>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</si>
  <si>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</si>
  <si>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</si>
  <si>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</si>
  <si>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</si>
  <si>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</si>
  <si>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</si>
  <si>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</si>
  <si>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</si>
  <si>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</si>
  <si>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</si>
  <si>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</si>
  <si>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</si>
  <si>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</si>
  <si>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</si>
  <si>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</si>
  <si>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</si>
  <si>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</si>
  <si>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</si>
  <si>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</si>
  <si>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</si>
  <si>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</si>
  <si>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</si>
  <si>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</si>
  <si>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</si>
  <si>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</si>
  <si>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</si>
  <si>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</si>
  <si>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</si>
  <si>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</si>
  <si>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</si>
  <si>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</si>
  <si>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</si>
  <si>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</si>
  <si>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</si>
  <si>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</si>
  <si>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</si>
  <si>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</si>
  <si>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</si>
  <si>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</si>
  <si>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</si>
  <si>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</si>
  <si>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</si>
  <si>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</si>
  <si>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</si>
  <si>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</si>
  <si>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</si>
  <si>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</si>
  <si>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</si>
  <si>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</si>
  <si>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</si>
  <si>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</si>
  <si>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</si>
  <si>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</si>
  <si>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</si>
  <si>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</si>
  <si>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</si>
  <si>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</si>
  <si>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</si>
  <si>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</si>
  <si>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</si>
  <si>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</si>
  <si>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</si>
  <si>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</si>
  <si>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</si>
  <si>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</si>
  <si>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</si>
  <si>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</si>
  <si>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</si>
  <si>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</si>
  <si>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</si>
  <si>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</si>
  <si>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</si>
  <si>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</si>
  <si>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</si>
  <si>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</si>
  <si>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</si>
  <si>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</si>
  <si>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</si>
  <si>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</si>
  <si>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</si>
  <si>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</si>
  <si>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</si>
  <si>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</si>
  <si>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</si>
  <si>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</si>
  <si>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</si>
  <si>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</si>
  <si>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</si>
  <si>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</si>
  <si>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</si>
  <si>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</si>
  <si>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</si>
  <si>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</si>
  <si>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</si>
  <si>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</si>
  <si>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</si>
  <si>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</si>
  <si>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</si>
  <si>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</si>
  <si>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</si>
  <si>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</si>
  <si>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</si>
  <si>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</si>
  <si>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</si>
  <si>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</si>
  <si>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</si>
  <si>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</si>
  <si>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</si>
  <si>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</si>
  <si>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</si>
  <si>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</si>
  <si>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</si>
  <si>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</si>
  <si>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</si>
  <si>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</si>
  <si>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</si>
  <si>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</si>
  <si>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</si>
  <si>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</si>
  <si>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</si>
  <si>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</si>
  <si>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</si>
  <si>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</si>
  <si>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</si>
  <si>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</si>
  <si>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</si>
  <si>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</si>
  <si>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</si>
  <si>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</si>
  <si>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</si>
  <si>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</si>
  <si>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</si>
  <si>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</si>
  <si>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</si>
  <si>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</si>
  <si>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</si>
  <si>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</si>
  <si>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</si>
  <si>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</si>
  <si>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</si>
  <si>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</si>
  <si>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</si>
  <si>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</si>
  <si>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</si>
  <si>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</si>
  <si>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</si>
  <si>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</si>
  <si>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</si>
  <si>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</si>
  <si>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</si>
  <si>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</si>
  <si>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</si>
  <si>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</si>
  <si>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</si>
  <si>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</si>
  <si>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</si>
  <si>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</si>
  <si>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</si>
  <si>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</si>
  <si>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</si>
  <si>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</si>
  <si>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</si>
  <si>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</si>
  <si>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</si>
  <si>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</si>
  <si>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</si>
  <si>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</si>
  <si>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</si>
  <si>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</si>
  <si>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</si>
  <si>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</si>
  <si>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</si>
  <si>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</si>
  <si>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</si>
  <si>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</si>
  <si>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</si>
  <si>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</si>
  <si>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</si>
  <si>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</si>
  <si>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</si>
  <si>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</si>
  <si>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</si>
  <si>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</si>
  <si>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</si>
  <si>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</si>
  <si>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</si>
  <si>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</si>
  <si>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</si>
  <si>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</si>
  <si>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</si>
  <si>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</si>
  <si>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</si>
  <si>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</si>
  <si>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</si>
  <si>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</si>
  <si>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</si>
  <si>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</si>
  <si>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</si>
  <si>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</si>
  <si>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</si>
  <si>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</si>
  <si>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</si>
  <si>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</si>
  <si>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</si>
  <si>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</si>
  <si>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</si>
  <si>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</si>
  <si>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</si>
  <si>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</si>
  <si>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</si>
  <si>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</si>
  <si>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</si>
  <si>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</si>
  <si>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</si>
  <si>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</si>
  <si>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</si>
  <si>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</si>
  <si>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</si>
  <si>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</si>
  <si>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</si>
  <si>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</si>
  <si>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</si>
  <si>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</si>
  <si>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</si>
  <si>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</si>
  <si>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</si>
  <si>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</si>
  <si>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</si>
  <si>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</si>
  <si>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</si>
  <si>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</si>
  <si>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</si>
  <si>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</si>
  <si>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</si>
  <si>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</si>
  <si>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</si>
  <si>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</si>
  <si>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</si>
  <si>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</si>
  <si>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</si>
  <si>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</si>
  <si>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</si>
  <si>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</si>
  <si>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</si>
  <si>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</si>
  <si>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</si>
  <si>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</si>
  <si>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</si>
  <si>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</si>
  <si>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</si>
  <si>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</si>
  <si>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</si>
  <si>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</si>
  <si>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</si>
  <si>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</si>
  <si>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</si>
  <si>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</si>
  <si>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</si>
  <si>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</si>
  <si>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</si>
  <si>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</si>
  <si>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</si>
  <si>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</si>
  <si>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</si>
  <si>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</si>
  <si>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</si>
  <si>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</si>
  <si>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</si>
  <si>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</si>
  <si>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</si>
  <si>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</si>
  <si>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</si>
  <si>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</si>
  <si>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</si>
  <si>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</si>
  <si>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</si>
  <si>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</si>
  <si>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</si>
  <si>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</si>
  <si>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</si>
  <si>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</si>
  <si>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</si>
  <si>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</si>
  <si>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</si>
  <si>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</si>
  <si>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</si>
  <si>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</si>
  <si>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</si>
  <si>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</si>
  <si>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</si>
  <si>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</si>
  <si>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</si>
  <si>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</si>
  <si>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</si>
  <si>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</si>
  <si>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</si>
  <si>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</si>
  <si>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</si>
  <si>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</si>
  <si>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</si>
  <si>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</si>
  <si>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</si>
  <si>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</si>
  <si>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</si>
  <si>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</si>
  <si>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</si>
  <si>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</si>
  <si>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</si>
  <si>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</si>
  <si>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</si>
  <si>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</si>
  <si>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</si>
  <si>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</si>
  <si>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</si>
  <si>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</si>
  <si>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</si>
  <si>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</si>
  <si>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</si>
  <si>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</si>
  <si>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</si>
  <si>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</si>
  <si>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</si>
  <si>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</si>
  <si>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</si>
  <si>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</si>
  <si>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</si>
  <si>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</si>
  <si>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</si>
  <si>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</si>
  <si>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</si>
  <si>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</si>
  <si>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</si>
  <si>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</si>
  <si>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</si>
  <si>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</si>
  <si>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</si>
  <si>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</si>
  <si>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</si>
  <si>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</si>
  <si>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</si>
  <si>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</si>
  <si>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</si>
  <si>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</si>
  <si>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</si>
  <si>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</si>
  <si>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</si>
  <si>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</si>
  <si>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</si>
  <si>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</si>
  <si>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</si>
  <si>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</si>
  <si>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</si>
  <si>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</si>
  <si>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</si>
  <si>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</si>
  <si>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</si>
  <si>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</si>
  <si>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</si>
  <si>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</si>
  <si>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</si>
  <si>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</si>
  <si>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</si>
  <si>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</si>
  <si>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</si>
  <si>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</si>
  <si>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</si>
  <si>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</si>
  <si>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</si>
  <si>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</si>
  <si>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</si>
  <si>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</si>
  <si>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</si>
  <si>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</si>
  <si>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</si>
  <si>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</si>
  <si>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</si>
  <si>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</si>
  <si>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</si>
  <si>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</si>
  <si>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</si>
  <si>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</si>
  <si>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</si>
  <si>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</si>
  <si>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</si>
  <si>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</si>
  <si>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</si>
  <si>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</si>
  <si>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</si>
  <si>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</si>
  <si>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</si>
  <si>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</si>
  <si>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</si>
  <si>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</si>
  <si>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</si>
  <si>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</si>
  <si>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</si>
  <si>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</si>
  <si>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</si>
  <si>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</si>
  <si>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</si>
  <si>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</si>
  <si>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</si>
  <si>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</si>
  <si>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</si>
  <si>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</si>
  <si>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</si>
  <si>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</si>
  <si>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</si>
  <si>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</si>
  <si>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</si>
  <si>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</si>
  <si>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</si>
  <si>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</si>
  <si>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</si>
  <si>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</si>
  <si>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</si>
  <si>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</si>
  <si>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</si>
  <si>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</si>
  <si>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</si>
  <si>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</si>
  <si>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</si>
  <si>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</si>
  <si>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</si>
  <si>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</si>
  <si>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</si>
  <si>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</si>
  <si>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</si>
  <si>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</si>
  <si>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</si>
  <si>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</si>
  <si>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</si>
  <si>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</si>
  <si>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</si>
  <si>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</si>
  <si>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</si>
  <si>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</si>
  <si>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</si>
  <si>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</si>
  <si>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</si>
  <si>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</si>
  <si>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</si>
  <si>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</si>
  <si>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</si>
  <si>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</si>
  <si>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</si>
  <si>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</si>
  <si>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</si>
  <si>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</si>
  <si>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</si>
  <si>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</si>
  <si>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</si>
  <si>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</si>
  <si>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</si>
  <si>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</si>
  <si>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</si>
  <si>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</si>
  <si>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</si>
  <si>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</si>
  <si>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</si>
  <si>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</si>
  <si>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</si>
  <si>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</si>
  <si>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</si>
  <si>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</si>
  <si>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</si>
  <si>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</si>
  <si>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</si>
  <si>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</si>
  <si>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</si>
  <si>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</si>
  <si>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</si>
  <si>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</si>
  <si>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</si>
  <si>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</si>
  <si>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</si>
  <si>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</si>
  <si>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</si>
  <si>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</si>
  <si>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</si>
  <si>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</si>
  <si>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</si>
  <si>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</si>
  <si>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</si>
  <si>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</si>
  <si>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</si>
  <si>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</si>
  <si>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</si>
  <si>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</si>
  <si>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</si>
  <si>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</si>
  <si>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</si>
  <si>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</si>
  <si>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</si>
  <si>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</si>
  <si>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</si>
  <si>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</si>
  <si>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</si>
  <si>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</si>
  <si>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</si>
  <si>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</si>
  <si>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</si>
  <si>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</si>
  <si>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</si>
  <si>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</si>
  <si>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</si>
  <si>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</si>
  <si>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</si>
  <si>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</si>
  <si>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</si>
  <si>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</si>
  <si>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</si>
  <si>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</si>
  <si>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</si>
  <si>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</si>
  <si>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</si>
  <si>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</si>
  <si>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</si>
  <si>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</si>
  <si>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</si>
  <si>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</si>
  <si>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</si>
  <si>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</si>
  <si>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</si>
  <si>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</si>
  <si>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</si>
  <si>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</si>
  <si>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</si>
  <si>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</si>
  <si>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</si>
  <si>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</si>
  <si>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</si>
  <si>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</si>
  <si>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</si>
  <si>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</si>
  <si>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</si>
  <si>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</si>
  <si>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</si>
  <si>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</si>
  <si>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</si>
  <si>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</si>
  <si>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</si>
  <si>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</si>
  <si>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</si>
  <si>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</si>
  <si>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</si>
  <si>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</si>
  <si>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</si>
  <si>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</si>
  <si>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</si>
  <si>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</si>
  <si>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</si>
  <si>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</si>
  <si>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</si>
  <si>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</si>
  <si>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</si>
  <si>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</si>
  <si>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</si>
  <si>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</si>
  <si>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</si>
  <si>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</si>
  <si>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</si>
  <si>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</si>
  <si>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</si>
  <si>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</si>
  <si>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</si>
  <si>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</si>
  <si>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</si>
  <si>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</si>
  <si>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</si>
  <si>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</si>
  <si>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</si>
  <si>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</si>
  <si>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</si>
  <si>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</si>
  <si>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</si>
  <si>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</si>
  <si>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</si>
  <si>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</si>
  <si>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</si>
  <si>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</si>
  <si>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</si>
  <si>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</si>
  <si>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</si>
  <si>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</si>
  <si>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</si>
  <si>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</si>
  <si>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</si>
  <si>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</si>
  <si>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</si>
  <si>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</si>
  <si>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</si>
  <si>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</si>
  <si>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</si>
  <si>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</si>
  <si>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</si>
  <si>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</si>
  <si>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</si>
  <si>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</si>
  <si>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</si>
  <si>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</si>
  <si>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</si>
  <si>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</si>
  <si>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</si>
  <si>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</si>
  <si>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</si>
  <si>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</si>
  <si>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</si>
  <si>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</si>
  <si>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</si>
  <si>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</si>
  <si>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</si>
  <si>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</si>
  <si>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</si>
  <si>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</si>
  <si>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</si>
  <si>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</si>
  <si>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</si>
  <si>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</si>
  <si>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</si>
  <si>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</si>
  <si>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</si>
  <si>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</si>
  <si>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</si>
  <si>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</si>
  <si>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</si>
  <si>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</si>
  <si>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</si>
  <si>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</si>
  <si>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</si>
  <si>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</si>
  <si>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</si>
  <si>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</si>
  <si>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</si>
  <si>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</si>
  <si>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</si>
  <si>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</si>
  <si>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</si>
  <si>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</si>
  <si>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</si>
  <si>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</si>
  <si>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</si>
  <si>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</si>
  <si>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</si>
  <si>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</si>
  <si>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</si>
  <si>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</si>
  <si>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</si>
  <si>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</si>
  <si>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</si>
  <si>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</si>
  <si>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</si>
  <si>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</si>
  <si>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</si>
  <si>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</si>
  <si>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</si>
  <si>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</si>
  <si>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</si>
  <si>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</si>
  <si>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</si>
  <si>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</si>
  <si>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</si>
  <si>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</si>
  <si>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</si>
  <si>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</si>
  <si>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</si>
  <si>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</si>
  <si>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</si>
  <si>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</si>
  <si>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</si>
  <si>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</si>
  <si>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</si>
  <si>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</si>
  <si>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</si>
  <si>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</si>
  <si>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</si>
  <si>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</si>
  <si>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</si>
  <si>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</si>
  <si>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</si>
  <si>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</si>
  <si>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</si>
  <si>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</si>
  <si>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</si>
  <si>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</si>
  <si>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</si>
  <si>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</si>
  <si>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</si>
  <si>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</si>
  <si>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</si>
  <si>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</si>
  <si>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</si>
  <si>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</si>
  <si>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</si>
  <si>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</si>
  <si>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</si>
  <si>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</si>
  <si>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</si>
  <si>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</si>
  <si>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</si>
  <si>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</si>
  <si>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</si>
  <si>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</si>
  <si>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</si>
  <si>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</si>
  <si>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</si>
  <si>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</si>
  <si>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</si>
  <si>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</si>
  <si>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</si>
  <si>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</si>
  <si>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</si>
  <si>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</si>
  <si>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</si>
  <si>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</si>
  <si>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</si>
  <si>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</si>
  <si>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</si>
  <si>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</si>
  <si>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</si>
  <si>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</si>
  <si>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</si>
  <si>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</si>
  <si>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</si>
  <si>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</si>
  <si>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</si>
  <si>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</si>
  <si>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</si>
  <si>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</si>
  <si>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</si>
  <si>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</si>
  <si>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</si>
  <si>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</si>
  <si>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</si>
  <si>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</si>
  <si>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</si>
  <si>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</si>
  <si>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</si>
  <si>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</si>
  <si>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</si>
  <si>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</si>
  <si>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</si>
  <si>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</si>
  <si>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</si>
  <si>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</si>
  <si>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</si>
  <si>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</si>
  <si>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</si>
  <si>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</si>
  <si>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</si>
  <si>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</si>
  <si>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</si>
  <si>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</si>
  <si>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</si>
  <si>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</si>
  <si>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</si>
  <si>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</si>
  <si>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</si>
  <si>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</si>
  <si>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</si>
  <si>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</si>
  <si>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</si>
  <si>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</si>
  <si>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</si>
  <si>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</si>
  <si>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</si>
  <si>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</si>
  <si>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</si>
  <si>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</si>
  <si>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</si>
  <si>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</si>
  <si>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</si>
  <si>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</si>
  <si>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</si>
  <si>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</si>
  <si>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</si>
  <si>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</si>
  <si>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</si>
  <si>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</si>
  <si>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</si>
  <si>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</si>
  <si>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</si>
  <si>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</si>
  <si>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</si>
  <si>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</si>
  <si>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</si>
  <si>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</si>
  <si>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</si>
  <si>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</si>
  <si>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</si>
  <si>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</si>
  <si>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</si>
  <si>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</si>
  <si>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</si>
  <si>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</si>
  <si>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</si>
  <si>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</si>
  <si>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</si>
  <si>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</si>
  <si>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</si>
  <si>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</si>
  <si>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</si>
  <si>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</si>
  <si>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</si>
  <si>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</si>
  <si>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</si>
  <si>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</si>
  <si>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</si>
  <si>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</si>
  <si>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</si>
  <si>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</si>
  <si>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</si>
  <si>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</si>
  <si>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</si>
  <si>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</si>
  <si>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</si>
  <si>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</si>
  <si>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</si>
  <si>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</si>
  <si>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</si>
  <si>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</si>
  <si>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</si>
  <si>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</si>
  <si>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</si>
  <si>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</si>
  <si>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</si>
  <si>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</si>
  <si>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</si>
  <si>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</si>
  <si>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</si>
  <si>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</si>
  <si>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</si>
  <si>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</si>
  <si>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</si>
  <si>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</si>
  <si>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</si>
  <si>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</si>
  <si>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</si>
  <si>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</si>
  <si>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</si>
  <si>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</si>
  <si>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</si>
  <si>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</si>
  <si>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</si>
  <si>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</si>
  <si>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</si>
  <si>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</si>
  <si>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</si>
  <si>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</si>
  <si>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</si>
  <si>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</si>
  <si>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</si>
  <si>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</si>
  <si>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</si>
  <si>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</si>
  <si>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</si>
  <si>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</si>
  <si>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</si>
  <si>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</si>
  <si>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</si>
  <si>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</si>
  <si>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</si>
  <si>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</si>
  <si>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</si>
  <si>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</si>
  <si>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</si>
  <si>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</si>
  <si>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</si>
  <si>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</si>
  <si>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</si>
  <si>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</si>
  <si>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</si>
  <si>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</si>
  <si>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</si>
  <si>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</si>
  <si>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</si>
  <si>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</si>
  <si>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</si>
  <si>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</si>
  <si>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</si>
  <si>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</si>
  <si>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</si>
  <si>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</si>
  <si>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</si>
  <si>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</si>
  <si>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</si>
  <si>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</si>
  <si>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</si>
  <si>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</si>
  <si>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</si>
  <si>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</si>
  <si>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</si>
  <si>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</si>
  <si>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</si>
  <si>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</si>
  <si>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</si>
  <si>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</si>
  <si>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</si>
  <si>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</si>
  <si>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</si>
  <si>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</si>
  <si>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</si>
  <si>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</si>
  <si>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</si>
  <si>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</si>
  <si>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</si>
  <si>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</si>
  <si>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</si>
  <si>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</si>
  <si>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</si>
  <si>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</si>
  <si>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</si>
  <si>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</si>
  <si>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</si>
  <si>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</si>
  <si>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</si>
  <si>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</si>
  <si>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</si>
  <si>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</si>
  <si>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</si>
  <si>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</si>
  <si>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</si>
  <si>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</si>
  <si>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</si>
  <si>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</si>
  <si>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</si>
  <si>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</si>
  <si>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</si>
  <si>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</si>
  <si>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</si>
  <si>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</si>
  <si>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</si>
  <si>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</si>
  <si>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</si>
  <si>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</si>
  <si>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</si>
  <si>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</si>
  <si>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</si>
  <si>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</si>
  <si>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</si>
  <si>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</si>
  <si>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</si>
  <si>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</si>
  <si>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</si>
  <si>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</si>
  <si>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</si>
  <si>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</si>
  <si>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</si>
  <si>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</si>
  <si>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</si>
  <si>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</si>
  <si>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</si>
  <si>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</si>
  <si>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</si>
  <si>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</si>
  <si>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</si>
  <si>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</si>
  <si>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</si>
  <si>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</si>
  <si>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</si>
  <si>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</si>
  <si>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</si>
  <si>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</si>
  <si>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</si>
  <si>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</si>
  <si>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</si>
  <si>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</si>
  <si>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</si>
  <si>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</si>
  <si>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</si>
  <si>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</si>
  <si>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</si>
  <si>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</si>
  <si>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</si>
  <si>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</si>
  <si>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</si>
  <si>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</si>
  <si>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</si>
  <si>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</si>
  <si>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</si>
  <si>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</si>
  <si>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</si>
  <si>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</si>
  <si>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</si>
  <si>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</si>
  <si>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</si>
  <si>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</si>
  <si>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</si>
  <si>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</si>
  <si>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</si>
  <si>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</si>
  <si>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</si>
  <si>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</si>
  <si>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</si>
  <si>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</si>
  <si>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</si>
  <si>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</si>
  <si>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</si>
  <si>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</si>
  <si>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</si>
  <si>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</si>
  <si>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</si>
  <si>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</si>
  <si>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</si>
  <si>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</si>
  <si>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</si>
  <si>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</si>
  <si>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</si>
  <si>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</si>
  <si>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</si>
  <si>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</si>
  <si>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</si>
  <si>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</si>
  <si>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</si>
  <si>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</si>
  <si>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</si>
  <si>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</si>
  <si>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</si>
  <si>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</si>
  <si>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</si>
  <si>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</si>
  <si>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</si>
  <si>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</si>
  <si>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</si>
  <si>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</si>
  <si>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</si>
  <si>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</si>
  <si>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</si>
  <si>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</si>
  <si>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</si>
  <si>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</si>
  <si>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</si>
  <si>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</si>
  <si>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</si>
  <si>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</si>
  <si>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</si>
  <si>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</si>
  <si>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</si>
  <si>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</si>
  <si>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</si>
  <si>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</si>
  <si>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</si>
  <si>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</si>
  <si>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</si>
  <si>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</si>
  <si>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</si>
  <si>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</si>
  <si>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</si>
  <si>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</si>
  <si>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</si>
  <si>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</si>
  <si>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</si>
  <si>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</si>
  <si>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</si>
  <si>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</si>
  <si>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</si>
  <si>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</si>
  <si>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</si>
  <si>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</si>
  <si>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</si>
  <si>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</si>
  <si>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</si>
  <si>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</si>
  <si>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</si>
  <si>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</si>
  <si>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</si>
  <si>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</si>
  <si>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</si>
  <si>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</si>
  <si>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</si>
  <si>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</si>
  <si>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</si>
  <si>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</si>
  <si>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</si>
  <si>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</si>
  <si>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</si>
  <si>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</si>
  <si>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</si>
  <si>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</si>
  <si>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</si>
  <si>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</si>
  <si>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</si>
  <si>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</si>
  <si>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</si>
  <si>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</si>
  <si>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</si>
  <si>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</si>
  <si>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</si>
  <si>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</si>
  <si>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</si>
  <si>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</si>
  <si>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</si>
  <si>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</si>
  <si>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</si>
  <si>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</si>
  <si>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</si>
  <si>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</si>
  <si>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</si>
  <si>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</si>
  <si>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</si>
  <si>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</si>
  <si>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</si>
  <si>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</si>
  <si>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</si>
  <si>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</si>
  <si>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</si>
  <si>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</si>
  <si>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</si>
  <si>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</si>
  <si>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</si>
  <si>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</si>
  <si>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</si>
  <si>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</si>
  <si>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</si>
  <si>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</si>
  <si>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</si>
  <si>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</si>
  <si>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</si>
  <si>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</si>
  <si>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</si>
  <si>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</si>
  <si>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</si>
  <si>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</si>
  <si>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</si>
  <si>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</si>
  <si>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</si>
  <si>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</si>
  <si>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</si>
  <si>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</si>
  <si>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</si>
  <si>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</si>
  <si>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</si>
  <si>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</si>
  <si>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</si>
  <si>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</si>
  <si>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</si>
  <si>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</si>
  <si>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</si>
  <si>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</si>
  <si>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</si>
  <si>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</si>
  <si>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</si>
  <si>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</si>
  <si>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</si>
  <si>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</si>
  <si>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</si>
  <si>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</si>
  <si>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</si>
  <si>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</si>
  <si>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</si>
  <si>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</si>
  <si>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</si>
  <si>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</si>
  <si>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</si>
  <si>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</si>
  <si>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</si>
  <si>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</si>
  <si>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</si>
  <si>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</si>
  <si>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</si>
  <si>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</si>
  <si>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</si>
  <si>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</si>
  <si>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</si>
  <si>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</si>
  <si>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</si>
  <si>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</si>
  <si>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</si>
  <si>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</si>
  <si>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</si>
  <si>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</si>
  <si>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</si>
  <si>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</si>
  <si>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</si>
  <si>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</si>
  <si>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</si>
  <si>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</si>
  <si>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</si>
  <si>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</si>
  <si>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</si>
  <si>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</si>
  <si>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</si>
  <si>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</si>
  <si>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</si>
  <si>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</si>
  <si>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</si>
  <si>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</si>
  <si>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</si>
  <si>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</si>
  <si>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</si>
  <si>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</si>
  <si>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</si>
  <si>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</si>
  <si>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</si>
  <si>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</si>
  <si>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</si>
  <si>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</si>
  <si>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</si>
  <si>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</si>
  <si>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</si>
  <si>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</si>
  <si>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</si>
  <si>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</si>
  <si>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</si>
  <si>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</si>
  <si>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</si>
  <si>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</si>
  <si>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</si>
  <si>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</si>
  <si>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</si>
  <si>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</si>
  <si>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</si>
  <si>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</si>
  <si>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</si>
  <si>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</si>
  <si>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</si>
  <si>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</si>
  <si>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</si>
  <si>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</si>
  <si>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</si>
  <si>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</si>
  <si>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</si>
  <si>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</si>
  <si>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</si>
  <si>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</si>
  <si>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</si>
  <si>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</si>
  <si>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</si>
  <si>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</si>
  <si>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</si>
  <si>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</si>
  <si>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</si>
  <si>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</si>
  <si>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</si>
  <si>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</si>
  <si>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</si>
  <si>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</si>
  <si>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</si>
  <si>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</si>
  <si>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</si>
  <si>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</si>
  <si>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</si>
  <si>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</si>
  <si>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</si>
  <si>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</si>
  <si>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</si>
  <si>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</si>
  <si>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</si>
  <si>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</si>
  <si>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</si>
  <si>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</si>
  <si>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</si>
  <si>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</si>
  <si>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</si>
  <si>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</si>
  <si>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</si>
  <si>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</si>
  <si>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</si>
  <si>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</si>
  <si>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</si>
  <si>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</si>
  <si>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</si>
  <si>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</si>
  <si>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</si>
  <si>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</si>
  <si>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</si>
  <si>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</si>
  <si>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</si>
  <si>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</si>
  <si>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</si>
  <si>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</si>
  <si>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</si>
  <si>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</si>
  <si>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</si>
  <si>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</si>
  <si>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</si>
  <si>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</si>
  <si>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</si>
  <si>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</si>
  <si>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</si>
  <si>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</si>
  <si>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</si>
  <si>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</si>
  <si>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</si>
  <si>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</si>
  <si>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</si>
  <si>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</si>
  <si>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</si>
  <si>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</si>
  <si>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</si>
  <si>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</si>
  <si>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</si>
  <si>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</si>
  <si>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</si>
  <si>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</si>
  <si>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</si>
  <si>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</si>
  <si>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</si>
  <si>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</si>
  <si>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</si>
  <si>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</si>
  <si>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</si>
  <si>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</si>
  <si>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</si>
  <si>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</si>
  <si>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</si>
  <si>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</si>
  <si>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</si>
  <si>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</si>
  <si>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</si>
  <si>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</si>
  <si>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</si>
  <si>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</si>
  <si>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</si>
  <si>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</si>
  <si>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</si>
  <si>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</si>
  <si>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</si>
  <si>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</si>
  <si>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</si>
  <si>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</si>
  <si>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</si>
  <si>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</si>
  <si>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</si>
  <si>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</si>
  <si>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</si>
  <si>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</si>
  <si>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</si>
  <si>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</si>
  <si>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</si>
  <si>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</si>
  <si>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</si>
  <si>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</si>
  <si>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</si>
  <si>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</si>
  <si>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</si>
  <si>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</si>
  <si>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</si>
  <si>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</si>
  <si>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</si>
  <si>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</si>
  <si>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</si>
  <si>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</si>
  <si>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</si>
  <si>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</si>
  <si>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</si>
  <si>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</si>
  <si>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</si>
  <si>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</si>
  <si>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</si>
  <si>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</si>
  <si>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</si>
  <si>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</si>
  <si>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</si>
  <si>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</si>
  <si>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</si>
  <si>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</si>
  <si>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</si>
  <si>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</si>
  <si>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</si>
  <si>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</si>
  <si>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</si>
  <si>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</si>
  <si>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</si>
  <si>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</si>
  <si>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</si>
  <si>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</si>
  <si>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</si>
  <si>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</si>
  <si>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</si>
  <si>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</si>
  <si>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</si>
  <si>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</si>
  <si>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</si>
  <si>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</si>
  <si>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</si>
  <si>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</si>
  <si>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</si>
  <si>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</si>
  <si>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</si>
  <si>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</si>
  <si>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</si>
  <si>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</si>
  <si>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</si>
  <si>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</si>
  <si>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</si>
  <si>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</si>
  <si>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</si>
  <si>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</si>
  <si>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</si>
  <si>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</si>
  <si>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</si>
  <si>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</si>
  <si>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</si>
  <si>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</si>
  <si>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</si>
  <si>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</si>
  <si>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</si>
  <si>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</si>
  <si>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</si>
  <si>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</si>
  <si>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</si>
  <si>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</si>
  <si>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</si>
  <si>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</si>
  <si>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</si>
  <si>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</si>
  <si>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</si>
  <si>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</si>
  <si>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</si>
  <si>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</si>
  <si>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</si>
  <si>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</si>
  <si>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</si>
  <si>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</si>
  <si>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</si>
  <si>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</si>
  <si>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</si>
  <si>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</si>
  <si>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</si>
  <si>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</si>
  <si>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</si>
  <si>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</si>
  <si>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</si>
  <si>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</si>
  <si>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</si>
  <si>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</si>
  <si>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</si>
  <si>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</si>
  <si>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</si>
  <si>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</si>
  <si>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</si>
  <si>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</si>
  <si>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</si>
  <si>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</si>
  <si>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</si>
  <si>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</si>
  <si>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</si>
  <si>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</si>
  <si>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</si>
  <si>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</si>
  <si>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</si>
  <si>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</si>
  <si>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</si>
  <si>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</si>
  <si>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</si>
  <si>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</si>
  <si>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</si>
  <si>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</si>
  <si>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</si>
  <si>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</si>
  <si>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</si>
  <si>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</si>
  <si>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</si>
  <si>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</si>
  <si>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</si>
  <si>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</si>
  <si>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</si>
  <si>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</si>
  <si>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</si>
  <si>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</si>
  <si>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</si>
  <si>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</si>
  <si>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</si>
  <si>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</si>
  <si>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</si>
  <si>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</si>
  <si>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</si>
  <si>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</si>
  <si>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</si>
  <si>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</si>
  <si>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</si>
  <si>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</si>
  <si>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</si>
  <si>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</si>
  <si>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</si>
  <si>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</si>
  <si>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</si>
  <si>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</si>
  <si>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</si>
  <si>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</si>
  <si>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</si>
  <si>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</si>
  <si>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</si>
  <si>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</si>
  <si>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</si>
  <si>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</si>
  <si>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</si>
  <si>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</si>
  <si>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</si>
  <si>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</si>
  <si>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</si>
  <si>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</si>
  <si>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</si>
  <si>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</si>
  <si>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</si>
  <si>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</si>
  <si>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</si>
  <si>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</si>
  <si>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</si>
  <si>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</si>
  <si>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</si>
  <si>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</si>
  <si>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</si>
  <si>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</si>
  <si>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</si>
  <si>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</si>
  <si>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</si>
  <si>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</si>
  <si>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</si>
  <si>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</si>
  <si>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</si>
  <si>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</si>
  <si>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</si>
  <si>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</si>
  <si>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</si>
  <si>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</si>
  <si>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</si>
  <si>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</si>
  <si>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</si>
  <si>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</si>
  <si>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</si>
  <si>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</si>
  <si>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</si>
  <si>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</si>
  <si>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</si>
  <si>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</si>
  <si>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</si>
  <si>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</si>
  <si>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</si>
  <si>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</si>
  <si>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</si>
  <si>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</si>
  <si>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</si>
  <si>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</si>
  <si>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</si>
  <si>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</si>
  <si>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</si>
  <si>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</si>
  <si>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</si>
  <si>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</si>
  <si>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</si>
  <si>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</si>
  <si>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</si>
  <si>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</si>
  <si>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</si>
  <si>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</si>
  <si>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</si>
  <si>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</si>
  <si>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</si>
  <si>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</si>
  <si>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</si>
  <si>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</si>
  <si>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</si>
  <si>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</si>
  <si>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</si>
  <si>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</si>
  <si>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</si>
  <si>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</si>
  <si>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</si>
  <si>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</si>
  <si>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</si>
  <si>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</si>
  <si>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</si>
  <si>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</si>
  <si>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</si>
  <si>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</si>
  <si>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</si>
  <si>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</si>
  <si>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</si>
  <si>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</si>
  <si>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</si>
  <si>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</si>
  <si>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</si>
  <si>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</si>
  <si>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</si>
  <si>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</si>
  <si>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</si>
  <si>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</si>
  <si>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</si>
  <si>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</si>
  <si>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</si>
  <si>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</si>
  <si>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</si>
  <si>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</si>
  <si>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</si>
  <si>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</si>
  <si>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</si>
  <si>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mid 8May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</si>
</sst>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K39" sqref="K3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5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4" t="s">
        <v>2816</v>
      </c>
      <c r="C2" s="744"/>
      <c r="D2" s="752" t="s">
        <v>2825</v>
      </c>
    </row>
    <row r="3" spans="2:6" x14ac:dyDescent="0.2">
      <c r="B3" s="357"/>
    </row>
    <row r="4" spans="2:6" x14ac:dyDescent="0.2">
      <c r="B4" s="582">
        <v>100000</v>
      </c>
      <c r="C4" s="746">
        <v>45017</v>
      </c>
      <c r="D4" s="747">
        <v>112230.08</v>
      </c>
      <c r="E4" s="748">
        <v>4.0000000000000001E-3</v>
      </c>
      <c r="F4" s="748"/>
    </row>
    <row r="5" spans="2:6" x14ac:dyDescent="0.2">
      <c r="B5" s="582">
        <v>100000</v>
      </c>
      <c r="C5" s="746">
        <v>45018</v>
      </c>
      <c r="D5" s="747">
        <v>112230.08</v>
      </c>
      <c r="E5" s="748">
        <v>4.0000000000000001E-3</v>
      </c>
      <c r="F5" s="748"/>
    </row>
    <row r="6" spans="2:6" x14ac:dyDescent="0.2">
      <c r="B6" s="582">
        <v>100000</v>
      </c>
      <c r="C6" s="746">
        <v>45019</v>
      </c>
      <c r="D6" s="749">
        <v>110275.28</v>
      </c>
      <c r="E6" s="748">
        <v>4.0000000000000001E-3</v>
      </c>
      <c r="F6" s="748"/>
    </row>
    <row r="7" spans="2:6" x14ac:dyDescent="0.2">
      <c r="B7" s="582">
        <v>100000</v>
      </c>
      <c r="C7" s="746">
        <v>45020</v>
      </c>
      <c r="D7" s="749">
        <v>110275.29</v>
      </c>
      <c r="E7" s="748">
        <v>4.0000000000000001E-3</v>
      </c>
      <c r="F7" s="748"/>
    </row>
    <row r="8" spans="2:6" x14ac:dyDescent="0.2">
      <c r="B8" s="582">
        <v>100000</v>
      </c>
      <c r="C8" s="746">
        <v>45021</v>
      </c>
      <c r="D8" s="749">
        <v>110275.3</v>
      </c>
      <c r="E8" s="748">
        <v>4.0000000000000001E-3</v>
      </c>
      <c r="F8" s="748"/>
    </row>
    <row r="9" spans="2:6" x14ac:dyDescent="0.2">
      <c r="B9" s="582">
        <v>100000</v>
      </c>
      <c r="C9" s="746">
        <v>45022</v>
      </c>
      <c r="D9" s="749">
        <v>110275.31</v>
      </c>
      <c r="E9" s="748">
        <v>4.0000000000000001E-3</v>
      </c>
      <c r="F9" s="748"/>
    </row>
    <row r="10" spans="2:6" x14ac:dyDescent="0.2">
      <c r="B10" s="582">
        <v>100000</v>
      </c>
      <c r="C10" s="746">
        <v>45023</v>
      </c>
      <c r="D10" s="749">
        <v>110275.32</v>
      </c>
      <c r="E10" s="748">
        <v>4.0000000000000001E-3</v>
      </c>
      <c r="F10" s="748"/>
    </row>
    <row r="11" spans="2:6" x14ac:dyDescent="0.2">
      <c r="B11" s="582">
        <v>100000</v>
      </c>
      <c r="C11" s="746">
        <v>45024</v>
      </c>
      <c r="D11" s="749">
        <v>110275.33</v>
      </c>
      <c r="E11" s="748">
        <v>4.0000000000000001E-3</v>
      </c>
      <c r="F11" s="748"/>
    </row>
    <row r="12" spans="2:6" x14ac:dyDescent="0.2">
      <c r="B12" s="582">
        <v>100000</v>
      </c>
      <c r="C12" s="746">
        <v>45025</v>
      </c>
      <c r="D12" s="749">
        <v>110275.34</v>
      </c>
      <c r="E12" s="748">
        <v>4.0000000000000001E-3</v>
      </c>
      <c r="F12" s="748"/>
    </row>
    <row r="13" spans="2:6" x14ac:dyDescent="0.2">
      <c r="B13" s="582">
        <v>100000</v>
      </c>
      <c r="C13" s="746">
        <v>45026</v>
      </c>
      <c r="D13" s="749">
        <v>110000</v>
      </c>
      <c r="E13" s="748">
        <v>4.0000000000000001E-3</v>
      </c>
      <c r="F13" s="748"/>
    </row>
    <row r="14" spans="2:6" x14ac:dyDescent="0.2">
      <c r="B14" s="582">
        <v>100000</v>
      </c>
      <c r="C14" s="746">
        <v>45027</v>
      </c>
      <c r="D14" s="750">
        <v>100000</v>
      </c>
      <c r="E14" s="748">
        <v>4.0000000000000001E-3</v>
      </c>
      <c r="F14" s="748"/>
    </row>
    <row r="15" spans="2:6" x14ac:dyDescent="0.2">
      <c r="B15" s="582">
        <v>100000</v>
      </c>
      <c r="C15" s="746">
        <v>45028</v>
      </c>
      <c r="D15" s="750">
        <v>100000</v>
      </c>
      <c r="E15" s="748">
        <v>4.0000000000000001E-3</v>
      </c>
      <c r="F15" s="748"/>
    </row>
    <row r="16" spans="2:6" x14ac:dyDescent="0.2">
      <c r="B16" s="582">
        <v>100000</v>
      </c>
      <c r="C16" s="746">
        <v>45029</v>
      </c>
      <c r="D16" s="750">
        <v>100000</v>
      </c>
      <c r="E16" s="748">
        <v>4.0000000000000001E-3</v>
      </c>
      <c r="F16" s="748"/>
    </row>
    <row r="17" spans="2:11" x14ac:dyDescent="0.2">
      <c r="B17" s="582">
        <v>100000</v>
      </c>
      <c r="C17" s="746">
        <v>45030</v>
      </c>
      <c r="D17" s="750">
        <v>100000</v>
      </c>
      <c r="E17" s="748">
        <v>4.0000000000000001E-3</v>
      </c>
      <c r="F17" s="748"/>
    </row>
    <row r="18" spans="2:11" x14ac:dyDescent="0.2">
      <c r="B18" s="751">
        <f t="shared" ref="B18:B33" si="0">D18</f>
        <v>99936</v>
      </c>
      <c r="C18" s="746">
        <v>45031</v>
      </c>
      <c r="D18" s="749">
        <v>99936</v>
      </c>
      <c r="E18" s="748">
        <v>3.0000000000000001E-3</v>
      </c>
      <c r="F18" s="748"/>
    </row>
    <row r="19" spans="2:11" x14ac:dyDescent="0.2">
      <c r="B19" s="751">
        <f t="shared" si="0"/>
        <v>99936.01</v>
      </c>
      <c r="C19" s="746">
        <v>45032</v>
      </c>
      <c r="D19" s="749">
        <v>99936.01</v>
      </c>
      <c r="E19" s="748">
        <v>3.0000000000000001E-3</v>
      </c>
      <c r="F19" s="748"/>
    </row>
    <row r="20" spans="2:11" x14ac:dyDescent="0.2">
      <c r="B20" s="751">
        <f t="shared" si="0"/>
        <v>99917.1</v>
      </c>
      <c r="C20" s="746">
        <v>45033</v>
      </c>
      <c r="D20" s="749">
        <v>99917.1</v>
      </c>
      <c r="E20" s="748">
        <v>3.0000000000000001E-3</v>
      </c>
      <c r="F20" s="748"/>
    </row>
    <row r="21" spans="2:11" x14ac:dyDescent="0.2">
      <c r="B21" s="751">
        <f t="shared" si="0"/>
        <v>99913.04</v>
      </c>
      <c r="C21" s="746">
        <v>45034</v>
      </c>
      <c r="D21" s="749">
        <v>99913.04</v>
      </c>
      <c r="E21" s="748">
        <v>3.0000000000000001E-3</v>
      </c>
      <c r="F21" s="748"/>
    </row>
    <row r="22" spans="2:11" x14ac:dyDescent="0.2">
      <c r="B22" s="751">
        <f t="shared" si="0"/>
        <v>99913.05</v>
      </c>
      <c r="C22" s="746">
        <v>45035</v>
      </c>
      <c r="D22" s="749">
        <v>99913.05</v>
      </c>
      <c r="E22" s="748">
        <v>3.0000000000000001E-3</v>
      </c>
      <c r="F22" s="748"/>
    </row>
    <row r="23" spans="2:11" x14ac:dyDescent="0.2">
      <c r="B23" s="751">
        <f t="shared" si="0"/>
        <v>99836.1</v>
      </c>
      <c r="C23" s="746">
        <v>45036</v>
      </c>
      <c r="D23" s="749">
        <v>99836.1</v>
      </c>
      <c r="E23" s="748">
        <v>3.0000000000000001E-3</v>
      </c>
      <c r="F23" s="748"/>
    </row>
    <row r="24" spans="2:11" x14ac:dyDescent="0.2">
      <c r="B24" s="751">
        <f t="shared" si="0"/>
        <v>99833.2</v>
      </c>
      <c r="C24" s="746">
        <v>45037</v>
      </c>
      <c r="D24" s="749">
        <v>99833.2</v>
      </c>
      <c r="E24" s="748">
        <v>3.0000000000000001E-3</v>
      </c>
      <c r="F24" s="748"/>
    </row>
    <row r="25" spans="2:11" x14ac:dyDescent="0.2">
      <c r="B25" s="751">
        <f t="shared" si="0"/>
        <v>99833.21</v>
      </c>
      <c r="C25" s="746">
        <v>45038</v>
      </c>
      <c r="D25" s="749">
        <v>99833.21</v>
      </c>
      <c r="E25" s="748">
        <v>3.0000000000000001E-3</v>
      </c>
      <c r="F25" s="748"/>
    </row>
    <row r="26" spans="2:11" x14ac:dyDescent="0.2">
      <c r="B26" s="751">
        <f t="shared" si="0"/>
        <v>99833.22</v>
      </c>
      <c r="C26" s="746">
        <v>45039</v>
      </c>
      <c r="D26" s="749">
        <v>99833.22</v>
      </c>
      <c r="E26" s="748">
        <v>3.0000000000000001E-3</v>
      </c>
      <c r="F26" s="748"/>
    </row>
    <row r="27" spans="2:11" x14ac:dyDescent="0.2">
      <c r="B27" s="751">
        <f t="shared" si="0"/>
        <v>99833.23</v>
      </c>
      <c r="C27" s="746">
        <v>45040</v>
      </c>
      <c r="D27" s="749">
        <v>99833.23</v>
      </c>
      <c r="E27" s="748">
        <v>3.0000000000000001E-3</v>
      </c>
      <c r="F27" s="748"/>
    </row>
    <row r="28" spans="2:11" x14ac:dyDescent="0.2">
      <c r="B28" s="751">
        <f t="shared" si="0"/>
        <v>99833.24</v>
      </c>
      <c r="C28" s="746">
        <v>45041</v>
      </c>
      <c r="D28" s="749">
        <v>99833.24</v>
      </c>
      <c r="E28" s="748">
        <v>3.0000000000000001E-3</v>
      </c>
      <c r="F28" s="748"/>
      <c r="H28" s="582" t="s">
        <v>2697</v>
      </c>
      <c r="I28" s="582" t="s">
        <v>2698</v>
      </c>
      <c r="J28" s="582" t="s">
        <v>2817</v>
      </c>
      <c r="K28" s="582" t="s">
        <v>2699</v>
      </c>
    </row>
    <row r="29" spans="2:11" x14ac:dyDescent="0.2">
      <c r="B29" s="751">
        <f t="shared" si="0"/>
        <v>825.53</v>
      </c>
      <c r="C29" s="746">
        <v>45042</v>
      </c>
      <c r="D29" s="749">
        <v>825.53</v>
      </c>
      <c r="E29" s="748">
        <v>1.5E-3</v>
      </c>
      <c r="F29" s="748"/>
      <c r="H29" s="748">
        <v>2.5000000000000001E-2</v>
      </c>
      <c r="I29" s="748">
        <v>8.9999999999999993E-3</v>
      </c>
      <c r="J29" s="748">
        <v>8.0000000000000002E-3</v>
      </c>
      <c r="K29" s="748"/>
    </row>
    <row r="30" spans="2:11" x14ac:dyDescent="0.2">
      <c r="B30" s="751">
        <f t="shared" si="0"/>
        <v>8096.84</v>
      </c>
      <c r="C30" s="746">
        <v>45043</v>
      </c>
      <c r="D30" s="749">
        <v>8096.84</v>
      </c>
      <c r="E30" s="748">
        <v>2E-3</v>
      </c>
      <c r="F30" s="748"/>
      <c r="H30" s="751">
        <f>$B$34</f>
        <v>84372.148000000016</v>
      </c>
      <c r="I30" s="751">
        <f>$B$34</f>
        <v>84372.148000000016</v>
      </c>
      <c r="J30" s="751">
        <f>$B$34</f>
        <v>84372.148000000016</v>
      </c>
    </row>
    <row r="31" spans="2:11" x14ac:dyDescent="0.2">
      <c r="B31" s="751">
        <f t="shared" si="0"/>
        <v>7868.23</v>
      </c>
      <c r="C31" s="746">
        <v>45044</v>
      </c>
      <c r="D31" s="749">
        <v>7868.23</v>
      </c>
      <c r="E31" s="748">
        <v>2E-3</v>
      </c>
      <c r="F31" s="748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51">
        <f t="shared" si="0"/>
        <v>7865.66</v>
      </c>
      <c r="C32" s="746">
        <v>45045</v>
      </c>
      <c r="D32" s="749">
        <v>7865.66</v>
      </c>
      <c r="E32" s="748">
        <v>2E-3</v>
      </c>
      <c r="F32" s="748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51">
        <f>D34</f>
        <v>25.715295438356168</v>
      </c>
    </row>
    <row r="33" spans="2:11" x14ac:dyDescent="0.2">
      <c r="B33" s="751">
        <f t="shared" si="0"/>
        <v>7890.78</v>
      </c>
      <c r="C33" s="746">
        <v>45046</v>
      </c>
      <c r="D33" s="749">
        <v>7890.78</v>
      </c>
      <c r="E33" s="748">
        <v>2E-3</v>
      </c>
      <c r="F33" s="748"/>
      <c r="G33" s="582" t="s">
        <v>2836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51">
        <f>AVERAGE(B4:B33)</f>
        <v>84372.148000000016</v>
      </c>
      <c r="D34" s="839">
        <f>SUMPRODUCT(D4:D33,E4:E33)/365</f>
        <v>25.715295438356168</v>
      </c>
      <c r="E34" s="839"/>
      <c r="F34" s="754"/>
    </row>
    <row r="35" spans="2:11" x14ac:dyDescent="0.2">
      <c r="B35" s="744" t="s">
        <v>2827</v>
      </c>
      <c r="D35" s="839" t="s">
        <v>2826</v>
      </c>
      <c r="E35" s="839"/>
      <c r="F35" s="754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0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0" bestFit="1" customWidth="1"/>
    <col min="6" max="6" width="5.5703125" style="710" bestFit="1" customWidth="1"/>
    <col min="7" max="8" width="9.7109375" bestFit="1" customWidth="1"/>
    <col min="9" max="9" width="21.140625" bestFit="1" customWidth="1"/>
  </cols>
  <sheetData>
    <row r="2" spans="2:9" s="680" customFormat="1" ht="25.5" x14ac:dyDescent="0.2">
      <c r="B2" s="682" t="s">
        <v>2729</v>
      </c>
      <c r="C2" s="682" t="s">
        <v>311</v>
      </c>
      <c r="D2" s="683" t="s">
        <v>2733</v>
      </c>
      <c r="E2" s="684" t="s">
        <v>2730</v>
      </c>
      <c r="F2" s="684" t="s">
        <v>2764</v>
      </c>
      <c r="G2" s="684" t="s">
        <v>2731</v>
      </c>
      <c r="H2" s="682" t="s">
        <v>460</v>
      </c>
      <c r="I2" s="681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2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4" t="s">
        <v>2763</v>
      </c>
      <c r="G5" s="227">
        <f>SUM(B5:E5)</f>
        <v>112574</v>
      </c>
      <c r="H5" s="81">
        <v>43891</v>
      </c>
      <c r="I5" s="63"/>
    </row>
    <row r="6" spans="2:9" s="680" customFormat="1" x14ac:dyDescent="0.2">
      <c r="B6" s="227"/>
      <c r="C6" s="227"/>
      <c r="D6" s="227"/>
      <c r="E6" s="227"/>
      <c r="F6" s="71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4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3"/>
      <c r="G8" s="227"/>
      <c r="H8" s="63"/>
      <c r="I8" s="63"/>
    </row>
    <row r="9" spans="2:9" ht="14.25" x14ac:dyDescent="0.2">
      <c r="B9" s="227">
        <f>$B$7</f>
        <v>13108.48</v>
      </c>
      <c r="C9" s="685">
        <v>5000</v>
      </c>
      <c r="D9" s="227">
        <v>84000</v>
      </c>
      <c r="E9" s="227">
        <v>8848</v>
      </c>
      <c r="F9" s="714" t="s">
        <v>2763</v>
      </c>
      <c r="G9" s="685">
        <f>SUM(B9:E9)</f>
        <v>110956.48</v>
      </c>
      <c r="H9" s="81">
        <v>44548</v>
      </c>
      <c r="I9" s="63"/>
    </row>
    <row r="10" spans="2:9" s="680" customFormat="1" x14ac:dyDescent="0.2">
      <c r="B10" s="227"/>
      <c r="C10" s="227" t="s">
        <v>2735</v>
      </c>
      <c r="D10" s="227"/>
      <c r="E10" s="227"/>
      <c r="F10" s="713"/>
      <c r="G10" s="227" t="s">
        <v>2736</v>
      </c>
      <c r="H10" s="81"/>
      <c r="I10" s="63"/>
    </row>
    <row r="11" spans="2:9" s="680" customFormat="1" x14ac:dyDescent="0.2">
      <c r="B11" s="227"/>
      <c r="C11" s="227"/>
      <c r="D11" s="227"/>
      <c r="E11" s="227"/>
      <c r="F11" s="71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4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4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4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4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4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4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80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4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80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4" t="s">
        <v>2763</v>
      </c>
      <c r="G19" s="227">
        <f t="shared" si="2"/>
        <v>100303.48</v>
      </c>
      <c r="H19" s="81">
        <v>44880</v>
      </c>
      <c r="I19" s="63"/>
    </row>
    <row r="20" spans="2:9" s="680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4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4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70" t="s">
        <v>292</v>
      </c>
      <c r="E1" s="770"/>
      <c r="F1" s="770" t="s">
        <v>341</v>
      </c>
      <c r="G1" s="770"/>
      <c r="H1" s="767" t="s">
        <v>127</v>
      </c>
      <c r="I1" s="767"/>
      <c r="J1" s="768" t="s">
        <v>292</v>
      </c>
      <c r="K1" s="768"/>
      <c r="L1" s="769" t="s">
        <v>520</v>
      </c>
      <c r="M1" s="769"/>
      <c r="N1" s="767" t="s">
        <v>146</v>
      </c>
      <c r="O1" s="767"/>
      <c r="P1" s="768" t="s">
        <v>293</v>
      </c>
      <c r="Q1" s="768"/>
      <c r="R1" s="769" t="s">
        <v>522</v>
      </c>
      <c r="S1" s="769"/>
      <c r="T1" s="755" t="s">
        <v>193</v>
      </c>
      <c r="U1" s="755"/>
      <c r="V1" s="768" t="s">
        <v>292</v>
      </c>
      <c r="W1" s="768"/>
      <c r="X1" s="757" t="s">
        <v>524</v>
      </c>
      <c r="Y1" s="757"/>
      <c r="Z1" s="755" t="s">
        <v>241</v>
      </c>
      <c r="AA1" s="755"/>
      <c r="AB1" s="756" t="s">
        <v>292</v>
      </c>
      <c r="AC1" s="756"/>
      <c r="AD1" s="765" t="s">
        <v>524</v>
      </c>
      <c r="AE1" s="765"/>
      <c r="AF1" s="755" t="s">
        <v>367</v>
      </c>
      <c r="AG1" s="755"/>
      <c r="AH1" s="756" t="s">
        <v>292</v>
      </c>
      <c r="AI1" s="756"/>
      <c r="AJ1" s="757" t="s">
        <v>530</v>
      </c>
      <c r="AK1" s="757"/>
      <c r="AL1" s="755" t="s">
        <v>389</v>
      </c>
      <c r="AM1" s="755"/>
      <c r="AN1" s="763" t="s">
        <v>292</v>
      </c>
      <c r="AO1" s="763"/>
      <c r="AP1" s="761" t="s">
        <v>531</v>
      </c>
      <c r="AQ1" s="761"/>
      <c r="AR1" s="755" t="s">
        <v>416</v>
      </c>
      <c r="AS1" s="755"/>
      <c r="AV1" s="761" t="s">
        <v>285</v>
      </c>
      <c r="AW1" s="761"/>
      <c r="AX1" s="764" t="s">
        <v>998</v>
      </c>
      <c r="AY1" s="764"/>
      <c r="AZ1" s="764"/>
      <c r="BA1" s="208"/>
      <c r="BB1" s="759">
        <v>42942</v>
      </c>
      <c r="BC1" s="760"/>
      <c r="BD1" s="76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62" t="s">
        <v>999</v>
      </c>
      <c r="BE5" s="762"/>
      <c r="BF5" s="762"/>
      <c r="BG5" s="762"/>
      <c r="BH5" s="762"/>
      <c r="BI5" s="762"/>
      <c r="BJ5" s="762"/>
      <c r="BK5" s="76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1" t="s">
        <v>264</v>
      </c>
      <c r="W23" s="7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3"/>
      <c r="W24" s="7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5" t="s">
        <v>2674</v>
      </c>
      <c r="H3" s="776"/>
      <c r="I3" s="592"/>
      <c r="J3" s="775" t="s">
        <v>2675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7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7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7">
        <v>20000</v>
      </c>
      <c r="P33" s="63"/>
    </row>
    <row r="34" spans="2:16" s="631" customFormat="1" x14ac:dyDescent="0.2">
      <c r="B34" s="63"/>
      <c r="C34" s="71"/>
      <c r="D34" s="78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2565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2564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2563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7" t="s">
        <v>2661</v>
      </c>
      <c r="F38" s="78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89" t="s">
        <v>549</v>
      </c>
      <c r="I1" s="789"/>
      <c r="J1" s="765" t="s">
        <v>515</v>
      </c>
      <c r="K1" s="765"/>
      <c r="L1" s="766" t="s">
        <v>908</v>
      </c>
      <c r="M1" s="766"/>
      <c r="N1" s="789" t="s">
        <v>549</v>
      </c>
      <c r="O1" s="789"/>
      <c r="P1" s="765" t="s">
        <v>515</v>
      </c>
      <c r="Q1" s="765"/>
      <c r="R1" s="766" t="s">
        <v>552</v>
      </c>
      <c r="S1" s="766"/>
      <c r="T1" s="789" t="s">
        <v>549</v>
      </c>
      <c r="U1" s="789"/>
      <c r="V1" s="765" t="s">
        <v>515</v>
      </c>
      <c r="W1" s="765"/>
      <c r="X1" s="766" t="s">
        <v>907</v>
      </c>
      <c r="Y1" s="766"/>
      <c r="Z1" s="789" t="s">
        <v>549</v>
      </c>
      <c r="AA1" s="789"/>
      <c r="AB1" s="765" t="s">
        <v>515</v>
      </c>
      <c r="AC1" s="765"/>
      <c r="AD1" s="766" t="s">
        <v>591</v>
      </c>
      <c r="AE1" s="766"/>
      <c r="AF1" s="789" t="s">
        <v>549</v>
      </c>
      <c r="AG1" s="789"/>
      <c r="AH1" s="765" t="s">
        <v>515</v>
      </c>
      <c r="AI1" s="765"/>
      <c r="AJ1" s="766" t="s">
        <v>906</v>
      </c>
      <c r="AK1" s="766"/>
      <c r="AL1" s="789" t="s">
        <v>626</v>
      </c>
      <c r="AM1" s="789"/>
      <c r="AN1" s="765" t="s">
        <v>627</v>
      </c>
      <c r="AO1" s="765"/>
      <c r="AP1" s="766" t="s">
        <v>621</v>
      </c>
      <c r="AQ1" s="766"/>
      <c r="AR1" s="789" t="s">
        <v>549</v>
      </c>
      <c r="AS1" s="789"/>
      <c r="AT1" s="765" t="s">
        <v>515</v>
      </c>
      <c r="AU1" s="765"/>
      <c r="AV1" s="766" t="s">
        <v>905</v>
      </c>
      <c r="AW1" s="766"/>
      <c r="AX1" s="789" t="s">
        <v>549</v>
      </c>
      <c r="AY1" s="789"/>
      <c r="AZ1" s="765" t="s">
        <v>515</v>
      </c>
      <c r="BA1" s="765"/>
      <c r="BB1" s="766" t="s">
        <v>653</v>
      </c>
      <c r="BC1" s="766"/>
      <c r="BD1" s="789" t="s">
        <v>549</v>
      </c>
      <c r="BE1" s="789"/>
      <c r="BF1" s="765" t="s">
        <v>515</v>
      </c>
      <c r="BG1" s="765"/>
      <c r="BH1" s="766" t="s">
        <v>904</v>
      </c>
      <c r="BI1" s="766"/>
      <c r="BJ1" s="789" t="s">
        <v>549</v>
      </c>
      <c r="BK1" s="789"/>
      <c r="BL1" s="765" t="s">
        <v>515</v>
      </c>
      <c r="BM1" s="765"/>
      <c r="BN1" s="766" t="s">
        <v>921</v>
      </c>
      <c r="BO1" s="766"/>
      <c r="BP1" s="789" t="s">
        <v>549</v>
      </c>
      <c r="BQ1" s="789"/>
      <c r="BR1" s="765" t="s">
        <v>515</v>
      </c>
      <c r="BS1" s="765"/>
      <c r="BT1" s="766" t="s">
        <v>903</v>
      </c>
      <c r="BU1" s="766"/>
      <c r="BV1" s="789" t="s">
        <v>704</v>
      </c>
      <c r="BW1" s="789"/>
      <c r="BX1" s="765" t="s">
        <v>705</v>
      </c>
      <c r="BY1" s="765"/>
      <c r="BZ1" s="766" t="s">
        <v>703</v>
      </c>
      <c r="CA1" s="766"/>
      <c r="CB1" s="789" t="s">
        <v>730</v>
      </c>
      <c r="CC1" s="789"/>
      <c r="CD1" s="765" t="s">
        <v>731</v>
      </c>
      <c r="CE1" s="765"/>
      <c r="CF1" s="766" t="s">
        <v>902</v>
      </c>
      <c r="CG1" s="766"/>
      <c r="CH1" s="789" t="s">
        <v>730</v>
      </c>
      <c r="CI1" s="789"/>
      <c r="CJ1" s="765" t="s">
        <v>731</v>
      </c>
      <c r="CK1" s="765"/>
      <c r="CL1" s="766" t="s">
        <v>748</v>
      </c>
      <c r="CM1" s="766"/>
      <c r="CN1" s="789" t="s">
        <v>730</v>
      </c>
      <c r="CO1" s="789"/>
      <c r="CP1" s="765" t="s">
        <v>731</v>
      </c>
      <c r="CQ1" s="765"/>
      <c r="CR1" s="766" t="s">
        <v>901</v>
      </c>
      <c r="CS1" s="766"/>
      <c r="CT1" s="789" t="s">
        <v>730</v>
      </c>
      <c r="CU1" s="789"/>
      <c r="CV1" s="793" t="s">
        <v>731</v>
      </c>
      <c r="CW1" s="793"/>
      <c r="CX1" s="766" t="s">
        <v>769</v>
      </c>
      <c r="CY1" s="766"/>
      <c r="CZ1" s="789" t="s">
        <v>730</v>
      </c>
      <c r="DA1" s="789"/>
      <c r="DB1" s="793" t="s">
        <v>731</v>
      </c>
      <c r="DC1" s="793"/>
      <c r="DD1" s="766" t="s">
        <v>900</v>
      </c>
      <c r="DE1" s="766"/>
      <c r="DF1" s="789" t="s">
        <v>816</v>
      </c>
      <c r="DG1" s="789"/>
      <c r="DH1" s="793" t="s">
        <v>817</v>
      </c>
      <c r="DI1" s="793"/>
      <c r="DJ1" s="766" t="s">
        <v>809</v>
      </c>
      <c r="DK1" s="766"/>
      <c r="DL1" s="789" t="s">
        <v>816</v>
      </c>
      <c r="DM1" s="789"/>
      <c r="DN1" s="793" t="s">
        <v>731</v>
      </c>
      <c r="DO1" s="793"/>
      <c r="DP1" s="766" t="s">
        <v>899</v>
      </c>
      <c r="DQ1" s="766"/>
      <c r="DR1" s="789" t="s">
        <v>816</v>
      </c>
      <c r="DS1" s="789"/>
      <c r="DT1" s="793" t="s">
        <v>731</v>
      </c>
      <c r="DU1" s="793"/>
      <c r="DV1" s="766" t="s">
        <v>898</v>
      </c>
      <c r="DW1" s="766"/>
      <c r="DX1" s="789" t="s">
        <v>816</v>
      </c>
      <c r="DY1" s="789"/>
      <c r="DZ1" s="793" t="s">
        <v>731</v>
      </c>
      <c r="EA1" s="793"/>
      <c r="EB1" s="766" t="s">
        <v>897</v>
      </c>
      <c r="EC1" s="766"/>
      <c r="ED1" s="789" t="s">
        <v>816</v>
      </c>
      <c r="EE1" s="789"/>
      <c r="EF1" s="793" t="s">
        <v>731</v>
      </c>
      <c r="EG1" s="793"/>
      <c r="EH1" s="766" t="s">
        <v>883</v>
      </c>
      <c r="EI1" s="766"/>
      <c r="EJ1" s="789" t="s">
        <v>816</v>
      </c>
      <c r="EK1" s="789"/>
      <c r="EL1" s="793" t="s">
        <v>936</v>
      </c>
      <c r="EM1" s="793"/>
      <c r="EN1" s="766" t="s">
        <v>922</v>
      </c>
      <c r="EO1" s="766"/>
      <c r="EP1" s="789" t="s">
        <v>816</v>
      </c>
      <c r="EQ1" s="789"/>
      <c r="ER1" s="793" t="s">
        <v>950</v>
      </c>
      <c r="ES1" s="793"/>
      <c r="ET1" s="766" t="s">
        <v>937</v>
      </c>
      <c r="EU1" s="766"/>
      <c r="EV1" s="789" t="s">
        <v>816</v>
      </c>
      <c r="EW1" s="789"/>
      <c r="EX1" s="793" t="s">
        <v>530</v>
      </c>
      <c r="EY1" s="793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5" t="s">
        <v>782</v>
      </c>
      <c r="CU19" s="7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94" t="s">
        <v>1546</v>
      </c>
      <c r="FF21" s="794"/>
      <c r="FG21" s="79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T16" sqref="JT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8" customWidth="1"/>
    <col min="267" max="267" width="10.140625" style="668" bestFit="1" customWidth="1"/>
    <col min="268" max="268" width="16.85546875" style="668" customWidth="1"/>
    <col min="269" max="269" width="11.85546875" style="668" bestFit="1" customWidth="1"/>
    <col min="270" max="270" width="17.7109375" style="668" customWidth="1"/>
    <col min="271" max="271" width="8.140625" style="668" bestFit="1" customWidth="1"/>
    <col min="272" max="272" width="14.5703125" style="719" customWidth="1"/>
    <col min="273" max="273" width="10.140625" style="719" bestFit="1" customWidth="1"/>
    <col min="274" max="274" width="16.85546875" style="719" customWidth="1"/>
    <col min="275" max="275" width="11.85546875" style="719" bestFit="1" customWidth="1"/>
    <col min="276" max="276" width="17.7109375" style="719" customWidth="1"/>
    <col min="277" max="277" width="8.140625" style="719" bestFit="1" customWidth="1"/>
    <col min="278" max="278" width="7.140625" style="719" customWidth="1"/>
    <col min="279" max="279" width="9.5703125" style="582" bestFit="1" customWidth="1"/>
    <col min="280" max="280" width="21.140625" style="719" bestFit="1" customWidth="1"/>
  </cols>
  <sheetData>
    <row r="1" spans="1:280" s="142" customFormat="1" x14ac:dyDescent="0.2">
      <c r="A1" s="800" t="s">
        <v>1209</v>
      </c>
      <c r="B1" s="800"/>
      <c r="C1" s="763" t="s">
        <v>292</v>
      </c>
      <c r="D1" s="763"/>
      <c r="E1" s="761" t="s">
        <v>1010</v>
      </c>
      <c r="F1" s="761"/>
      <c r="G1" s="800" t="s">
        <v>1210</v>
      </c>
      <c r="H1" s="800"/>
      <c r="I1" s="763" t="s">
        <v>292</v>
      </c>
      <c r="J1" s="763"/>
      <c r="K1" s="761" t="s">
        <v>1011</v>
      </c>
      <c r="L1" s="761"/>
      <c r="M1" s="800" t="s">
        <v>1211</v>
      </c>
      <c r="N1" s="800"/>
      <c r="O1" s="763" t="s">
        <v>292</v>
      </c>
      <c r="P1" s="763"/>
      <c r="Q1" s="761" t="s">
        <v>1057</v>
      </c>
      <c r="R1" s="761"/>
      <c r="S1" s="800" t="s">
        <v>1212</v>
      </c>
      <c r="T1" s="800"/>
      <c r="U1" s="763" t="s">
        <v>292</v>
      </c>
      <c r="V1" s="763"/>
      <c r="W1" s="761" t="s">
        <v>627</v>
      </c>
      <c r="X1" s="761"/>
      <c r="Y1" s="800" t="s">
        <v>1213</v>
      </c>
      <c r="Z1" s="800"/>
      <c r="AA1" s="763" t="s">
        <v>292</v>
      </c>
      <c r="AB1" s="763"/>
      <c r="AC1" s="761" t="s">
        <v>1084</v>
      </c>
      <c r="AD1" s="761"/>
      <c r="AE1" s="800" t="s">
        <v>1214</v>
      </c>
      <c r="AF1" s="800"/>
      <c r="AG1" s="763" t="s">
        <v>292</v>
      </c>
      <c r="AH1" s="763"/>
      <c r="AI1" s="761" t="s">
        <v>1134</v>
      </c>
      <c r="AJ1" s="761"/>
      <c r="AK1" s="800" t="s">
        <v>1217</v>
      </c>
      <c r="AL1" s="800"/>
      <c r="AM1" s="763" t="s">
        <v>1132</v>
      </c>
      <c r="AN1" s="763"/>
      <c r="AO1" s="761" t="s">
        <v>1133</v>
      </c>
      <c r="AP1" s="761"/>
      <c r="AQ1" s="800" t="s">
        <v>1218</v>
      </c>
      <c r="AR1" s="800"/>
      <c r="AS1" s="763" t="s">
        <v>1132</v>
      </c>
      <c r="AT1" s="763"/>
      <c r="AU1" s="761" t="s">
        <v>1178</v>
      </c>
      <c r="AV1" s="761"/>
      <c r="AW1" s="800" t="s">
        <v>1215</v>
      </c>
      <c r="AX1" s="800"/>
      <c r="AY1" s="761" t="s">
        <v>1241</v>
      </c>
      <c r="AZ1" s="761"/>
      <c r="BA1" s="800" t="s">
        <v>1215</v>
      </c>
      <c r="BB1" s="800"/>
      <c r="BC1" s="763" t="s">
        <v>816</v>
      </c>
      <c r="BD1" s="763"/>
      <c r="BE1" s="761" t="s">
        <v>1208</v>
      </c>
      <c r="BF1" s="761"/>
      <c r="BG1" s="800" t="s">
        <v>1216</v>
      </c>
      <c r="BH1" s="800"/>
      <c r="BI1" s="763" t="s">
        <v>816</v>
      </c>
      <c r="BJ1" s="763"/>
      <c r="BK1" s="761" t="s">
        <v>1208</v>
      </c>
      <c r="BL1" s="761"/>
      <c r="BM1" s="800" t="s">
        <v>1226</v>
      </c>
      <c r="BN1" s="800"/>
      <c r="BO1" s="763" t="s">
        <v>816</v>
      </c>
      <c r="BP1" s="763"/>
      <c r="BQ1" s="761" t="s">
        <v>1244</v>
      </c>
      <c r="BR1" s="761"/>
      <c r="BS1" s="800" t="s">
        <v>1243</v>
      </c>
      <c r="BT1" s="800"/>
      <c r="BU1" s="763" t="s">
        <v>816</v>
      </c>
      <c r="BV1" s="763"/>
      <c r="BW1" s="761" t="s">
        <v>1248</v>
      </c>
      <c r="BX1" s="761"/>
      <c r="BY1" s="800" t="s">
        <v>1270</v>
      </c>
      <c r="BZ1" s="800"/>
      <c r="CA1" s="763" t="s">
        <v>816</v>
      </c>
      <c r="CB1" s="763"/>
      <c r="CC1" s="761" t="s">
        <v>1244</v>
      </c>
      <c r="CD1" s="761"/>
      <c r="CE1" s="800" t="s">
        <v>1291</v>
      </c>
      <c r="CF1" s="800"/>
      <c r="CG1" s="763" t="s">
        <v>816</v>
      </c>
      <c r="CH1" s="763"/>
      <c r="CI1" s="761" t="s">
        <v>1248</v>
      </c>
      <c r="CJ1" s="761"/>
      <c r="CK1" s="800" t="s">
        <v>1307</v>
      </c>
      <c r="CL1" s="800"/>
      <c r="CM1" s="763" t="s">
        <v>816</v>
      </c>
      <c r="CN1" s="763"/>
      <c r="CO1" s="761" t="s">
        <v>1244</v>
      </c>
      <c r="CP1" s="761"/>
      <c r="CQ1" s="800" t="s">
        <v>1335</v>
      </c>
      <c r="CR1" s="800"/>
      <c r="CS1" s="796" t="s">
        <v>816</v>
      </c>
      <c r="CT1" s="796"/>
      <c r="CU1" s="761" t="s">
        <v>1391</v>
      </c>
      <c r="CV1" s="761"/>
      <c r="CW1" s="800" t="s">
        <v>1374</v>
      </c>
      <c r="CX1" s="800"/>
      <c r="CY1" s="796" t="s">
        <v>816</v>
      </c>
      <c r="CZ1" s="796"/>
      <c r="DA1" s="761" t="s">
        <v>1597</v>
      </c>
      <c r="DB1" s="761"/>
      <c r="DC1" s="800" t="s">
        <v>1394</v>
      </c>
      <c r="DD1" s="800"/>
      <c r="DE1" s="796" t="s">
        <v>816</v>
      </c>
      <c r="DF1" s="796"/>
      <c r="DG1" s="761" t="s">
        <v>1491</v>
      </c>
      <c r="DH1" s="761"/>
      <c r="DI1" s="800" t="s">
        <v>1594</v>
      </c>
      <c r="DJ1" s="800"/>
      <c r="DK1" s="796" t="s">
        <v>816</v>
      </c>
      <c r="DL1" s="796"/>
      <c r="DM1" s="761" t="s">
        <v>1391</v>
      </c>
      <c r="DN1" s="761"/>
      <c r="DO1" s="800" t="s">
        <v>1595</v>
      </c>
      <c r="DP1" s="800"/>
      <c r="DQ1" s="796" t="s">
        <v>816</v>
      </c>
      <c r="DR1" s="796"/>
      <c r="DS1" s="761" t="s">
        <v>1590</v>
      </c>
      <c r="DT1" s="761"/>
      <c r="DU1" s="800" t="s">
        <v>1596</v>
      </c>
      <c r="DV1" s="800"/>
      <c r="DW1" s="796" t="s">
        <v>816</v>
      </c>
      <c r="DX1" s="796"/>
      <c r="DY1" s="761" t="s">
        <v>1616</v>
      </c>
      <c r="DZ1" s="761"/>
      <c r="EA1" s="795" t="s">
        <v>1611</v>
      </c>
      <c r="EB1" s="795"/>
      <c r="EC1" s="796" t="s">
        <v>816</v>
      </c>
      <c r="ED1" s="796"/>
      <c r="EE1" s="761" t="s">
        <v>1590</v>
      </c>
      <c r="EF1" s="761"/>
      <c r="EG1" s="361"/>
      <c r="EH1" s="795" t="s">
        <v>1641</v>
      </c>
      <c r="EI1" s="795"/>
      <c r="EJ1" s="796" t="s">
        <v>816</v>
      </c>
      <c r="EK1" s="796"/>
      <c r="EL1" s="761" t="s">
        <v>1675</v>
      </c>
      <c r="EM1" s="761"/>
      <c r="EN1" s="795" t="s">
        <v>1666</v>
      </c>
      <c r="EO1" s="795"/>
      <c r="EP1" s="796" t="s">
        <v>816</v>
      </c>
      <c r="EQ1" s="796"/>
      <c r="ER1" s="761" t="s">
        <v>1715</v>
      </c>
      <c r="ES1" s="761"/>
      <c r="ET1" s="795" t="s">
        <v>1708</v>
      </c>
      <c r="EU1" s="795"/>
      <c r="EV1" s="796" t="s">
        <v>816</v>
      </c>
      <c r="EW1" s="796"/>
      <c r="EX1" s="761" t="s">
        <v>1616</v>
      </c>
      <c r="EY1" s="761"/>
      <c r="EZ1" s="795" t="s">
        <v>1743</v>
      </c>
      <c r="FA1" s="795"/>
      <c r="FB1" s="796" t="s">
        <v>816</v>
      </c>
      <c r="FC1" s="796"/>
      <c r="FD1" s="761" t="s">
        <v>1597</v>
      </c>
      <c r="FE1" s="761"/>
      <c r="FF1" s="795" t="s">
        <v>1782</v>
      </c>
      <c r="FG1" s="795"/>
      <c r="FH1" s="796" t="s">
        <v>816</v>
      </c>
      <c r="FI1" s="796"/>
      <c r="FJ1" s="761" t="s">
        <v>1391</v>
      </c>
      <c r="FK1" s="761"/>
      <c r="FL1" s="795" t="s">
        <v>1817</v>
      </c>
      <c r="FM1" s="795"/>
      <c r="FN1" s="796" t="s">
        <v>816</v>
      </c>
      <c r="FO1" s="796"/>
      <c r="FP1" s="761" t="s">
        <v>1864</v>
      </c>
      <c r="FQ1" s="761"/>
      <c r="FR1" s="795" t="s">
        <v>1853</v>
      </c>
      <c r="FS1" s="795"/>
      <c r="FT1" s="796" t="s">
        <v>816</v>
      </c>
      <c r="FU1" s="796"/>
      <c r="FV1" s="761" t="s">
        <v>1864</v>
      </c>
      <c r="FW1" s="761"/>
      <c r="FX1" s="795" t="s">
        <v>1997</v>
      </c>
      <c r="FY1" s="795"/>
      <c r="FZ1" s="796" t="s">
        <v>816</v>
      </c>
      <c r="GA1" s="796"/>
      <c r="GB1" s="761" t="s">
        <v>1616</v>
      </c>
      <c r="GC1" s="761"/>
      <c r="GD1" s="795" t="s">
        <v>1998</v>
      </c>
      <c r="GE1" s="795"/>
      <c r="GF1" s="796" t="s">
        <v>816</v>
      </c>
      <c r="GG1" s="796"/>
      <c r="GH1" s="761" t="s">
        <v>1590</v>
      </c>
      <c r="GI1" s="761"/>
      <c r="GJ1" s="795" t="s">
        <v>2007</v>
      </c>
      <c r="GK1" s="795"/>
      <c r="GL1" s="796" t="s">
        <v>816</v>
      </c>
      <c r="GM1" s="796"/>
      <c r="GN1" s="761" t="s">
        <v>1590</v>
      </c>
      <c r="GO1" s="761"/>
      <c r="GP1" s="795" t="s">
        <v>2049</v>
      </c>
      <c r="GQ1" s="795"/>
      <c r="GR1" s="796" t="s">
        <v>816</v>
      </c>
      <c r="GS1" s="796"/>
      <c r="GT1" s="761" t="s">
        <v>1675</v>
      </c>
      <c r="GU1" s="761"/>
      <c r="GV1" s="795" t="s">
        <v>2083</v>
      </c>
      <c r="GW1" s="795"/>
      <c r="GX1" s="796" t="s">
        <v>816</v>
      </c>
      <c r="GY1" s="796"/>
      <c r="GZ1" s="761" t="s">
        <v>2122</v>
      </c>
      <c r="HA1" s="761"/>
      <c r="HB1" s="795" t="s">
        <v>2142</v>
      </c>
      <c r="HC1" s="795"/>
      <c r="HD1" s="796" t="s">
        <v>816</v>
      </c>
      <c r="HE1" s="796"/>
      <c r="HF1" s="761" t="s">
        <v>1715</v>
      </c>
      <c r="HG1" s="761"/>
      <c r="HH1" s="795" t="s">
        <v>2155</v>
      </c>
      <c r="HI1" s="795"/>
      <c r="HJ1" s="796" t="s">
        <v>816</v>
      </c>
      <c r="HK1" s="796"/>
      <c r="HL1" s="761" t="s">
        <v>1391</v>
      </c>
      <c r="HM1" s="761"/>
      <c r="HN1" s="795" t="s">
        <v>2201</v>
      </c>
      <c r="HO1" s="795"/>
      <c r="HP1" s="796" t="s">
        <v>816</v>
      </c>
      <c r="HQ1" s="796"/>
      <c r="HR1" s="761" t="s">
        <v>1391</v>
      </c>
      <c r="HS1" s="761"/>
      <c r="HT1" s="795" t="s">
        <v>2243</v>
      </c>
      <c r="HU1" s="795"/>
      <c r="HV1" s="796" t="s">
        <v>816</v>
      </c>
      <c r="HW1" s="796"/>
      <c r="HX1" s="761" t="s">
        <v>1616</v>
      </c>
      <c r="HY1" s="761"/>
      <c r="HZ1" s="795" t="s">
        <v>2300</v>
      </c>
      <c r="IA1" s="795"/>
      <c r="IB1" s="796" t="s">
        <v>816</v>
      </c>
      <c r="IC1" s="796"/>
      <c r="ID1" s="761" t="s">
        <v>1715</v>
      </c>
      <c r="IE1" s="761"/>
      <c r="IF1" s="795" t="s">
        <v>2367</v>
      </c>
      <c r="IG1" s="795"/>
      <c r="IH1" s="796" t="s">
        <v>816</v>
      </c>
      <c r="II1" s="796"/>
      <c r="IJ1" s="761" t="s">
        <v>1590</v>
      </c>
      <c r="IK1" s="761"/>
      <c r="IL1" s="795" t="s">
        <v>2443</v>
      </c>
      <c r="IM1" s="795"/>
      <c r="IN1" s="796" t="s">
        <v>816</v>
      </c>
      <c r="IO1" s="796"/>
      <c r="IP1" s="761" t="s">
        <v>1616</v>
      </c>
      <c r="IQ1" s="761"/>
      <c r="IR1" s="795" t="s">
        <v>2664</v>
      </c>
      <c r="IS1" s="795"/>
      <c r="IT1" s="796" t="s">
        <v>816</v>
      </c>
      <c r="IU1" s="796"/>
      <c r="IV1" s="761" t="s">
        <v>1748</v>
      </c>
      <c r="IW1" s="761"/>
      <c r="IX1" s="795" t="s">
        <v>2663</v>
      </c>
      <c r="IY1" s="795"/>
      <c r="IZ1" s="796" t="s">
        <v>816</v>
      </c>
      <c r="JA1" s="796"/>
      <c r="JB1" s="761" t="s">
        <v>1864</v>
      </c>
      <c r="JC1" s="761"/>
      <c r="JD1" s="795" t="s">
        <v>2713</v>
      </c>
      <c r="JE1" s="795"/>
      <c r="JF1" s="796" t="s">
        <v>816</v>
      </c>
      <c r="JG1" s="796"/>
      <c r="JH1" s="761" t="s">
        <v>1748</v>
      </c>
      <c r="JI1" s="761"/>
      <c r="JJ1" s="795" t="s">
        <v>2777</v>
      </c>
      <c r="JK1" s="795"/>
      <c r="JL1" s="721" t="s">
        <v>816</v>
      </c>
      <c r="JM1" s="721"/>
      <c r="JN1" s="718" t="s">
        <v>1748</v>
      </c>
      <c r="JO1" s="718"/>
      <c r="JP1" s="720" t="s">
        <v>2666</v>
      </c>
      <c r="JQ1" s="720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8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8" t="s">
        <v>1911</v>
      </c>
      <c r="JK2" s="363">
        <f>SUM(JK3:JK28)</f>
        <v>260884.1</v>
      </c>
      <c r="JL2" s="719" t="s">
        <v>295</v>
      </c>
      <c r="JM2" s="492">
        <f>SUM(JM4:JM26)</f>
        <v>16599.671999999999</v>
      </c>
      <c r="JN2" s="334" t="s">
        <v>296</v>
      </c>
      <c r="JO2" s="273">
        <f>JM2+JK2-JQ2</f>
        <v>122936.97200000001</v>
      </c>
      <c r="JP2" s="719" t="s">
        <v>1911</v>
      </c>
      <c r="JQ2" s="363">
        <f>SUM(JQ3:JQ33)</f>
        <v>154546.79999999999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9"/>
      <c r="JA3" s="492"/>
      <c r="JB3" s="619" t="s">
        <v>2397</v>
      </c>
      <c r="JC3" s="273">
        <f>JC2-JA36-JA35</f>
        <v>5095.8330000000415</v>
      </c>
      <c r="JD3" s="619" t="s">
        <v>2345</v>
      </c>
      <c r="JE3" s="268">
        <f>$IA$6</f>
        <v>-140000</v>
      </c>
      <c r="JG3" s="492"/>
      <c r="JH3" s="668" t="s">
        <v>2397</v>
      </c>
      <c r="JI3" s="273">
        <f>JI2-JG29-JG28</f>
        <v>5318.7558739726137</v>
      </c>
      <c r="JJ3" s="668" t="s">
        <v>2345</v>
      </c>
      <c r="JK3" s="268">
        <f>$IA$6</f>
        <v>-140000</v>
      </c>
      <c r="JM3" s="492"/>
      <c r="JN3" s="719" t="s">
        <v>2397</v>
      </c>
      <c r="JO3" s="273">
        <f>JO2-JM29-JM28</f>
        <v>6258.3495000000212</v>
      </c>
      <c r="JP3" s="719" t="s">
        <v>2345</v>
      </c>
      <c r="JQ3" s="268">
        <f>$IA$6</f>
        <v>-140000</v>
      </c>
      <c r="JR3" s="609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5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5" t="s">
        <v>2449</v>
      </c>
      <c r="JC4" s="273">
        <f>JC3-JA37</f>
        <v>3741.5130000000418</v>
      </c>
      <c r="JD4" s="743" t="s">
        <v>2818</v>
      </c>
      <c r="JE4" s="268">
        <f>-140000-71000</f>
        <v>-211000</v>
      </c>
      <c r="JF4" s="668" t="s">
        <v>633</v>
      </c>
      <c r="JG4" s="541">
        <v>17271.3</v>
      </c>
      <c r="JH4" s="668" t="s">
        <v>1203</v>
      </c>
      <c r="JI4" s="286">
        <f>JI2-JI5</f>
        <v>-0.59412602736847475</v>
      </c>
      <c r="JJ4" s="743" t="s">
        <v>2818</v>
      </c>
      <c r="JK4" s="268">
        <v>-71000</v>
      </c>
      <c r="JL4" s="719" t="s">
        <v>633</v>
      </c>
      <c r="JM4" s="541">
        <v>17271.3</v>
      </c>
      <c r="JN4" s="719" t="s">
        <v>1203</v>
      </c>
      <c r="JO4" s="286">
        <f>JO2-JO5</f>
        <v>0.40200000001641456</v>
      </c>
      <c r="JP4" s="719" t="s">
        <v>2818</v>
      </c>
      <c r="JQ4" s="268">
        <f>-71000-140000</f>
        <v>-211000</v>
      </c>
      <c r="JR4" s="609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9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3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8" t="s">
        <v>2668</v>
      </c>
      <c r="JG5" s="541">
        <v>-5.95</v>
      </c>
      <c r="JH5" s="668" t="s">
        <v>352</v>
      </c>
      <c r="JI5" s="273">
        <f>SUM(JI6:JI45)</f>
        <v>166095.25412602737</v>
      </c>
      <c r="JJ5" s="671" t="s">
        <v>2684</v>
      </c>
      <c r="JK5" s="272">
        <v>-75000</v>
      </c>
      <c r="JL5" s="719" t="s">
        <v>2668</v>
      </c>
      <c r="JM5" s="541"/>
      <c r="JN5" s="719" t="s">
        <v>352</v>
      </c>
      <c r="JO5" s="273">
        <f>SUM(JO6:JO52)</f>
        <v>122936.56999999999</v>
      </c>
      <c r="JP5" s="725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4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8" t="s">
        <v>2607</v>
      </c>
      <c r="JG6" s="492">
        <v>-1401</v>
      </c>
      <c r="JH6" s="192" t="s">
        <v>2741</v>
      </c>
      <c r="JI6" s="582">
        <v>2000.06</v>
      </c>
      <c r="JJ6" s="672" t="s">
        <v>2683</v>
      </c>
      <c r="JK6" s="268">
        <v>-4000</v>
      </c>
      <c r="JL6" s="719" t="s">
        <v>2607</v>
      </c>
      <c r="JM6" s="492">
        <v>-1400</v>
      </c>
      <c r="JN6" s="192" t="s">
        <v>2804</v>
      </c>
      <c r="JO6" s="582">
        <v>1000.07</v>
      </c>
      <c r="JP6" s="726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9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4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8" t="s">
        <v>2530</v>
      </c>
      <c r="JG8" s="492"/>
      <c r="JH8" s="389" t="s">
        <v>2759</v>
      </c>
      <c r="JI8" s="61">
        <v>327.74</v>
      </c>
      <c r="JJ8" s="668" t="s">
        <v>2424</v>
      </c>
      <c r="JK8" s="268">
        <v>0</v>
      </c>
      <c r="JL8" s="719" t="s">
        <v>2530</v>
      </c>
      <c r="JM8" s="492"/>
      <c r="JN8" s="389" t="s">
        <v>2805</v>
      </c>
      <c r="JO8" s="61">
        <v>48.69</v>
      </c>
      <c r="JP8" s="719" t="s">
        <v>2837</v>
      </c>
      <c r="JQ8" s="268">
        <v>500007</v>
      </c>
      <c r="JR8" s="608" t="s">
        <v>2838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6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2786</v>
      </c>
      <c r="JM9" s="719">
        <v>2.5</v>
      </c>
      <c r="JN9" s="389" t="s">
        <v>2790</v>
      </c>
      <c r="JO9" s="61">
        <v>127.14</v>
      </c>
      <c r="JP9" s="320" t="s">
        <v>2467</v>
      </c>
      <c r="JQ9" s="442">
        <v>31</v>
      </c>
      <c r="JR9" s="608">
        <v>45053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71" t="s">
        <v>1630</v>
      </c>
      <c r="JK10" s="321">
        <v>-540</v>
      </c>
      <c r="JN10" s="346" t="s">
        <v>2830</v>
      </c>
      <c r="JO10" s="61">
        <f>259.2+410.4</f>
        <v>669.59999999999991</v>
      </c>
      <c r="JP10" s="725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2831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2830</v>
      </c>
      <c r="JC11" s="61">
        <f>259.2+410.4</f>
        <v>669.59999999999991</v>
      </c>
      <c r="JD11" s="620" t="s">
        <v>1838</v>
      </c>
      <c r="JE11" s="517">
        <v>2600</v>
      </c>
      <c r="JF11" s="668" t="s">
        <v>2412</v>
      </c>
      <c r="JG11" s="514"/>
      <c r="JH11" s="346" t="s">
        <v>2694</v>
      </c>
      <c r="JI11" s="533">
        <f>410.4+259.2</f>
        <v>669.59999999999991</v>
      </c>
      <c r="JJ11" s="669" t="s">
        <v>1838</v>
      </c>
      <c r="JK11" s="268">
        <v>2600</v>
      </c>
      <c r="JL11" s="719" t="s">
        <v>2412</v>
      </c>
      <c r="JM11" s="514"/>
      <c r="JN11" s="346" t="s">
        <v>2778</v>
      </c>
      <c r="JO11" s="61"/>
      <c r="JP11" s="723" t="s">
        <v>2819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8" t="s">
        <v>2164</v>
      </c>
      <c r="JG12" s="514">
        <f>72.14+1.23</f>
        <v>73.37</v>
      </c>
      <c r="JH12" s="245" t="s">
        <v>2760</v>
      </c>
      <c r="JI12" s="728">
        <f>2.88%/365*(20*140000+21*140220)</f>
        <v>453.27412602739724</v>
      </c>
      <c r="JJ12" s="672" t="s">
        <v>1505</v>
      </c>
      <c r="JK12" s="268">
        <v>966</v>
      </c>
      <c r="JL12" s="719" t="s">
        <v>2164</v>
      </c>
      <c r="JM12" s="733">
        <v>52.000999999999998</v>
      </c>
      <c r="JN12" s="245" t="s">
        <v>2783</v>
      </c>
      <c r="JO12" s="648"/>
      <c r="JP12" s="726" t="s">
        <v>2820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5" t="s">
        <v>2703</v>
      </c>
      <c r="JC13" s="533">
        <f>80-40</f>
        <v>40</v>
      </c>
      <c r="JD13" s="623" t="s">
        <v>1506</v>
      </c>
      <c r="JE13" s="268">
        <v>1778</v>
      </c>
      <c r="JF13" s="668" t="s">
        <v>2810</v>
      </c>
      <c r="JG13" s="492">
        <v>22.41</v>
      </c>
      <c r="JH13" s="245" t="s">
        <v>2782</v>
      </c>
      <c r="JI13" s="728"/>
      <c r="JJ13" s="672" t="s">
        <v>1506</v>
      </c>
      <c r="JK13" s="268">
        <v>1556</v>
      </c>
      <c r="JL13" s="9" t="s">
        <v>2689</v>
      </c>
      <c r="JM13" s="734"/>
      <c r="JN13" s="245" t="s">
        <v>2785</v>
      </c>
      <c r="JO13" s="492">
        <v>1396.9</v>
      </c>
      <c r="JP13" s="726" t="s">
        <v>2821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9" t="s">
        <v>2765</v>
      </c>
      <c r="JG14" s="492">
        <v>118.15</v>
      </c>
      <c r="JH14" s="245" t="s">
        <v>2784</v>
      </c>
      <c r="JI14" s="492">
        <v>1422.53</v>
      </c>
      <c r="JJ14" s="672" t="s">
        <v>2700</v>
      </c>
      <c r="JK14" s="268">
        <v>4000</v>
      </c>
      <c r="JL14" s="719" t="s">
        <v>1799</v>
      </c>
      <c r="JM14" s="61"/>
      <c r="JN14" s="245" t="s">
        <v>2761</v>
      </c>
      <c r="JO14" s="648">
        <v>110000</v>
      </c>
      <c r="JP14" s="726" t="s">
        <v>2822</v>
      </c>
      <c r="JQ14" s="268">
        <v>3252</v>
      </c>
      <c r="JR14" s="608">
        <v>45053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8" t="s">
        <v>1504</v>
      </c>
      <c r="DP15" s="80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8" t="s">
        <v>2710</v>
      </c>
      <c r="JG15" s="668">
        <f>6.24+2.24</f>
        <v>8.48</v>
      </c>
      <c r="JH15" s="245" t="s">
        <v>2761</v>
      </c>
      <c r="JI15" s="648">
        <v>155000</v>
      </c>
      <c r="JJ15" s="686" t="s">
        <v>2742</v>
      </c>
      <c r="JK15" s="268">
        <f>25000.29+90000.29+140000.29+10000</f>
        <v>265000.87</v>
      </c>
      <c r="JL15" s="719" t="s">
        <v>2599</v>
      </c>
      <c r="JM15" s="734"/>
      <c r="JN15" s="245" t="s">
        <v>2623</v>
      </c>
      <c r="JO15" s="52">
        <f>JO16*3</f>
        <v>2381.6025</v>
      </c>
      <c r="JP15" s="726" t="s">
        <v>2828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6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2" t="s">
        <v>2701</v>
      </c>
      <c r="JK16" s="268">
        <v>99936</v>
      </c>
      <c r="JL16" s="719" t="s">
        <v>2813</v>
      </c>
      <c r="JM16" s="734">
        <v>7.0010000000000003</v>
      </c>
      <c r="JN16" s="345" t="s">
        <v>2773</v>
      </c>
      <c r="JO16" s="52">
        <f>3175.47/4</f>
        <v>793.86749999999995</v>
      </c>
      <c r="JP16" s="726" t="s">
        <v>2829</v>
      </c>
      <c r="JQ16" s="607">
        <v>2125</v>
      </c>
      <c r="JR16" s="608">
        <v>45051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0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60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8">
        <v>442.61</v>
      </c>
      <c r="JH17" s="345" t="s">
        <v>2696</v>
      </c>
      <c r="JI17" s="61">
        <v>59.36</v>
      </c>
      <c r="JJ17" s="672" t="s">
        <v>2680</v>
      </c>
      <c r="JK17" s="268">
        <v>0</v>
      </c>
      <c r="JL17" s="719" t="s">
        <v>2710</v>
      </c>
      <c r="JM17" s="61">
        <f>25.72+1.96</f>
        <v>27.68</v>
      </c>
      <c r="JN17" s="345" t="s">
        <v>2555</v>
      </c>
      <c r="JO17" s="61">
        <v>53.91</v>
      </c>
      <c r="JP17" s="254" t="s">
        <v>2823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1" t="s">
        <v>2810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41" t="s">
        <v>2810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6" t="s">
        <v>2781</v>
      </c>
      <c r="JK18" s="583">
        <v>44.23</v>
      </c>
      <c r="JL18" s="401" t="s">
        <v>2815</v>
      </c>
      <c r="JM18" s="510">
        <f>228.82+344.82+65.55</f>
        <v>639.18999999999994</v>
      </c>
      <c r="JN18" s="345" t="s">
        <v>2716</v>
      </c>
      <c r="JO18" s="61">
        <v>23.96</v>
      </c>
      <c r="JP18" s="726" t="s">
        <v>2824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8" t="s">
        <v>1474</v>
      </c>
      <c r="DJ19" s="80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1" t="s">
        <v>2810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3" t="s">
        <v>2691</v>
      </c>
      <c r="JE19" s="619">
        <v>130</v>
      </c>
      <c r="JF19" s="688"/>
      <c r="JG19" s="688"/>
      <c r="JH19" s="345" t="s">
        <v>2626</v>
      </c>
      <c r="JI19" s="534">
        <v>115.37</v>
      </c>
      <c r="JJ19" s="672" t="s">
        <v>2695</v>
      </c>
      <c r="JK19" s="607">
        <v>10</v>
      </c>
      <c r="JL19" s="729"/>
      <c r="JM19" s="729"/>
      <c r="JN19" s="345" t="s">
        <v>2717</v>
      </c>
      <c r="JO19" s="61">
        <v>30</v>
      </c>
      <c r="JP19" s="726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6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71" t="s">
        <v>2691</v>
      </c>
      <c r="JK20" s="668">
        <v>230</v>
      </c>
      <c r="JL20" s="401"/>
      <c r="JM20" s="510"/>
      <c r="JN20" s="345" t="s">
        <v>2791</v>
      </c>
      <c r="JO20" s="534">
        <v>157.54</v>
      </c>
      <c r="JP20" s="725" t="s">
        <v>2691</v>
      </c>
      <c r="JQ20" s="2">
        <v>120</v>
      </c>
      <c r="JR20" s="608">
        <v>45053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5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2"/>
      <c r="JA21" s="662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71" t="s">
        <v>2690</v>
      </c>
      <c r="JL21" s="401"/>
      <c r="JM21" s="510"/>
      <c r="JN21" s="345" t="s">
        <v>1195</v>
      </c>
      <c r="JO21" s="61">
        <f>15+6.5</f>
        <v>21.5</v>
      </c>
      <c r="JP21" s="725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5" t="s">
        <v>2171</v>
      </c>
      <c r="IU22" s="755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3" t="s">
        <v>2454</v>
      </c>
      <c r="JK22" s="668">
        <v>1000</v>
      </c>
      <c r="JN22" s="345" t="s">
        <v>2834</v>
      </c>
      <c r="JO22" s="61">
        <f>9+14.32</f>
        <v>23.32</v>
      </c>
      <c r="JP22" s="727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9" t="s">
        <v>990</v>
      </c>
      <c r="N23" s="799"/>
      <c r="Q23" s="166" t="s">
        <v>369</v>
      </c>
      <c r="S23" s="799" t="s">
        <v>990</v>
      </c>
      <c r="T23" s="799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5" t="s">
        <v>2171</v>
      </c>
      <c r="HK23" s="75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5" t="s">
        <v>2171</v>
      </c>
      <c r="HW23" s="75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8" t="s">
        <v>2752</v>
      </c>
      <c r="JI23" s="533">
        <v>4.05</v>
      </c>
      <c r="JJ23" s="670" t="s">
        <v>2472</v>
      </c>
      <c r="JL23" s="401"/>
      <c r="JM23" s="510"/>
      <c r="JN23" s="345" t="s">
        <v>2798</v>
      </c>
      <c r="JO23" s="61" t="s">
        <v>2025</v>
      </c>
      <c r="JP23" s="736" t="s">
        <v>2480</v>
      </c>
      <c r="JQ23" s="2"/>
      <c r="JR23" s="735"/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799" t="s">
        <v>990</v>
      </c>
      <c r="Z24" s="799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7" t="s">
        <v>1536</v>
      </c>
      <c r="EF24" s="79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4" t="s">
        <v>2472</v>
      </c>
      <c r="JQ24" s="2"/>
      <c r="JR24" s="735"/>
    </row>
    <row r="25" spans="1:280" x14ac:dyDescent="0.2">
      <c r="A25" s="799" t="s">
        <v>990</v>
      </c>
      <c r="B25" s="799"/>
      <c r="E25" s="164" t="s">
        <v>139</v>
      </c>
      <c r="F25" s="166"/>
      <c r="G25" s="799" t="s">
        <v>990</v>
      </c>
      <c r="H25" s="799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799" t="s">
        <v>990</v>
      </c>
      <c r="AF25" s="799"/>
      <c r="AI25" s="245" t="s">
        <v>1101</v>
      </c>
      <c r="AJ25" s="142">
        <v>30</v>
      </c>
      <c r="AK25" s="799" t="s">
        <v>990</v>
      </c>
      <c r="AL25" s="79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9"/>
      <c r="BH25" s="799"/>
      <c r="BK25" s="266" t="s">
        <v>1222</v>
      </c>
      <c r="BL25" s="205">
        <v>48.54</v>
      </c>
      <c r="BM25" s="799"/>
      <c r="BN25" s="799"/>
      <c r="BQ25" s="266" t="s">
        <v>1051</v>
      </c>
      <c r="BR25" s="205">
        <v>50.15</v>
      </c>
      <c r="BS25" s="799" t="s">
        <v>1245</v>
      </c>
      <c r="BT25" s="799"/>
      <c r="BW25" s="266" t="s">
        <v>1051</v>
      </c>
      <c r="BX25" s="205">
        <v>48.54</v>
      </c>
      <c r="BY25" s="799"/>
      <c r="BZ25" s="799"/>
      <c r="CC25" s="266" t="s">
        <v>1051</v>
      </c>
      <c r="CD25" s="205">
        <v>142.91</v>
      </c>
      <c r="CE25" s="799"/>
      <c r="CF25" s="799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5" t="s">
        <v>2171</v>
      </c>
      <c r="IC25" s="75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59"/>
      <c r="JB25" s="345" t="s">
        <v>2366</v>
      </c>
      <c r="JC25" s="61">
        <f>17.98+13.67+17.8+15.37+10+15+12.85</f>
        <v>102.67</v>
      </c>
      <c r="JD25" s="658"/>
      <c r="JE25" s="657"/>
      <c r="JF25" s="402"/>
      <c r="JH25" s="337" t="s">
        <v>2771</v>
      </c>
      <c r="JI25" s="61">
        <v>20</v>
      </c>
      <c r="JJ25" s="689" t="s">
        <v>2753</v>
      </c>
      <c r="JK25" s="688">
        <v>59.4</v>
      </c>
      <c r="JL25" s="402"/>
      <c r="JN25" s="337" t="s">
        <v>2833</v>
      </c>
      <c r="JO25" s="61">
        <v>2953</v>
      </c>
      <c r="JP25" s="736" t="s">
        <v>2814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4" t="s">
        <v>1536</v>
      </c>
      <c r="DZ26" s="81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7" t="s">
        <v>1536</v>
      </c>
      <c r="ES26" s="797"/>
      <c r="ET26" s="1" t="s">
        <v>1703</v>
      </c>
      <c r="EU26" s="272">
        <v>20000</v>
      </c>
      <c r="EW26" s="79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59"/>
      <c r="JA26" s="659"/>
      <c r="JB26" s="337" t="s">
        <v>2706</v>
      </c>
      <c r="JC26" s="61">
        <v>10</v>
      </c>
      <c r="JH26" s="337" t="s">
        <v>2748</v>
      </c>
      <c r="JI26" s="61">
        <v>30</v>
      </c>
      <c r="JJ26" s="707" t="s">
        <v>2754</v>
      </c>
      <c r="JK26" s="668">
        <v>75.599999999999994</v>
      </c>
      <c r="JN26" s="337" t="s">
        <v>2796</v>
      </c>
      <c r="JO26" s="61">
        <v>50.23</v>
      </c>
      <c r="JP26" s="724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04" t="s">
        <v>506</v>
      </c>
      <c r="N27" s="804"/>
      <c r="Q27" s="244" t="s">
        <v>1019</v>
      </c>
      <c r="R27" s="142">
        <v>0</v>
      </c>
      <c r="S27" s="804" t="s">
        <v>506</v>
      </c>
      <c r="T27" s="804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04" t="s">
        <v>506</v>
      </c>
      <c r="AF27" s="8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7" t="s">
        <v>1536</v>
      </c>
      <c r="EY27" s="79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5" t="s">
        <v>2171</v>
      </c>
      <c r="HQ27" s="75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8" t="s">
        <v>2722</v>
      </c>
      <c r="JG27" s="678"/>
      <c r="JH27" s="337" t="s">
        <v>2774</v>
      </c>
      <c r="JI27" s="61">
        <f>55.72+65.82</f>
        <v>121.53999999999999</v>
      </c>
      <c r="JJ27" s="687"/>
      <c r="JL27" s="731" t="s">
        <v>2802</v>
      </c>
      <c r="JM27" s="731"/>
      <c r="JN27" s="337" t="s">
        <v>2806</v>
      </c>
      <c r="JO27" s="61">
        <f>9+2</f>
        <v>11</v>
      </c>
      <c r="JP27" s="742"/>
      <c r="JQ27" s="2"/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04" t="s">
        <v>992</v>
      </c>
      <c r="N28" s="804"/>
      <c r="Q28" s="244" t="s">
        <v>1073</v>
      </c>
      <c r="R28" s="205">
        <v>200</v>
      </c>
      <c r="S28" s="804" t="s">
        <v>992</v>
      </c>
      <c r="T28" s="804"/>
      <c r="W28" s="143" t="s">
        <v>1016</v>
      </c>
      <c r="X28" s="142">
        <v>61.35</v>
      </c>
      <c r="Y28" s="804" t="s">
        <v>506</v>
      </c>
      <c r="Z28" s="804"/>
      <c r="AC28" s="219" t="s">
        <v>1088</v>
      </c>
      <c r="AD28" s="219">
        <f>53+207+63</f>
        <v>323</v>
      </c>
      <c r="AE28" s="804" t="s">
        <v>992</v>
      </c>
      <c r="AF28" s="8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7" t="s">
        <v>1747</v>
      </c>
      <c r="FE28" s="79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11"/>
      <c r="JL28" s="192" t="s">
        <v>1959</v>
      </c>
      <c r="JM28" s="286">
        <f>SUM(JO6:JO7)</f>
        <v>2900.12</v>
      </c>
      <c r="JN28" s="337" t="s">
        <v>2812</v>
      </c>
      <c r="JO28" s="61">
        <v>16.100000000000001</v>
      </c>
      <c r="JP28" s="753"/>
      <c r="JQ28" s="2"/>
    </row>
    <row r="29" spans="1:280" x14ac:dyDescent="0.2">
      <c r="A29" s="804" t="s">
        <v>506</v>
      </c>
      <c r="B29" s="804"/>
      <c r="E29" s="193" t="s">
        <v>282</v>
      </c>
      <c r="F29" s="194"/>
      <c r="G29" s="804" t="s">
        <v>506</v>
      </c>
      <c r="H29" s="804"/>
      <c r="K29" s="143" t="s">
        <v>1016</v>
      </c>
      <c r="L29" s="142">
        <v>0</v>
      </c>
      <c r="M29" s="803" t="s">
        <v>93</v>
      </c>
      <c r="N29" s="803"/>
      <c r="Q29" s="244" t="s">
        <v>1050</v>
      </c>
      <c r="R29" s="142">
        <v>0</v>
      </c>
      <c r="S29" s="803" t="s">
        <v>93</v>
      </c>
      <c r="T29" s="803"/>
      <c r="W29" s="143" t="s">
        <v>1015</v>
      </c>
      <c r="X29" s="142">
        <v>64</v>
      </c>
      <c r="Y29" s="804" t="s">
        <v>992</v>
      </c>
      <c r="Z29" s="804"/>
      <c r="AC29" s="219" t="s">
        <v>1089</v>
      </c>
      <c r="AD29" s="219">
        <f>63+46</f>
        <v>109</v>
      </c>
      <c r="AE29" s="803" t="s">
        <v>93</v>
      </c>
      <c r="AF29" s="80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7" t="s">
        <v>1536</v>
      </c>
      <c r="EM29" s="79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7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2832</v>
      </c>
      <c r="JO29" s="533">
        <v>42.9</v>
      </c>
      <c r="JQ29" s="2"/>
    </row>
    <row r="30" spans="1:280" x14ac:dyDescent="0.2">
      <c r="A30" s="804" t="s">
        <v>992</v>
      </c>
      <c r="B30" s="804"/>
      <c r="E30" s="193" t="s">
        <v>372</v>
      </c>
      <c r="F30" s="194"/>
      <c r="G30" s="804" t="s">
        <v>992</v>
      </c>
      <c r="H30" s="804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03" t="s">
        <v>93</v>
      </c>
      <c r="Z30" s="80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7" t="s">
        <v>1747</v>
      </c>
      <c r="FK30" s="79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JB30" s="661" t="s">
        <v>2687</v>
      </c>
      <c r="JC30" s="533">
        <f>3.3+7.001</f>
        <v>10.301</v>
      </c>
      <c r="JF30" s="350" t="s">
        <v>1392</v>
      </c>
      <c r="JG30" s="679">
        <f>SUM(JI8:JI8)</f>
        <v>327.74</v>
      </c>
      <c r="JH30" s="337" t="s">
        <v>2747</v>
      </c>
      <c r="JI30" s="533">
        <f>8.65*2</f>
        <v>17.3</v>
      </c>
      <c r="JJ30" s="668" t="s">
        <v>506</v>
      </c>
      <c r="JL30" s="350" t="s">
        <v>1392</v>
      </c>
      <c r="JM30" s="719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03" t="s">
        <v>93</v>
      </c>
      <c r="B31" s="803"/>
      <c r="E31" s="193" t="s">
        <v>1007</v>
      </c>
      <c r="F31" s="170"/>
      <c r="G31" s="803" t="s">
        <v>93</v>
      </c>
      <c r="H31" s="803"/>
      <c r="K31" s="143" t="s">
        <v>1014</v>
      </c>
      <c r="L31" s="142">
        <v>50.01</v>
      </c>
      <c r="M31" s="802" t="s">
        <v>1001</v>
      </c>
      <c r="N31" s="802"/>
      <c r="Q31" s="143" t="s">
        <v>1052</v>
      </c>
      <c r="R31" s="142">
        <v>26</v>
      </c>
      <c r="S31" s="802" t="s">
        <v>1001</v>
      </c>
      <c r="T31" s="802"/>
      <c r="W31"/>
      <c r="Y31" s="778" t="s">
        <v>385</v>
      </c>
      <c r="Z31" s="778"/>
      <c r="AC31" s="142" t="s">
        <v>1090</v>
      </c>
      <c r="AD31" s="142">
        <v>10</v>
      </c>
      <c r="AE31" s="802" t="s">
        <v>1001</v>
      </c>
      <c r="AF31" s="80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1" t="s">
        <v>2688</v>
      </c>
      <c r="JC31" s="533">
        <v>74.959999999999994</v>
      </c>
      <c r="JF31" s="346" t="s">
        <v>2166</v>
      </c>
      <c r="JG31" s="679">
        <f>SUM(JI9:JI11)</f>
        <v>2683.17</v>
      </c>
      <c r="JH31" s="337" t="s">
        <v>2758</v>
      </c>
      <c r="JI31" s="533">
        <f>6.2+29.5</f>
        <v>35.700000000000003</v>
      </c>
      <c r="JJ31" s="668" t="s">
        <v>93</v>
      </c>
      <c r="JL31" s="346" t="s">
        <v>2166</v>
      </c>
      <c r="JM31" s="719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799" t="s">
        <v>243</v>
      </c>
      <c r="N32" s="799"/>
      <c r="Q32" s="143" t="s">
        <v>1051</v>
      </c>
      <c r="R32" s="142">
        <v>55</v>
      </c>
      <c r="S32" s="799" t="s">
        <v>243</v>
      </c>
      <c r="T32" s="799"/>
      <c r="W32" s="243" t="s">
        <v>1072</v>
      </c>
      <c r="X32" s="243">
        <v>0</v>
      </c>
      <c r="Y32" s="802" t="s">
        <v>1001</v>
      </c>
      <c r="Z32" s="802"/>
      <c r="AE32" s="799" t="s">
        <v>243</v>
      </c>
      <c r="AF32" s="79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7" t="s">
        <v>1438</v>
      </c>
      <c r="DP32" s="80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5" t="s">
        <v>2171</v>
      </c>
      <c r="IO32" s="75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401"/>
      <c r="JA32" s="510"/>
      <c r="JB32" s="661" t="s">
        <v>2711</v>
      </c>
      <c r="JC32" s="533">
        <v>74.13</v>
      </c>
      <c r="JF32" s="348" t="s">
        <v>2167</v>
      </c>
      <c r="JG32" s="411">
        <f>SUM(JI16:JI24)</f>
        <v>412.16</v>
      </c>
      <c r="JH32" s="668" t="s">
        <v>2723</v>
      </c>
      <c r="JI32" s="78">
        <v>78</v>
      </c>
      <c r="JJ32" s="668" t="s">
        <v>1034</v>
      </c>
      <c r="JL32" s="348" t="s">
        <v>2167</v>
      </c>
      <c r="JM32" s="411">
        <f>SUM(JO16:JO24)</f>
        <v>1178.3374999999999</v>
      </c>
      <c r="JN32" s="719" t="s">
        <v>2723</v>
      </c>
      <c r="JO32" s="78">
        <v>20</v>
      </c>
      <c r="JQ32" s="2"/>
    </row>
    <row r="33" spans="1:278" x14ac:dyDescent="0.2">
      <c r="A33" s="802" t="s">
        <v>1001</v>
      </c>
      <c r="B33" s="802"/>
      <c r="C33" s="3"/>
      <c r="D33" s="3"/>
      <c r="E33" s="246"/>
      <c r="F33" s="246"/>
      <c r="G33" s="802" t="s">
        <v>1001</v>
      </c>
      <c r="H33" s="802"/>
      <c r="K33" s="243" t="s">
        <v>1021</v>
      </c>
      <c r="L33" s="243"/>
      <c r="M33" s="805" t="s">
        <v>1034</v>
      </c>
      <c r="N33" s="805"/>
      <c r="Q33" s="143" t="s">
        <v>1016</v>
      </c>
      <c r="R33" s="142">
        <v>77.239999999999995</v>
      </c>
      <c r="S33" s="805" t="s">
        <v>1034</v>
      </c>
      <c r="T33" s="805"/>
      <c r="Y33" s="799" t="s">
        <v>243</v>
      </c>
      <c r="Z33" s="799"/>
      <c r="AC33" s="197" t="s">
        <v>1012</v>
      </c>
      <c r="AD33" s="142">
        <v>350</v>
      </c>
      <c r="AE33" s="805" t="s">
        <v>1034</v>
      </c>
      <c r="AF33" s="8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0" t="s">
        <v>1411</v>
      </c>
      <c r="DB33" s="8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402"/>
      <c r="JB33" s="661" t="s">
        <v>2714</v>
      </c>
      <c r="JC33" s="533">
        <v>24.71</v>
      </c>
      <c r="JF33" s="337" t="s">
        <v>2165</v>
      </c>
      <c r="JG33" s="668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9">
        <f>SUM(JO25:JO31)</f>
        <v>3073.23</v>
      </c>
      <c r="JN33" s="9" t="s">
        <v>2197</v>
      </c>
      <c r="JO33" s="534">
        <f>250+254</f>
        <v>504</v>
      </c>
    </row>
    <row r="34" spans="1:278" x14ac:dyDescent="0.2">
      <c r="A34" s="799" t="s">
        <v>243</v>
      </c>
      <c r="B34" s="799"/>
      <c r="E34" s="170"/>
      <c r="F34" s="170"/>
      <c r="G34" s="799" t="s">
        <v>243</v>
      </c>
      <c r="H34" s="79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5" t="s">
        <v>1034</v>
      </c>
      <c r="Z34" s="8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755" t="s">
        <v>2171</v>
      </c>
      <c r="JA34" s="755"/>
      <c r="JB34" s="337" t="s">
        <v>2709</v>
      </c>
      <c r="JC34" s="61">
        <v>55</v>
      </c>
      <c r="JF34" s="337" t="s">
        <v>2770</v>
      </c>
      <c r="JG34" s="668">
        <f>SUM(JI27:JI31)</f>
        <v>303.64</v>
      </c>
      <c r="JH34" s="412">
        <v>23.04</v>
      </c>
      <c r="JI34" s="534"/>
      <c r="JL34" s="337" t="s">
        <v>2770</v>
      </c>
      <c r="JM34" s="719">
        <f>SUM(JO27:JO31)</f>
        <v>70</v>
      </c>
      <c r="JN34" s="412">
        <v>42.34</v>
      </c>
      <c r="JO34" s="534"/>
      <c r="JP34" s="719" t="s">
        <v>506</v>
      </c>
    </row>
    <row r="35" spans="1:278" ht="14.25" customHeight="1" x14ac:dyDescent="0.25">
      <c r="A35" s="806" t="s">
        <v>342</v>
      </c>
      <c r="B35" s="806"/>
      <c r="E35" s="187" t="s">
        <v>368</v>
      </c>
      <c r="F35" s="170"/>
      <c r="G35" s="806" t="s">
        <v>342</v>
      </c>
      <c r="H35" s="80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192" t="s">
        <v>1959</v>
      </c>
      <c r="JA35" s="273">
        <f>SUM(JC7:JC7)</f>
        <v>1900.03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560</v>
      </c>
      <c r="JP35" s="719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2" t="s">
        <v>2803</v>
      </c>
      <c r="JM36" s="353">
        <f>50+400</f>
        <v>450</v>
      </c>
      <c r="JN36" s="409">
        <v>40</v>
      </c>
      <c r="JO36" s="543" t="s">
        <v>1828</v>
      </c>
      <c r="JP36" s="719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2" t="s">
        <v>1536</v>
      </c>
      <c r="DT37" s="81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7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2807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2795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2794</v>
      </c>
      <c r="JP39" s="719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7" t="s">
        <v>1438</v>
      </c>
      <c r="DJ40" s="80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5" t="s">
        <v>2171</v>
      </c>
      <c r="II40" s="75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2809</v>
      </c>
      <c r="JP40" s="732"/>
      <c r="JQ40" s="732"/>
      <c r="JR40" s="732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2770</v>
      </c>
      <c r="JA41" s="619">
        <f>SUM(JC28:JC34)</f>
        <v>337.85099999999994</v>
      </c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2799</v>
      </c>
      <c r="JP41" s="732"/>
      <c r="JQ41" s="732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3" t="s">
        <v>2662</v>
      </c>
      <c r="JA42" s="353">
        <v>200</v>
      </c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2800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2801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2789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2715</v>
      </c>
      <c r="JC46" s="533">
        <v>13.3</v>
      </c>
      <c r="JH46" s="202"/>
      <c r="JI46" s="202"/>
      <c r="JN46" s="504" t="s">
        <v>2715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16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400" t="s">
        <v>2835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16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16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2787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16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2793</v>
      </c>
      <c r="JO50" s="533">
        <v>8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2797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2811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topLeftCell="C1" zoomScaleNormal="100" workbookViewId="0">
      <selection activeCell="G27" sqref="G27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5" t="s">
        <v>1875</v>
      </c>
      <c r="C2" s="835"/>
      <c r="D2" s="835"/>
      <c r="E2" s="837" t="s">
        <v>2500</v>
      </c>
      <c r="F2" s="837" t="s">
        <v>2524</v>
      </c>
      <c r="G2" s="697"/>
      <c r="H2" s="824"/>
      <c r="I2" s="836" t="s">
        <v>2632</v>
      </c>
      <c r="J2" s="836"/>
      <c r="K2" s="826" t="s">
        <v>2629</v>
      </c>
      <c r="L2" s="826" t="s">
        <v>2548</v>
      </c>
      <c r="M2" s="837" t="s">
        <v>2505</v>
      </c>
      <c r="N2" s="818" t="s">
        <v>2513</v>
      </c>
    </row>
    <row r="3" spans="2:16" s="704" customFormat="1" ht="7.5" customHeight="1" x14ac:dyDescent="0.2">
      <c r="B3" s="698" t="s">
        <v>1874</v>
      </c>
      <c r="C3" s="699" t="s">
        <v>1873</v>
      </c>
      <c r="D3" s="700" t="s">
        <v>2415</v>
      </c>
      <c r="E3" s="838"/>
      <c r="F3" s="838"/>
      <c r="G3" s="701"/>
      <c r="H3" s="825"/>
      <c r="I3" s="702" t="s">
        <v>2591</v>
      </c>
      <c r="J3" s="703" t="s">
        <v>2212</v>
      </c>
      <c r="K3" s="827"/>
      <c r="L3" s="827"/>
      <c r="M3" s="838"/>
      <c r="N3" s="81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90"/>
      <c r="E6" s="691">
        <v>155</v>
      </c>
      <c r="G6" s="692">
        <v>44985</v>
      </c>
      <c r="H6" s="655" t="s">
        <v>2556</v>
      </c>
      <c r="P6" s="655"/>
    </row>
    <row r="7" spans="2:16" s="625" customFormat="1" ht="7.5" customHeight="1" x14ac:dyDescent="0.2">
      <c r="B7" s="690"/>
      <c r="G7" s="692">
        <v>44987</v>
      </c>
      <c r="H7" s="693" t="s">
        <v>2705</v>
      </c>
      <c r="P7" s="655"/>
    </row>
    <row r="8" spans="2:16" s="738" customFormat="1" x14ac:dyDescent="0.2">
      <c r="B8" s="737"/>
      <c r="G8" s="739">
        <v>45013</v>
      </c>
      <c r="H8" s="740"/>
      <c r="I8" s="740"/>
      <c r="J8" s="740"/>
      <c r="K8" s="740"/>
      <c r="L8" s="740"/>
      <c r="M8" s="740"/>
      <c r="O8" s="740" t="s">
        <v>2738</v>
      </c>
      <c r="P8" s="740"/>
    </row>
    <row r="9" spans="2:16" s="625" customFormat="1" ht="7.5" customHeight="1" x14ac:dyDescent="0.2">
      <c r="B9" s="694"/>
      <c r="E9" s="625" t="s">
        <v>2523</v>
      </c>
      <c r="F9" s="625" t="s">
        <v>2594</v>
      </c>
      <c r="G9" s="654">
        <v>45016</v>
      </c>
      <c r="H9" s="655"/>
      <c r="I9" s="695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0" t="s">
        <v>2503</v>
      </c>
      <c r="D10" s="830"/>
      <c r="E10" s="830"/>
      <c r="F10" s="830"/>
      <c r="G10" s="830"/>
      <c r="H10" s="830"/>
      <c r="I10" s="830"/>
      <c r="J10" s="830"/>
      <c r="K10" s="830"/>
      <c r="L10" s="830"/>
      <c r="M10" s="830"/>
      <c r="N10" s="830"/>
      <c r="O10" s="830"/>
      <c r="P10" s="830"/>
    </row>
    <row r="11" spans="2:16" ht="12.75" customHeight="1" x14ac:dyDescent="0.2">
      <c r="B11" s="566"/>
      <c r="C11" s="558" t="s">
        <v>2520</v>
      </c>
      <c r="D11" s="556"/>
      <c r="E11" s="819" t="s">
        <v>2500</v>
      </c>
      <c r="F11" s="819" t="s">
        <v>2524</v>
      </c>
      <c r="G11" s="560"/>
      <c r="H11" s="822" t="s">
        <v>2512</v>
      </c>
      <c r="I11" s="828" t="s">
        <v>2755</v>
      </c>
      <c r="J11" s="831" t="s">
        <v>2630</v>
      </c>
      <c r="K11" s="831"/>
      <c r="L11" s="832"/>
      <c r="M11" s="819" t="s">
        <v>2756</v>
      </c>
      <c r="N11" s="821" t="s">
        <v>2513</v>
      </c>
    </row>
    <row r="12" spans="2:16" x14ac:dyDescent="0.2">
      <c r="B12" s="566"/>
      <c r="C12" s="550" t="s">
        <v>1873</v>
      </c>
      <c r="D12" s="551" t="s">
        <v>2415</v>
      </c>
      <c r="E12" s="820"/>
      <c r="F12" s="820"/>
      <c r="G12" s="562"/>
      <c r="H12" s="823"/>
      <c r="I12" s="829"/>
      <c r="J12" s="705" t="s">
        <v>2522</v>
      </c>
      <c r="K12" s="563" t="s">
        <v>1874</v>
      </c>
      <c r="L12" s="833"/>
      <c r="M12" s="820"/>
      <c r="N12" s="821"/>
    </row>
    <row r="13" spans="2:16" s="625" customFormat="1" x14ac:dyDescent="0.2">
      <c r="B13" s="834">
        <v>8</v>
      </c>
      <c r="C13" s="834"/>
      <c r="G13" s="696">
        <v>45017</v>
      </c>
      <c r="H13" s="655">
        <v>0</v>
      </c>
      <c r="J13" s="706"/>
      <c r="O13" s="625" t="s">
        <v>2521</v>
      </c>
    </row>
    <row r="14" spans="2:16" s="625" customFormat="1" x14ac:dyDescent="0.2">
      <c r="B14" s="694"/>
      <c r="C14" s="625" t="s">
        <v>2501</v>
      </c>
      <c r="E14" s="693" t="s">
        <v>2633</v>
      </c>
      <c r="F14" s="693" t="s">
        <v>2621</v>
      </c>
      <c r="G14" s="654">
        <v>45020</v>
      </c>
      <c r="H14" s="655"/>
      <c r="I14" s="625">
        <v>110</v>
      </c>
      <c r="J14" s="730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4"/>
      <c r="E15" s="693"/>
      <c r="F15" s="693"/>
      <c r="G15" s="654">
        <v>45034</v>
      </c>
      <c r="H15" s="655" t="s">
        <v>2766</v>
      </c>
      <c r="N15" s="655"/>
    </row>
    <row r="16" spans="2:16" x14ac:dyDescent="0.2">
      <c r="B16" s="566"/>
      <c r="C16" s="548">
        <v>3</v>
      </c>
      <c r="E16" s="667" t="s">
        <v>2681</v>
      </c>
      <c r="F16" s="667" t="s">
        <v>2594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2792</v>
      </c>
    </row>
    <row r="17" spans="2:18" x14ac:dyDescent="0.2">
      <c r="B17" s="566"/>
      <c r="E17" s="656"/>
      <c r="F17" s="656"/>
      <c r="G17" s="561"/>
      <c r="H17" s="555"/>
    </row>
    <row r="18" spans="2:18" x14ac:dyDescent="0.2">
      <c r="B18" s="566"/>
      <c r="E18" s="656"/>
      <c r="F18" s="656"/>
      <c r="G18" s="561"/>
      <c r="H18" s="555"/>
    </row>
    <row r="19" spans="2:18" x14ac:dyDescent="0.2">
      <c r="B19" s="566"/>
      <c r="E19" s="626"/>
      <c r="F19" s="626"/>
      <c r="H19" s="555"/>
      <c r="N19" s="555"/>
      <c r="O19" s="554" t="s">
        <v>2737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2808</v>
      </c>
    </row>
    <row r="21" spans="2:18" x14ac:dyDescent="0.2">
      <c r="B21" s="567"/>
      <c r="C21" s="830" t="s">
        <v>2504</v>
      </c>
      <c r="D21" s="830"/>
      <c r="E21" s="830"/>
      <c r="F21" s="830"/>
      <c r="G21" s="830"/>
      <c r="H21" s="830"/>
      <c r="I21" s="830"/>
      <c r="J21" s="830"/>
      <c r="K21" s="830"/>
      <c r="L21" s="830"/>
      <c r="M21" s="830"/>
      <c r="N21" s="830"/>
      <c r="O21" s="830"/>
      <c r="P21" s="830"/>
    </row>
    <row r="22" spans="2:18" x14ac:dyDescent="0.2">
      <c r="B22" s="566"/>
      <c r="E22" s="557"/>
      <c r="F22" s="616"/>
      <c r="G22" s="561">
        <v>45062</v>
      </c>
      <c r="H22" s="555" t="s">
        <v>2677</v>
      </c>
      <c r="K22" s="555"/>
      <c r="L22" s="555"/>
    </row>
    <row r="23" spans="2:18" x14ac:dyDescent="0.2">
      <c r="B23" s="566"/>
      <c r="E23" s="552"/>
      <c r="F23" s="552"/>
      <c r="G23" s="817">
        <v>45076</v>
      </c>
      <c r="H23" s="555" t="s">
        <v>2678</v>
      </c>
      <c r="K23" s="555"/>
      <c r="L23" s="555"/>
      <c r="O23" s="553"/>
    </row>
    <row r="24" spans="2:18" ht="12.75" customHeight="1" x14ac:dyDescent="0.2">
      <c r="B24" s="566"/>
      <c r="C24" s="548">
        <f>C16+1+20</f>
        <v>24</v>
      </c>
      <c r="D24" s="548" t="s">
        <v>2502</v>
      </c>
      <c r="E24" s="552"/>
      <c r="F24" s="552"/>
      <c r="G24" s="817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7"/>
      <c r="H25" s="555"/>
      <c r="K25" s="555"/>
      <c r="L25" s="555"/>
      <c r="O25" s="548" t="s">
        <v>2757</v>
      </c>
      <c r="R25" s="553"/>
    </row>
    <row r="26" spans="2:18" x14ac:dyDescent="0.2">
      <c r="B26" s="566"/>
      <c r="E26" s="557" t="s">
        <v>2525</v>
      </c>
      <c r="F26" s="554" t="s">
        <v>1866</v>
      </c>
      <c r="G26" s="587">
        <v>45083</v>
      </c>
      <c r="H26" s="555"/>
      <c r="K26" s="555"/>
      <c r="L26" s="555"/>
      <c r="M26" s="548">
        <f>M16-C24</f>
        <v>114</v>
      </c>
      <c r="N26" s="548" t="s">
        <v>2515</v>
      </c>
    </row>
    <row r="27" spans="2:18" x14ac:dyDescent="0.2">
      <c r="B27" s="566"/>
      <c r="E27" s="557"/>
      <c r="F27" s="554"/>
      <c r="G27" s="587"/>
      <c r="H27" s="555"/>
      <c r="K27" s="555"/>
      <c r="L27" s="555"/>
    </row>
    <row r="28" spans="2:18" x14ac:dyDescent="0.2">
      <c r="B28" s="566"/>
      <c r="E28" s="554"/>
      <c r="G28" s="561">
        <v>45104</v>
      </c>
      <c r="H28" s="555"/>
      <c r="K28" s="555"/>
      <c r="L28" s="555"/>
      <c r="O28" s="548" t="s">
        <v>2725</v>
      </c>
    </row>
    <row r="29" spans="2:18" x14ac:dyDescent="0.2">
      <c r="B29" s="566"/>
      <c r="C29" s="548">
        <f>113+1</f>
        <v>114</v>
      </c>
      <c r="D29" s="548" t="s">
        <v>2502</v>
      </c>
      <c r="G29" s="561">
        <v>45105</v>
      </c>
      <c r="H29" s="555"/>
      <c r="K29" s="555"/>
      <c r="L29" s="555"/>
      <c r="O29" s="548" t="s">
        <v>2511</v>
      </c>
    </row>
    <row r="30" spans="2:18" x14ac:dyDescent="0.2">
      <c r="B30" s="566"/>
      <c r="G30" s="561">
        <v>45106</v>
      </c>
      <c r="H30" s="555"/>
      <c r="K30" s="555"/>
      <c r="L30" s="555"/>
      <c r="O30" s="548" t="s">
        <v>2519</v>
      </c>
    </row>
    <row r="31" spans="2:18" x14ac:dyDescent="0.2">
      <c r="B31" s="566"/>
      <c r="E31" s="588" t="s">
        <v>2508</v>
      </c>
      <c r="F31" s="588" t="s">
        <v>2509</v>
      </c>
      <c r="G31" s="561">
        <v>45107</v>
      </c>
      <c r="H31" s="555"/>
      <c r="K31" s="555"/>
      <c r="L31" s="555"/>
    </row>
    <row r="32" spans="2:18" x14ac:dyDescent="0.2">
      <c r="H32" s="555"/>
      <c r="K32" s="555"/>
      <c r="L32" s="555"/>
    </row>
    <row r="33" spans="8:15" x14ac:dyDescent="0.2">
      <c r="H33" s="555"/>
      <c r="K33" s="555"/>
      <c r="L33" s="555"/>
      <c r="N33" s="569">
        <v>10000</v>
      </c>
      <c r="O33" s="568" t="s">
        <v>2510</v>
      </c>
    </row>
    <row r="34" spans="8:15" x14ac:dyDescent="0.2">
      <c r="N34" s="570">
        <f>3.78%-2.5%</f>
        <v>1.2799999999999999E-2</v>
      </c>
      <c r="O34" s="568" t="s">
        <v>2507</v>
      </c>
    </row>
    <row r="35" spans="8:15" x14ac:dyDescent="0.2">
      <c r="N35" s="571">
        <f>N33*N34/12</f>
        <v>10.666666666666666</v>
      </c>
      <c r="O35" s="568" t="s">
        <v>2506</v>
      </c>
    </row>
  </sheetData>
  <mergeCells count="21">
    <mergeCell ref="I2:J2"/>
    <mergeCell ref="E2:E3"/>
    <mergeCell ref="F2:F3"/>
    <mergeCell ref="M2:M3"/>
    <mergeCell ref="K2:K3"/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2023-05-08T07:41:03Z</dcterms:modified>
</cp:coreProperties>
</file>