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5DCE90D-278E-4A9E-8D46-C55EA2F7E301}" xr6:coauthVersionLast="41" xr6:coauthVersionMax="41" xr10:uidLastSave="{00000000-0000-0000-0000-000000000000}"/>
  <bookViews>
    <workbookView xWindow="360" yWindow="-120" windowWidth="2856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G30" i="42" l="1"/>
  <c r="H30" i="42"/>
  <c r="F30" i="42"/>
  <c r="H28" i="42"/>
  <c r="I30" i="42"/>
  <c r="A17" i="42"/>
  <c r="A18" i="42"/>
  <c r="A19" i="42"/>
  <c r="A32" i="42" s="1"/>
  <c r="A20" i="42"/>
  <c r="A21" i="42"/>
  <c r="A22" i="42"/>
  <c r="A23" i="42"/>
  <c r="A24" i="42"/>
  <c r="A25" i="42"/>
  <c r="A26" i="42"/>
  <c r="A27" i="42"/>
  <c r="A28" i="42"/>
  <c r="A29" i="42"/>
  <c r="A30" i="42"/>
  <c r="A31" i="42"/>
  <c r="A16" i="42"/>
  <c r="JQ5" i="32"/>
  <c r="G28" i="42" l="1"/>
  <c r="F28" i="42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<sst xmlns="http://schemas.openxmlformats.org/spreadsheetml/2006/main" count="7037" uniqueCount="2838">
  <si>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</si>
  <si>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</si>
  <si>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</si>
  <si>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</si>
  <si>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</si>
  <si>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</si>
  <si>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</si>
  <si>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</si>
  <si>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</si>
  <si>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</si>
  <si>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</si>
  <si>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</si>
  <si>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</si>
  <si>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</si>
  <si>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</si>
  <si>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</si>
  <si>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</si>
  <si>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</si>
  <si>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</si>
  <si>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</si>
  <si>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</si>
  <si>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</si>
  <si>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</si>
  <si>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</si>
  <si>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</si>
  <si>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</si>
  <si>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</si>
  <si>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</si>
  <si>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</si>
  <si>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</si>
  <si>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</si>
  <si>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</si>
  <si>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</si>
  <si>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</si>
  <si>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</si>
  <si>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</si>
  <si>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</si>
  <si>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</si>
  <si>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</si>
  <si>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</si>
  <si>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</si>
  <si>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</si>
  <si>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</si>
  <si>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</si>
  <si>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</si>
  <si>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</si>
  <si>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</si>
  <si>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</si>
  <si>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</si>
  <si>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</si>
  <si>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</si>
  <si>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</si>
  <si>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</si>
  <si>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</si>
  <si>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</si>
  <si>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</si>
  <si>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</si>
  <si>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</si>
  <si>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</si>
  <si>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</si>
  <si>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</si>
  <si>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</si>
  <si>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</si>
  <si>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</si>
  <si>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</si>
  <si>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</si>
  <si>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</si>
  <si>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</si>
  <si>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</si>
  <si>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</si>
  <si>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</si>
  <si>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</si>
  <si>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</si>
  <si>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</si>
  <si>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</si>
  <si>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</si>
  <si>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</si>
  <si>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</si>
  <si>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</si>
  <si>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</si>
  <si>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</si>
  <si>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</si>
  <si>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</si>
  <si>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</si>
  <si>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</si>
  <si>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</si>
  <si>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</si>
  <si>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</si>
  <si>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</si>
  <si>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</si>
  <si>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</si>
  <si>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</si>
  <si>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</si>
  <si>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</si>
  <si>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</si>
  <si>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</si>
  <si>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</si>
  <si>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</si>
  <si>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</si>
  <si>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</si>
  <si>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</si>
  <si>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</si>
  <si>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</si>
  <si>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</si>
  <si>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</si>
  <si>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</si>
  <si>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</si>
  <si>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</si>
  <si>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</si>
  <si>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</si>
  <si>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</si>
  <si>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</si>
  <si>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</si>
  <si>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</si>
  <si>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</si>
  <si>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</si>
  <si>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</si>
  <si>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</si>
  <si>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</si>
  <si>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</si>
  <si>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</si>
  <si>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</si>
  <si>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</si>
  <si>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</si>
  <si>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</si>
  <si>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</si>
  <si>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</si>
  <si>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</si>
  <si>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</si>
  <si>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</si>
  <si>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</si>
  <si>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</si>
  <si>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</si>
  <si>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</si>
  <si>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</si>
  <si>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</si>
  <si>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</si>
  <si>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</si>
  <si>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</si>
  <si>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</si>
  <si>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</si>
  <si>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</si>
  <si>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</si>
  <si>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</si>
  <si>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</si>
  <si>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</si>
  <si>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</si>
  <si>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</si>
  <si>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</si>
  <si>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</si>
  <si>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</si>
  <si>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</si>
  <si>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</si>
  <si>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</si>
  <si>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</si>
  <si>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</si>
  <si>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</si>
  <si>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</si>
  <si>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</si>
  <si>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</si>
  <si>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</si>
  <si>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</si>
  <si>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</si>
  <si>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</si>
  <si>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</si>
  <si>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</si>
  <si>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</si>
  <si>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</si>
  <si>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</si>
  <si>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</si>
  <si>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</si>
  <si>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</si>
  <si>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</si>
  <si>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</si>
  <si>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</si>
  <si>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</si>
  <si>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</si>
  <si>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</si>
  <si>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</si>
  <si>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</si>
  <si>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</si>
  <si>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</si>
  <si>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</si>
  <si>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</si>
  <si>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</si>
  <si>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</si>
  <si>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</si>
  <si>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</si>
  <si>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</si>
  <si>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</si>
  <si>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</si>
  <si>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</si>
  <si>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</si>
  <si>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</si>
  <si>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</si>
  <si>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</si>
  <si>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</si>
  <si>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</si>
  <si>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</si>
  <si>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</si>
  <si>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</si>
  <si>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</si>
  <si>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</si>
  <si>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</si>
  <si>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</si>
  <si>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</si>
  <si>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</si>
  <si>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</si>
  <si>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</si>
  <si>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</si>
  <si>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</si>
  <si>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</si>
  <si>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</si>
  <si>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</si>
  <si>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</si>
  <si>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</si>
  <si>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</si>
  <si>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</si>
  <si>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</si>
  <si>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</si>
  <si>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</si>
  <si>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</si>
  <si>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</si>
  <si>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</si>
  <si>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</si>
  <si>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</si>
  <si>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</si>
  <si>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</si>
  <si>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</si>
  <si>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</si>
  <si>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</si>
  <si>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</si>
  <si>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</si>
  <si>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</si>
  <si>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</si>
  <si>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</si>
  <si>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</si>
  <si>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</si>
  <si>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</si>
  <si>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</si>
  <si>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</si>
  <si>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</si>
  <si>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</si>
  <si>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</si>
  <si>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</si>
  <si>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</si>
  <si>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</si>
  <si>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</si>
  <si>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</si>
  <si>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</si>
  <si>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</si>
  <si>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</si>
  <si>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</si>
  <si>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</si>
  <si>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</si>
  <si>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</si>
  <si>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</si>
  <si>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</si>
  <si>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</si>
  <si>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</si>
  <si>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</si>
  <si>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</si>
  <si>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</si>
  <si>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</si>
  <si>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</si>
  <si>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</si>
  <si>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</si>
  <si>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</si>
  <si>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</si>
  <si>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</si>
  <si>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</si>
  <si>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</si>
  <si>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</si>
  <si>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</si>
  <si>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</si>
  <si>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</si>
  <si>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</si>
  <si>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</si>
  <si>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</si>
  <si>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</si>
  <si>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</si>
  <si>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</si>
  <si>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</si>
  <si>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</si>
  <si>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</si>
  <si>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</si>
  <si>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</si>
  <si>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</si>
  <si>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</si>
  <si>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</si>
  <si>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</si>
  <si>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</si>
  <si>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</si>
  <si>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</si>
  <si>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</si>
  <si>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</si>
  <si>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</si>
  <si>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</si>
  <si>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</si>
  <si>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</si>
  <si>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</si>
  <si>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</si>
  <si>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</si>
  <si>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</si>
  <si>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</si>
  <si>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</si>
  <si>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</si>
  <si>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</si>
  <si>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</si>
  <si>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</si>
  <si>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</si>
  <si>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</si>
  <si>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</si>
  <si>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</si>
  <si>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</si>
  <si>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</si>
  <si>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</si>
  <si>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</si>
  <si>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</si>
  <si>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</si>
  <si>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</si>
  <si>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</si>
  <si>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</si>
  <si>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</si>
  <si>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</si>
  <si>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</si>
  <si>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</si>
  <si>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</si>
  <si>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</si>
  <si>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</si>
  <si>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</si>
  <si>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</si>
  <si>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</si>
  <si>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</si>
  <si>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</si>
  <si>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</si>
  <si>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</si>
  <si>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</si>
  <si>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</si>
  <si>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</si>
  <si>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</si>
  <si>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</si>
  <si>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</si>
  <si>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</si>
  <si>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</si>
  <si>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</si>
  <si>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</si>
  <si>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</si>
  <si>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</si>
  <si>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</si>
  <si>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</si>
  <si>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</si>
  <si>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</si>
  <si>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</si>
  <si>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</si>
  <si>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</si>
  <si>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</si>
  <si>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</si>
  <si>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</si>
  <si>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</si>
  <si>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</si>
  <si>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</si>
  <si>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</si>
  <si>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</si>
  <si>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</si>
  <si>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</si>
  <si>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</si>
  <si>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</si>
  <si>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</si>
  <si>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</si>
  <si>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</si>
  <si>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</si>
  <si>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</si>
  <si>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</si>
  <si>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</si>
  <si>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</si>
  <si>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</si>
  <si>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</si>
  <si>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</si>
  <si>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</si>
  <si>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</si>
  <si>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</si>
  <si>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</si>
  <si>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</si>
  <si>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</si>
  <si>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</si>
  <si>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</si>
  <si>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</si>
  <si>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</si>
  <si>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</si>
  <si>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</si>
  <si>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</si>
  <si>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</si>
  <si>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</si>
  <si>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</si>
  <si>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</si>
  <si>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</si>
  <si>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</si>
  <si>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</si>
  <si>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</si>
  <si>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</si>
  <si>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</si>
  <si>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</si>
  <si>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</si>
  <si>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</si>
  <si>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</si>
  <si>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</si>
  <si>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</si>
  <si>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</si>
  <si>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</si>
  <si>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</si>
  <si>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</si>
  <si>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</si>
  <si>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</si>
  <si>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</si>
  <si>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</si>
  <si>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</si>
  <si>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</si>
  <si>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</si>
  <si>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</si>
  <si>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</si>
  <si>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</si>
  <si>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</si>
  <si>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</si>
  <si>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</si>
  <si>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</si>
  <si>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</si>
  <si>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</si>
  <si>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</si>
  <si>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</si>
  <si>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</si>
  <si>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</si>
  <si>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</si>
  <si>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</si>
  <si>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</si>
  <si>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</si>
  <si>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</si>
  <si>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</si>
  <si>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</si>
  <si>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</si>
  <si>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</si>
  <si>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</si>
  <si>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</si>
  <si>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</si>
  <si>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</si>
  <si>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</si>
  <si>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</si>
  <si>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</si>
  <si>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</si>
  <si>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</si>
  <si>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</si>
  <si>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</si>
  <si>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</si>
  <si>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</si>
  <si>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</si>
  <si>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</si>
  <si>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</si>
  <si>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</si>
  <si>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</si>
  <si>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</si>
  <si>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</si>
  <si>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</si>
  <si>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</si>
  <si>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</si>
  <si>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</si>
  <si>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</si>
  <si>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</si>
  <si>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</si>
  <si>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</si>
  <si>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</si>
  <si>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</si>
  <si>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</si>
  <si>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</si>
  <si>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</si>
  <si>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</si>
  <si>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</si>
  <si>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</si>
  <si>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</si>
  <si>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</si>
  <si>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</si>
  <si>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</si>
  <si>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</si>
  <si>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</si>
  <si>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</si>
  <si>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</si>
  <si>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</si>
  <si>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</si>
  <si>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</si>
  <si>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</si>
  <si>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</si>
  <si>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</si>
  <si>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</si>
  <si>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</si>
  <si>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</si>
  <si>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</si>
  <si>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</si>
  <si>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</si>
  <si>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</si>
  <si>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</si>
  <si>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</si>
  <si>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</si>
  <si>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</si>
  <si>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</si>
  <si>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</si>
  <si>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</si>
  <si>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</si>
  <si>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</si>
  <si>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</si>
  <si>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</si>
  <si>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</si>
  <si>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</si>
  <si>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</si>
  <si>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</si>
  <si>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</si>
  <si>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</si>
  <si>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</si>
  <si>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</si>
  <si>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</si>
  <si>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</si>
  <si>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</si>
  <si>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</si>
  <si>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</si>
  <si>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</si>
  <si>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</si>
  <si>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</si>
  <si>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</si>
  <si>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</si>
  <si>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</si>
  <si>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</si>
  <si>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</si>
  <si>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</si>
  <si>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</si>
  <si>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</si>
  <si>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</si>
  <si>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</si>
  <si>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</si>
  <si>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</si>
  <si>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</si>
  <si>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</si>
  <si>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</si>
  <si>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</si>
  <si>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</si>
  <si>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</si>
  <si>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</si>
  <si>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</si>
  <si>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</si>
  <si>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</si>
  <si>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</si>
  <si>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</si>
  <si>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</si>
  <si>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</si>
  <si>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</si>
  <si>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</si>
  <si>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</si>
  <si>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</si>
  <si>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</si>
  <si>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</si>
  <si>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</si>
  <si>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</si>
  <si>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</si>
  <si>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</si>
  <si>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</si>
  <si>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</si>
  <si>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</si>
  <si>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</si>
  <si>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</si>
  <si>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</si>
  <si>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</si>
  <si>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</si>
  <si>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</si>
  <si>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</si>
  <si>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</si>
  <si>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</si>
  <si>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</si>
  <si>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</si>
  <si>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</si>
  <si>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</si>
  <si>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</si>
  <si>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</si>
  <si>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</si>
  <si>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</si>
  <si>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</si>
  <si>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</si>
  <si>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</si>
  <si>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</si>
  <si>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</si>
  <si>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</si>
  <si>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</si>
  <si>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</si>
  <si>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</si>
  <si>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</si>
  <si>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</si>
  <si>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</si>
  <si>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</si>
  <si>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</si>
  <si>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</si>
  <si>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</si>
  <si>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</si>
  <si>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</si>
  <si>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</si>
  <si>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</si>
  <si>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</si>
  <si>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</si>
  <si>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</si>
  <si>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</si>
  <si>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</si>
  <si>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</si>
  <si>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</si>
  <si>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</si>
  <si>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</si>
  <si>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</si>
  <si>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</si>
  <si>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</si>
  <si>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</si>
  <si>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</si>
  <si>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</si>
  <si>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</si>
  <si>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</si>
  <si>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</si>
  <si>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</si>
  <si>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</si>
  <si>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</si>
  <si>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</si>
  <si>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</si>
  <si>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</si>
  <si>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</si>
  <si>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</si>
  <si>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</si>
  <si>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</si>
  <si>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</si>
  <si>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</si>
  <si>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</si>
  <si>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</si>
  <si>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</si>
  <si>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</si>
  <si>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</si>
  <si>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</si>
  <si>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</si>
  <si>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</si>
  <si>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</si>
  <si>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</si>
  <si>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</si>
  <si>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</si>
  <si>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</si>
  <si>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</si>
  <si>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</si>
  <si>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</si>
  <si>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</si>
  <si>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</si>
  <si>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</si>
  <si>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</si>
  <si>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</si>
  <si>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</si>
  <si>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</si>
  <si>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</si>
  <si>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</si>
  <si>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</si>
  <si>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</si>
  <si>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</si>
  <si>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</si>
  <si>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</si>
  <si>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</si>
  <si>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</si>
  <si>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</si>
  <si>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</si>
  <si>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</si>
  <si>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</si>
  <si>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</si>
  <si>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</si>
  <si>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</si>
  <si>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</si>
  <si>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</si>
  <si>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</si>
  <si>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</si>
  <si>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</si>
  <si>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</si>
  <si>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</si>
  <si>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</si>
  <si>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</si>
  <si>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</si>
  <si>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</si>
  <si>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</si>
  <si>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</si>
  <si>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</si>
  <si>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</si>
  <si>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</si>
  <si>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</si>
  <si>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</si>
  <si>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</si>
  <si>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</si>
  <si>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</si>
  <si>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</si>
  <si>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</si>
  <si>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</si>
  <si>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</si>
  <si>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</si>
  <si>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</si>
  <si>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</si>
  <si>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</si>
  <si>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</si>
  <si>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</si>
  <si>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</si>
  <si>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</si>
  <si>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</si>
  <si>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</si>
  <si>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</si>
  <si>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</si>
  <si>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</si>
  <si>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</si>
  <si>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</si>
  <si>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</si>
  <si>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</si>
  <si>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</si>
  <si>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</si>
  <si>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</si>
  <si>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</si>
  <si>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</si>
  <si>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</si>
  <si>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</si>
  <si>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</si>
  <si>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</si>
  <si>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</si>
  <si>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</si>
  <si>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</si>
  <si>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</si>
  <si>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</si>
  <si>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</si>
  <si>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</si>
  <si>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</si>
  <si>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</si>
  <si>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</si>
  <si>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</si>
  <si>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</si>
  <si>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</si>
  <si>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</si>
  <si>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</si>
  <si>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</si>
  <si>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</si>
  <si>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</si>
  <si>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</si>
  <si>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</si>
  <si>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</si>
  <si>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</si>
  <si>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</si>
  <si>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</si>
  <si>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</si>
  <si>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</si>
  <si>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</si>
  <si>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</si>
  <si>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</si>
  <si>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</si>
  <si>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</si>
  <si>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</si>
  <si>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</si>
  <si>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</si>
  <si>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</si>
  <si>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</si>
  <si>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</si>
  <si>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</si>
  <si>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</si>
  <si>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</si>
  <si>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</si>
  <si>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</si>
  <si>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</si>
  <si>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</si>
  <si>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</si>
  <si>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</si>
  <si>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</si>
  <si>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</si>
  <si>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</si>
  <si>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</si>
  <si>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</si>
  <si>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</si>
  <si>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</si>
  <si>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</si>
  <si>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</si>
  <si>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</si>
  <si>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</si>
  <si>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</si>
  <si>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</si>
  <si>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</si>
  <si>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</si>
  <si>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</si>
  <si>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</si>
  <si>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</si>
  <si>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</si>
  <si>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</si>
  <si>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</si>
  <si>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</si>
  <si>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</si>
  <si>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</si>
  <si>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</si>
  <si>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</si>
  <si>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</si>
  <si>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</si>
  <si>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</si>
  <si>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</si>
  <si>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</si>
  <si>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</si>
  <si>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</si>
  <si>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</si>
  <si>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</si>
  <si>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</si>
  <si>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</si>
  <si>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</si>
  <si>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</si>
  <si>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</si>
  <si>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</si>
  <si>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</si>
  <si>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</si>
  <si>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</si>
  <si>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</si>
  <si>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</si>
  <si>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</si>
  <si>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</si>
  <si>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</si>
  <si>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</si>
  <si>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</si>
  <si>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</si>
  <si>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</si>
  <si>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</si>
  <si>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</si>
  <si>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</si>
  <si>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</si>
  <si>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</si>
  <si>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</si>
  <si>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</si>
  <si>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</si>
  <si>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</si>
  <si>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</si>
  <si>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</si>
  <si>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</si>
  <si>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</si>
  <si>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</si>
  <si>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</si>
  <si>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</si>
  <si>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</si>
  <si>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</si>
  <si>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</si>
  <si>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</si>
  <si>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</si>
  <si>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</si>
  <si>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</si>
  <si>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</si>
  <si>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</si>
  <si>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</si>
  <si>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</si>
  <si>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</si>
  <si>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</si>
  <si>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</si>
  <si>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</si>
  <si>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</si>
  <si>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</si>
  <si>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</si>
  <si>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</si>
  <si>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</si>
  <si>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</si>
  <si>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</si>
  <si>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</si>
  <si>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</si>
  <si>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</si>
  <si>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</si>
  <si>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</si>
  <si>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</si>
  <si>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</si>
  <si>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</si>
  <si>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</si>
  <si>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</si>
  <si>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</si>
  <si>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</si>
  <si>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</si>
  <si>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</si>
  <si>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</si>
  <si>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</si>
  <si>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</si>
  <si>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</si>
  <si>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</si>
  <si>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</si>
  <si>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</si>
  <si>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</si>
  <si>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</si>
  <si>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</si>
  <si>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</si>
  <si>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</si>
  <si>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</si>
  <si>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</si>
  <si>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</si>
  <si>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</si>
  <si>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</si>
  <si>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</si>
  <si>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</si>
  <si>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</si>
  <si>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</si>
  <si>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</si>
  <si>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</si>
  <si>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</si>
  <si>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</si>
  <si>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</si>
  <si>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</si>
  <si>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</si>
  <si>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</si>
  <si>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</si>
  <si>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</si>
  <si>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</si>
  <si>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</si>
  <si>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</si>
  <si>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</si>
  <si>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</si>
  <si>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</si>
  <si>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</si>
  <si>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</si>
  <si>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</si>
  <si>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</si>
  <si>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</si>
  <si>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</si>
  <si>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</si>
  <si>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</si>
  <si>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</si>
  <si>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</si>
  <si>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</si>
  <si>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</si>
  <si>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</si>
  <si>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</si>
  <si>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</si>
  <si>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</si>
  <si>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</si>
  <si>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</si>
  <si>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</si>
  <si>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</si>
  <si>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</si>
  <si>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</si>
  <si>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</si>
  <si>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</si>
  <si>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</si>
  <si>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</si>
  <si>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</si>
  <si>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</si>
  <si>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</si>
  <si>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</si>
  <si>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</si>
  <si>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</si>
  <si>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</si>
  <si>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</si>
  <si>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</si>
  <si>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</si>
  <si>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</si>
  <si>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</si>
  <si>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</si>
  <si>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</si>
  <si>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</si>
  <si>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</si>
  <si>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</si>
  <si>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</si>
  <si>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</si>
  <si>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</si>
  <si>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</si>
  <si>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</si>
  <si>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</si>
  <si>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</si>
  <si>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</si>
  <si>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</si>
  <si>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</si>
  <si>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</si>
  <si>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</si>
  <si>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</si>
  <si>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</si>
  <si>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</si>
  <si>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</si>
  <si>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</si>
  <si>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</si>
  <si>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</si>
  <si>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</si>
  <si>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</si>
  <si>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</si>
  <si>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</si>
  <si>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</si>
  <si>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</si>
  <si>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</si>
  <si>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</si>
  <si>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</si>
  <si>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</si>
  <si>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</si>
  <si>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</si>
  <si>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</si>
  <si>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</si>
  <si>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</si>
  <si>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</si>
  <si>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</si>
  <si>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</si>
  <si>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</si>
  <si>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</si>
  <si>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</si>
  <si>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</si>
  <si>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</si>
  <si>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</si>
  <si>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</si>
  <si>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</si>
  <si>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</si>
  <si>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</si>
  <si>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</si>
  <si>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</si>
  <si>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</si>
  <si>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</si>
  <si>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</si>
  <si>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</si>
  <si>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</si>
  <si>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</si>
  <si>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</si>
  <si>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</si>
  <si>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</si>
  <si>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</si>
  <si>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</si>
  <si>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</si>
  <si>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</si>
  <si>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</si>
  <si>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</si>
  <si>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</si>
  <si>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</si>
  <si>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</si>
  <si>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</si>
  <si>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</si>
  <si>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</si>
  <si>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</si>
  <si>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</si>
  <si>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</si>
  <si>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</si>
  <si>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</si>
  <si>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</si>
  <si>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</si>
  <si>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</si>
  <si>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</si>
  <si>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</si>
  <si>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</si>
  <si>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</si>
  <si>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</si>
  <si>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</si>
  <si>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</si>
  <si>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</si>
  <si>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</si>
  <si>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</si>
  <si>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</si>
  <si>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</si>
  <si>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</si>
  <si>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</si>
  <si>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</si>
  <si>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</si>
  <si>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</si>
  <si>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</si>
  <si>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</si>
  <si>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</si>
  <si>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</si>
  <si>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</si>
  <si>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</si>
  <si>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</si>
  <si>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</si>
  <si>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</si>
  <si>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</si>
  <si>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</si>
  <si>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</si>
  <si>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</si>
  <si>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</si>
  <si>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</si>
  <si>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</si>
  <si>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</si>
  <si>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</si>
  <si>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</si>
  <si>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</si>
  <si>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</si>
  <si>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</si>
  <si>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</si>
  <si>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</si>
  <si>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</si>
  <si>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</si>
  <si>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</si>
  <si>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</si>
  <si>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</si>
  <si>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</si>
  <si>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</si>
  <si>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</si>
  <si>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</si>
  <si>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</si>
  <si>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</si>
  <si>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</si>
  <si>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</si>
  <si>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</si>
  <si>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</si>
  <si>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</si>
  <si>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</si>
  <si>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</si>
  <si>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</si>
  <si>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</si>
  <si>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</si>
  <si>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</si>
  <si>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</si>
  <si>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</si>
  <si>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</si>
  <si>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</si>
  <si>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</si>
  <si>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</si>
  <si>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</si>
  <si>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</si>
  <si>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</si>
  <si>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</si>
  <si>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</si>
  <si>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</si>
  <si>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</si>
  <si>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</si>
  <si>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</si>
  <si>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</si>
  <si>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</si>
  <si>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</si>
  <si>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</si>
  <si>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</si>
  <si>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</si>
  <si>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</si>
  <si>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</si>
  <si>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</si>
  <si>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</si>
  <si>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</si>
  <si>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</si>
  <si>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</si>
  <si>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</si>
  <si>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</si>
  <si>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</si>
  <si>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</si>
  <si>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</si>
  <si>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</si>
  <si>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</si>
  <si>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</si>
  <si>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</si>
  <si>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</si>
  <si>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</si>
  <si>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</si>
  <si>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</si>
  <si>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</si>
  <si>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</si>
  <si>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</si>
  <si>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</si>
  <si>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</si>
  <si>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</si>
  <si>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</si>
  <si>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</si>
  <si>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</si>
  <si>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</si>
  <si>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</si>
  <si>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</si>
  <si>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</si>
  <si>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</si>
  <si>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</si>
  <si>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</si>
  <si>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</si>
  <si>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</si>
  <si>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</si>
  <si>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</si>
  <si>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</si>
  <si>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</si>
  <si>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</si>
  <si>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</si>
  <si>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</si>
  <si>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</si>
  <si>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</si>
  <si>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</si>
  <si>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</si>
  <si>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</si>
  <si>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</si>
  <si>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</si>
  <si>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</si>
  <si>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</si>
  <si>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</si>
  <si>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</si>
  <si>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</si>
  <si>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</si>
  <si>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</si>
  <si>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</si>
  <si>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</si>
  <si>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</si>
  <si>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</si>
  <si>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</si>
  <si>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</si>
  <si>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</si>
  <si>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</si>
  <si>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</si>
  <si>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</si>
  <si>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</si>
  <si>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</si>
  <si>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</si>
  <si>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</si>
  <si>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</si>
  <si>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</si>
  <si>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</si>
  <si>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</si>
  <si>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</si>
  <si>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</si>
  <si>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</si>
  <si>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</si>
  <si>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</si>
  <si>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</si>
  <si>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</si>
  <si>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</si>
  <si>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</si>
  <si>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</si>
  <si>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</si>
  <si>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</si>
  <si>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</si>
  <si>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</si>
  <si>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</si>
  <si>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</si>
  <si>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</si>
  <si>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</si>
  <si>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</si>
  <si>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</si>
  <si>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</si>
  <si>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</si>
  <si>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</si>
  <si>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</si>
  <si>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</si>
  <si>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</si>
  <si>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</si>
  <si>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</si>
  <si>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</si>
  <si>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</si>
  <si>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</si>
  <si>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</si>
  <si>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</si>
  <si>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</si>
  <si>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</si>
  <si>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</si>
  <si>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</si>
  <si>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</si>
  <si>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</si>
  <si>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</si>
  <si>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</si>
  <si>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</si>
  <si>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</si>
  <si>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</si>
  <si>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</si>
  <si>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</si>
  <si>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</si>
  <si>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</si>
  <si>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</si>
  <si>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</si>
  <si>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</si>
  <si>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</si>
  <si>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</si>
  <si>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</si>
  <si>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</si>
  <si>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</si>
  <si>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</si>
  <si>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</si>
  <si>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</si>
  <si>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</si>
  <si>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</si>
  <si>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</si>
  <si>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</si>
  <si>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</si>
  <si>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</si>
  <si>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</si>
  <si>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</si>
  <si>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</si>
  <si>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</si>
  <si>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</si>
  <si>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</si>
  <si>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</si>
  <si>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</si>
  <si>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</si>
  <si>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</si>
  <si>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</si>
  <si>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</si>
  <si>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</si>
  <si>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</si>
  <si>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</si>
  <si>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</si>
  <si>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</si>
  <si>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</si>
  <si>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</si>
  <si>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</si>
  <si>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</si>
  <si>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</si>
  <si>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</si>
  <si>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</si>
  <si>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</si>
  <si>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</si>
  <si>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</si>
  <si>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</si>
  <si>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</si>
  <si>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</si>
  <si>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</si>
  <si>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</si>
  <si>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</si>
  <si>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</si>
  <si>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</si>
  <si>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</si>
  <si>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</si>
  <si>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</si>
  <si>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</si>
  <si>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</si>
  <si>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</si>
  <si>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</si>
  <si>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</si>
  <si>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</si>
  <si>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</si>
  <si>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</si>
  <si>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</si>
  <si>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</si>
  <si>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</si>
  <si>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</si>
  <si>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</si>
  <si>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</si>
  <si>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</si>
  <si>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</si>
  <si>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</si>
  <si>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</si>
  <si>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</si>
  <si>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</si>
  <si>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</si>
  <si>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</si>
  <si>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</si>
  <si>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</si>
  <si>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</si>
  <si>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</si>
  <si>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</si>
  <si>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</si>
  <si>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</si>
  <si>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</si>
  <si>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</si>
  <si>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</si>
  <si>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</si>
  <si>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</si>
  <si>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</si>
  <si>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</si>
  <si>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</si>
  <si>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</si>
  <si>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</si>
  <si>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</si>
  <si>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</si>
  <si>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</si>
  <si>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</si>
  <si>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</si>
  <si>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</si>
  <si>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</si>
  <si>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</si>
  <si>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</si>
  <si>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</si>
  <si>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</si>
  <si>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</si>
  <si>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</si>
  <si>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</si>
  <si>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</si>
  <si>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</si>
  <si>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</si>
  <si>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</si>
  <si>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</si>
  <si>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</si>
  <si>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</si>
  <si>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</si>
  <si>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</si>
  <si>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</si>
  <si>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</si>
  <si>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</si>
  <si>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</si>
  <si>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</si>
  <si>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</si>
  <si>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</si>
  <si>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</si>
  <si>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</si>
  <si>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</si>
  <si>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</si>
  <si>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</si>
  <si>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</si>
  <si>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</si>
  <si>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</si>
  <si>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</si>
  <si>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</si>
  <si>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</si>
  <si>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</si>
  <si>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</si>
  <si>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</si>
  <si>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</si>
  <si>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</si>
  <si>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</si>
  <si>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</si>
  <si>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</si>
  <si>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</si>
  <si>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</si>
  <si>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</si>
  <si>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</si>
  <si>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</si>
  <si>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</si>
  <si>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</si>
  <si>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</si>
  <si>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</si>
  <si>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</si>
  <si>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</si>
  <si>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</si>
  <si>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</si>
  <si>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</si>
  <si>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</si>
  <si>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</si>
  <si>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</si>
  <si>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</si>
  <si>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</si>
  <si>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</si>
  <si>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</si>
  <si>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</si>
  <si>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</si>
  <si>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</si>
  <si>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</si>
  <si>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</si>
  <si>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</si>
  <si>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</si>
  <si>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</si>
  <si>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</si>
  <si>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</si>
  <si>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</si>
  <si>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</si>
  <si>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</si>
  <si>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</si>
  <si>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</si>
  <si>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</si>
  <si>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</si>
  <si>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</si>
  <si>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</si>
  <si>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</si>
  <si>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</si>
  <si>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</si>
  <si>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</si>
  <si>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</si>
  <si>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</si>
  <si>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</si>
  <si>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</si>
  <si>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</si>
  <si>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</si>
  <si>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</si>
  <si>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</si>
  <si>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</si>
  <si>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</si>
  <si>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</si>
  <si>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</si>
  <si>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</si>
  <si>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</si>
  <si>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</si>
  <si>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</si>
  <si>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</si>
  <si>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</si>
  <si>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</si>
  <si>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</si>
  <si>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</si>
  <si>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</si>
  <si>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</si>
  <si>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</si>
  <si>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</si>
  <si>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</si>
  <si>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</si>
  <si>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</si>
  <si>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</si>
  <si>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</si>
  <si>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</si>
  <si>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</si>
  <si>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</si>
  <si>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</si>
  <si>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</si>
  <si>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</si>
  <si>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</si>
  <si>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</si>
  <si>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</si>
  <si>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</si>
  <si>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</si>
  <si>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</si>
  <si>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</si>
  <si>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</si>
  <si>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</si>
  <si>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</si>
  <si>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</si>
  <si>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</si>
  <si>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</si>
  <si>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</si>
  <si>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</si>
  <si>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</si>
  <si>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</si>
  <si>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</si>
  <si>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</si>
  <si>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</si>
  <si>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</si>
  <si>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</si>
  <si>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</si>
  <si>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</si>
  <si>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</si>
  <si>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</si>
  <si>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</si>
  <si>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</si>
  <si>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</si>
  <si>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</si>
  <si>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</si>
  <si>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</si>
  <si>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</si>
  <si>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</si>
  <si>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</si>
  <si>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</si>
  <si>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</si>
  <si>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</si>
  <si>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</si>
  <si>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</si>
  <si>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</si>
  <si>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</si>
  <si>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</si>
  <si>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</si>
  <si>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</si>
  <si>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</si>
  <si>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</si>
  <si>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</si>
  <si>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</si>
  <si>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</si>
  <si>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</si>
  <si>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</si>
  <si>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</si>
  <si>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</si>
  <si>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</si>
  <si>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</si>
  <si>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</si>
  <si>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</si>
  <si>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</si>
  <si>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</si>
  <si>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</si>
  <si>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</si>
  <si>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</si>
  <si>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</si>
  <si>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</si>
  <si>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</si>
  <si>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</si>
  <si>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</si>
  <si>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</si>
  <si>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</si>
  <si>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</si>
  <si>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</si>
  <si>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</si>
  <si>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</si>
  <si>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</si>
  <si>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</si>
  <si>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</si>
  <si>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</si>
  <si>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</si>
  <si>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</si>
  <si>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</si>
  <si>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</si>
  <si>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</si>
  <si>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</si>
  <si>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</si>
  <si>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</si>
  <si>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</si>
  <si>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</si>
  <si>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</si>
  <si>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</si>
  <si>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</si>
  <si>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</si>
  <si>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</si>
  <si>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</si>
  <si>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</si>
  <si>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</si>
  <si>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</si>
  <si>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</si>
  <si>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</si>
  <si>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</si>
  <si>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</si>
  <si>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</si>
  <si>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</si>
  <si>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</si>
  <si>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</si>
  <si>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</si>
  <si>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</si>
  <si>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</si>
  <si>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</si>
  <si>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</si>
  <si>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</si>
  <si>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</si>
  <si>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</si>
  <si>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</si>
  <si>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</si>
  <si>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</si>
  <si>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</si>
  <si>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</si>
  <si>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</si>
  <si>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</si>
  <si>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</si>
  <si>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</si>
  <si>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</si>
  <si>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</si>
  <si>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</si>
  <si>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</si>
  <si>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</si>
  <si>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</si>
  <si>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</si>
  <si>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</si>
  <si>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</si>
  <si>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</si>
  <si>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</si>
  <si>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</si>
  <si>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</si>
  <si>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</si>
  <si>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</si>
  <si>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</si>
  <si>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</si>
  <si>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</si>
  <si>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</si>
  <si>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</si>
  <si>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</si>
  <si>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</si>
  <si>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</si>
  <si>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</si>
  <si>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</si>
  <si>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</si>
  <si>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</si>
  <si>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</si>
  <si>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</si>
  <si>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</si>
  <si>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</si>
  <si>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</si>
  <si>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</si>
  <si>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</si>
  <si>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</si>
  <si>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</si>
  <si>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</si>
  <si>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</si>
  <si>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</si>
  <si>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</si>
  <si>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</si>
  <si>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</si>
  <si>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</si>
  <si>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</si>
  <si>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</si>
  <si>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</si>
  <si>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</si>
  <si>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</si>
  <si>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</si>
  <si>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</si>
  <si>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</si>
  <si>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</si>
  <si>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</si>
  <si>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</si>
  <si>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</si>
  <si>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</si>
  <si>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</si>
  <si>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</si>
  <si>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</si>
  <si>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</si>
  <si>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</si>
  <si>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</si>
  <si>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</si>
  <si>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</si>
  <si>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</si>
  <si>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</si>
  <si>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</si>
  <si>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</si>
  <si>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</si>
  <si>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</si>
  <si>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</si>
  <si>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</si>
  <si>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</si>
  <si>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</si>
  <si>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</si>
  <si>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</si>
  <si>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</si>
  <si>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</si>
  <si>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</si>
  <si>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</si>
  <si>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</si>
  <si>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</si>
  <si>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</si>
  <si>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</si>
  <si>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</si>
  <si>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</si>
  <si>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</si>
  <si>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</si>
  <si>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</si>
  <si>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</si>
  <si>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</si>
  <si>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</si>
  <si>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</si>
  <si>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</si>
  <si>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</si>
  <si>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</si>
  <si>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</si>
  <si>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</si>
  <si>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</si>
  <si>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</si>
  <si>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</si>
  <si>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</si>
  <si>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</si>
  <si>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</si>
  <si>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</si>
  <si>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</si>
  <si>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</si>
  <si>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</si>
  <si>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</si>
  <si>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</si>
  <si>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</si>
  <si>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</si>
  <si>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</si>
  <si>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</si>
  <si>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</si>
  <si>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</si>
  <si>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</si>
  <si>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</si>
  <si>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</si>
  <si>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</si>
  <si>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</si>
  <si>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</si>
  <si>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</si>
  <si>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</si>
  <si>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</si>
  <si>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</si>
  <si>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</si>
  <si>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</si>
  <si>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</si>
  <si>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</si>
  <si>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</si>
  <si>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</si>
  <si>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</si>
  <si>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</si>
  <si>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</si>
  <si>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</si>
  <si>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</si>
  <si>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</si>
  <si>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</si>
  <si>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</si>
  <si>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</si>
  <si>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</si>
  <si>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</si>
  <si>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</si>
  <si>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</si>
  <si>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</si>
  <si>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</si>
  <si>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</si>
  <si>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</si>
  <si>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</si>
  <si>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</si>
  <si>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</si>
  <si>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</si>
  <si>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</si>
  <si>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</si>
  <si>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</si>
  <si>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</si>
  <si>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</si>
  <si>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</si>
  <si>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</si>
  <si>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</si>
  <si>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</si>
  <si>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</si>
  <si>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</si>
  <si>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</si>
  <si>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</si>
  <si>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</si>
  <si>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</si>
  <si>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</si>
  <si>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</si>
  <si>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</si>
  <si>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</si>
  <si>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</si>
  <si>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</si>
  <si>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</si>
  <si>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</si>
  <si>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</si>
  <si>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</si>
  <si>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</si>
  <si>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</si>
  <si>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</si>
  <si>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</si>
  <si>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</si>
  <si>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</si>
  <si>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</si>
  <si>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</si>
  <si>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</si>
  <si>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</si>
  <si>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</si>
  <si>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</si>
  <si>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</si>
  <si>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</si>
  <si>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</si>
  <si>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</si>
  <si>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</si>
  <si>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</si>
  <si>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</si>
  <si>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</si>
  <si>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</si>
  <si>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</si>
  <si>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</si>
  <si>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</si>
  <si>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</si>
  <si>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</si>
  <si>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</si>
  <si>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</si>
  <si>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</si>
  <si>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</si>
  <si>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</si>
  <si>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</si>
  <si>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</si>
  <si>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</si>
  <si>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</si>
  <si>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</si>
  <si>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</si>
  <si>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</si>
  <si>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</si>
  <si>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</si>
  <si>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</si>
  <si>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</si>
  <si>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</si>
  <si>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</si>
  <si>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</si>
  <si>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</si>
  <si>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</si>
  <si>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</si>
  <si>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</si>
  <si>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</si>
  <si>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</si>
  <si>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</si>
  <si>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</si>
  <si>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</si>
  <si>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</si>
  <si>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</si>
  <si>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</si>
  <si>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</si>
  <si>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</si>
  <si>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</si>
  <si>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</si>
  <si>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</si>
  <si>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</si>
  <si>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</si>
  <si>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</si>
  <si>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</si>
  <si>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</si>
  <si>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</si>
  <si>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</si>
  <si>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</si>
  <si>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</si>
  <si>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</si>
  <si>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</si>
  <si>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</si>
  <si>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</si>
  <si>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</si>
  <si>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</si>
  <si>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</si>
  <si>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</si>
  <si>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</si>
  <si>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</si>
  <si>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</si>
  <si>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</si>
  <si>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</si>
  <si>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</si>
  <si>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</si>
  <si>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</si>
  <si>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</si>
  <si>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</si>
  <si>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</si>
  <si>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</si>
  <si>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</si>
  <si>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</si>
  <si>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</si>
  <si>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</si>
  <si>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</si>
  <si>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</si>
  <si>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</si>
  <si>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</si>
  <si>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</si>
  <si>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</si>
  <si>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</si>
  <si>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</si>
  <si>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</si>
  <si>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</si>
  <si>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</si>
  <si>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</si>
  <si>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</si>
  <si>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</si>
  <si>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</si>
  <si>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</si>
  <si>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</si>
  <si>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</si>
  <si>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</si>
  <si>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</si>
  <si>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</si>
  <si>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</si>
  <si>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</si>
  <si>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</si>
  <si>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</si>
  <si>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</si>
  <si>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</si>
  <si>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</si>
  <si>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</si>
  <si>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</si>
  <si>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</si>
  <si>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</si>
  <si>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</si>
  <si>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</si>
  <si>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</si>
  <si>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</si>
  <si>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</si>
  <si>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</si>
  <si>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</si>
  <si>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</si>
  <si>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</si>
  <si>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</si>
  <si>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</si>
  <si>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</si>
  <si>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</si>
  <si>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</si>
  <si>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</si>
  <si>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</si>
  <si>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</si>
  <si>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</si>
  <si>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</si>
  <si>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</si>
  <si>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</si>
  <si>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</si>
  <si>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</si>
  <si>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</si>
  <si>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</si>
  <si>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</si>
  <si>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</si>
  <si>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</si>
  <si>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</si>
  <si>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</si>
  <si>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</si>
  <si>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</si>
  <si>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</si>
  <si>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</si>
  <si>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</si>
  <si>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</si>
  <si>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</si>
  <si>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</si>
  <si>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</si>
  <si>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</si>
  <si>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</si>
  <si>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</si>
  <si>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</si>
  <si>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</si>
  <si>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</si>
  <si>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</si>
  <si>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</si>
  <si>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</si>
  <si>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</si>
  <si>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</si>
  <si>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</si>
  <si>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</si>
  <si>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</si>
  <si>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</si>
  <si>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</si>
  <si>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</si>
  <si>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</si>
  <si>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</si>
  <si>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</si>
  <si>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</si>
  <si>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</si>
  <si>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</si>
  <si>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</si>
  <si>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</si>
  <si>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</si>
  <si>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</si>
  <si>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</si>
  <si>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</si>
  <si>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</si>
  <si>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</si>
  <si>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</si>
  <si>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</si>
  <si>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</si>
  <si>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</si>
  <si>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</si>
  <si>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</si>
  <si>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</si>
  <si>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</si>
  <si>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</si>
  <si>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</si>
  <si>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</si>
  <si>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</si>
  <si>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</si>
  <si>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</si>
  <si>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</si>
  <si>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</si>
  <si>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</si>
  <si>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</si>
  <si>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</si>
  <si>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</si>
  <si>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</si>
  <si>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</si>
  <si>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</si>
  <si>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</si>
  <si>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</si>
  <si>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</si>
  <si>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</si>
  <si>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</si>
  <si>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</si>
  <si>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</si>
  <si>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</si>
  <si>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</si>
  <si>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</si>
  <si>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</si>
  <si>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</si>
  <si>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</si>
  <si>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</si>
  <si>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</si>
  <si>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</si>
  <si>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</si>
  <si>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</si>
  <si>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</si>
  <si>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</si>
  <si>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</si>
  <si>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</si>
  <si>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</si>
  <si>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</si>
  <si>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</si>
  <si>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</si>
  <si>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</si>
  <si>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</si>
  <si>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</si>
  <si>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</si>
  <si>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</si>
  <si>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</si>
  <si>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</si>
  <si>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</si>
  <si>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</si>
  <si>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</si>
  <si>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</si>
  <si>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</si>
  <si>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</si>
  <si>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</si>
  <si>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</si>
  <si>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</si>
  <si>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</si>
  <si>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</si>
  <si>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</si>
  <si>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</si>
  <si>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</si>
  <si>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</si>
  <si>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</si>
  <si>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</si>
  <si>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</si>
  <si>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</si>
  <si>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</si>
  <si>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</si>
  <si>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</si>
  <si>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</si>
  <si>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</si>
  <si>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</si>
  <si>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</si>
  <si>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</si>
  <si>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</si>
  <si>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</si>
  <si>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</si>
  <si>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</si>
  <si>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</si>
  <si>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</si>
  <si>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</si>
  <si>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</si>
  <si>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</si>
  <si>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</si>
  <si>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</si>
  <si>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</si>
  <si>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</si>
  <si>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</si>
  <si>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</si>
  <si>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</si>
  <si>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</si>
  <si>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</si>
  <si>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</si>
  <si>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</si>
  <si>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</si>
  <si>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</si>
  <si>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</si>
  <si>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</si>
  <si>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</si>
  <si>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</si>
  <si>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</si>
  <si>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</si>
  <si>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</si>
  <si>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</si>
  <si>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</si>
  <si>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</si>
  <si>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</si>
  <si>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</si>
  <si>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</si>
  <si>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</si>
  <si>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</si>
  <si>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</si>
  <si>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</si>
  <si>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</si>
  <si>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</si>
  <si>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</si>
  <si>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</si>
  <si>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</si>
  <si>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</si>
  <si>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</si>
  <si>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</si>
  <si>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</si>
  <si>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</si>
  <si>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</si>
  <si>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</si>
  <si>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</si>
  <si>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</si>
  <si>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</si>
  <si>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</si>
  <si>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</si>
  <si>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</si>
  <si>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</si>
  <si>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</si>
  <si>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</si>
  <si>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</si>
  <si>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</si>
  <si>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</si>
  <si>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</si>
  <si>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</si>
  <si>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</si>
  <si>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</si>
  <si>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</si>
  <si>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</si>
  <si>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</si>
  <si>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</si>
  <si>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</si>
  <si>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</si>
  <si>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</si>
  <si>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</si>
  <si>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</si>
  <si>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</si>
  <si>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</si>
  <si>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</si>
  <si>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</si>
  <si>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</si>
  <si>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</si>
  <si>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</si>
  <si>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</si>
  <si>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</si>
  <si>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</si>
  <si>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</si>
  <si>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</si>
  <si>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</si>
  <si>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</si>
  <si>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</si>
  <si>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</si>
  <si>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</si>
  <si>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</si>
  <si>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</si>
  <si>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</si>
  <si>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</si>
  <si>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</si>
  <si>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</si>
  <si>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</si>
  <si>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</si>
  <si>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</si>
  <si>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</si>
  <si>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</si>
  <si>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</si>
  <si>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</si>
  <si>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</si>
  <si>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</si>
  <si>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</si>
  <si>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</si>
  <si>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</si>
  <si>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</si>
  <si>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</si>
  <si>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</si>
  <si>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</si>
  <si>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</si>
  <si>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</si>
  <si>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</si>
  <si>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</si>
  <si>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</si>
  <si>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</si>
  <si>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</si>
  <si>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</si>
  <si>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</si>
  <si>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</si>
  <si>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</si>
  <si>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</si>
  <si>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</si>
  <si>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</si>
  <si>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</si>
  <si>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</si>
  <si>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</si>
  <si>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</si>
  <si>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</si>
  <si>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</si>
  <si>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</si>
  <si>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</si>
  <si>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</si>
  <si>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</si>
  <si>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</si>
  <si>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</si>
  <si>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</si>
  <si>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</si>
  <si>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</si>
  <si>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</si>
  <si>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</si>
  <si>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</si>
  <si>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</si>
  <si>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</si>
  <si>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</si>
  <si>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</si>
  <si>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</si>
  <si>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</si>
  <si>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</si>
  <si>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</si>
  <si>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</si>
  <si>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</si>
  <si>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</si>
  <si>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</si>
  <si>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</si>
  <si>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</si>
  <si>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</si>
  <si>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</si>
  <si>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</si>
  <si>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</si>
  <si>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</si>
  <si>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</si>
  <si>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</si>
  <si>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</si>
  <si>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</si>
  <si>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</si>
  <si>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</si>
  <si>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</si>
  <si>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</si>
  <si>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</si>
  <si>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</si>
  <si>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</si>
  <si>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</si>
  <si>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</si>
  <si>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</si>
  <si>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</si>
  <si>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</si>
  <si>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</si>
  <si>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</si>
  <si>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</si>
  <si>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</si>
  <si>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</si>
  <si>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</si>
  <si>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</si>
  <si>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</si>
  <si>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</si>
  <si>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</si>
  <si>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</si>
  <si>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</si>
  <si>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</si>
  <si>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</si>
  <si>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</si>
  <si>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</si>
  <si>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</si>
  <si>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</si>
  <si>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</si>
  <si>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</si>
  <si>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</si>
  <si>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</si>
  <si>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</si>
  <si>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</si>
  <si>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</si>
  <si>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</si>
  <si>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</si>
  <si>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</si>
  <si>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</si>
  <si>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</si>
  <si>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</si>
  <si>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</si>
  <si>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</si>
  <si>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</si>
  <si>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</si>
  <si>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</si>
  <si>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</si>
  <si>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</si>
  <si>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</si>
  <si>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</si>
  <si>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</si>
  <si>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</si>
  <si>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</si>
  <si>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</si>
  <si>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</si>
  <si>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</si>
  <si>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</si>
  <si>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</si>
  <si>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</si>
  <si>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</si>
  <si>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</si>
  <si>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</si>
  <si>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</si>
  <si>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</si>
  <si>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</si>
  <si>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</si>
  <si>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</si>
  <si>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</si>
  <si>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</si>
  <si>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</si>
  <si>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</si>
  <si>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</si>
  <si>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</si>
  <si>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</si>
  <si>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</si>
  <si>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</si>
  <si>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</si>
  <si>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</si>
  <si>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</si>
  <si>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</si>
  <si>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</si>
  <si>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</si>
  <si>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</si>
  <si>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</si>
  <si>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</si>
  <si>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</si>
  <si>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</si>
  <si>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</si>
  <si>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</si>
  <si>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</si>
  <si>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</si>
  <si>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</si>
  <si>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</si>
  <si>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</si>
  <si>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</si>
  <si>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</si>
  <si>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</si>
  <si>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</si>
  <si>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</si>
  <si>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</si>
  <si>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</si>
  <si>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</si>
  <si>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</si>
  <si>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</si>
  <si>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</si>
  <si>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</si>
  <si>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</si>
  <si>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</si>
  <si>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</si>
  <si>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</si>
  <si>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</si>
  <si>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</si>
  <si>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</si>
  <si>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</si>
  <si>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</si>
  <si>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</si>
  <si>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</si>
  <si>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</si>
  <si>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</si>
  <si>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</si>
  <si>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</si>
  <si>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</si>
  <si>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</si>
  <si>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</si>
  <si>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</si>
  <si>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</si>
  <si>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</si>
  <si>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</si>
  <si>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</si>
  <si>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</si>
  <si>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</si>
  <si>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</si>
  <si>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</si>
  <si>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</si>
  <si>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</si>
  <si>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</si>
  <si>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</si>
  <si>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</si>
  <si>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</si>
  <si>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</si>
  <si>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</si>
  <si>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</si>
  <si>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</si>
  <si>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</si>
  <si>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</si>
  <si>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</si>
  <si>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</si>
  <si>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</si>
  <si>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</si>
  <si>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</si>
  <si>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</si>
  <si>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</si>
  <si>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</si>
  <si>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</si>
  <si>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</si>
  <si>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</si>
  <si>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</si>
  <si>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</si>
  <si>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</si>
  <si>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</si>
  <si>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</si>
  <si>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</si>
  <si>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</si>
  <si>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</si>
  <si>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</si>
  <si>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</si>
  <si>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</si>
  <si>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</si>
  <si>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</si>
  <si>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</si>
  <si>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</si>
  <si>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</si>
  <si>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</si>
  <si>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</si>
  <si>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</si>
  <si>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</si>
  <si>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</si>
  <si>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</si>
  <si>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</si>
  <si>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</si>
  <si>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</si>
  <si>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</si>
  <si>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</si>
  <si>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</si>
  <si>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</si>
  <si>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</si>
  <si>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</si>
  <si>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</si>
  <si>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</si>
  <si>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</si>
  <si>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</si>
  <si>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</si>
  <si>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</si>
  <si>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</si>
  <si>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</si>
  <si>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</si>
  <si>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</si>
  <si>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</si>
  <si>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</si>
  <si>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</si>
  <si>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</si>
  <si>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</si>
  <si>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</si>
  <si>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</si>
  <si>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</si>
  <si>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</si>
  <si>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</si>
  <si>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</si>
  <si>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</si>
  <si>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</si>
  <si>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</si>
  <si>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</si>
  <si>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</si>
  <si>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</si>
  <si>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</si>
  <si>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</si>
  <si>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</si>
  <si>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</si>
  <si>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</si>
  <si>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</si>
  <si>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</si>
  <si>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</si>
  <si>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</si>
  <si>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</si>
  <si>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</si>
  <si>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</si>
  <si>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</si>
  <si>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</si>
  <si>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</si>
  <si>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</si>
  <si>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</si>
  <si>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</si>
  <si>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</si>
  <si>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</si>
  <si>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</si>
  <si>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</si>
  <si>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</si>
  <si>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</si>
  <si>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</si>
  <si>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</si>
  <si>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</si>
  <si>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</si>
  <si>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</si>
  <si>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</si>
  <si>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</si>
  <si>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</si>
  <si>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</si>
  <si>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</si>
  <si>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</si>
  <si>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</si>
  <si>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</si>
  <si>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</si>
  <si>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</si>
  <si>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</si>
  <si>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</si>
  <si>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</si>
  <si>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</si>
  <si>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</si>
  <si>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</si>
  <si>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</si>
  <si>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</si>
  <si>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</si>
  <si>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</si>
  <si>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</si>
  <si>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</si>
  <si>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</si>
  <si>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</si>
  <si>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</si>
  <si>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</si>
  <si>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</si>
  <si>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</si>
  <si>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</si>
  <si>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</si>
  <si>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</si>
  <si>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</si>
  <si>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</si>
  <si>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</si>
  <si>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</si>
  <si>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</si>
  <si>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</si>
  <si>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</si>
  <si>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</si>
  <si>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</si>
  <si>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</si>
  <si>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</si>
  <si>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</si>
  <si>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</si>
  <si>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</si>
  <si>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</si>
  <si>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</si>
  <si>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</si>
  <si>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</si>
  <si>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</si>
  <si>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</si>
  <si>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</si>
  <si>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</si>
  <si>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</si>
  <si>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</si>
  <si>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</si>
  <si>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</si>
  <si>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</si>
  <si>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</si>
  <si>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</si>
  <si>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</si>
  <si>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</si>
  <si>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</si>
  <si>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</si>
  <si>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</si>
  <si>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</si>
  <si>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</si>
  <si>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</si>
  <si>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</si>
  <si>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</si>
  <si>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</si>
  <si>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</si>
  <si>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</si>
  <si>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</si>
  <si>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</si>
  <si>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</si>
  <si>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</si>
  <si>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</si>
  <si>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</si>
  <si>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</si>
  <si>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</si>
  <si>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</si>
  <si>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</si>
  <si>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</si>
  <si>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</si>
  <si>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</si>
  <si>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</si>
  <si>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</si>
  <si>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</si>
  <si>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</si>
  <si>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</si>
  <si>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</si>
  <si>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</si>
  <si>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</si>
  <si>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</si>
  <si>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</si>
  <si>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</si>
  <si>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</si>
  <si>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</si>
  <si>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</si>
  <si>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</si>
  <si>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</si>
  <si>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</si>
  <si>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</si>
  <si>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</si>
  <si>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</si>
  <si>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</si>
  <si>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</si>
  <si>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</si>
  <si>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</si>
  <si>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</si>
  <si>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</si>
  <si>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</si>
  <si>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</si>
  <si>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</si>
  <si>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</si>
  <si>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</si>
  <si>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</si>
  <si>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</si>
  <si>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</si>
  <si>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</si>
  <si>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</si>
  <si>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</si>
  <si>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</si>
  <si>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</si>
  <si>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</si>
  <si>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</si>
  <si>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</si>
  <si>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</si>
  <si>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</si>
  <si>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</si>
  <si>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</si>
  <si>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</si>
  <si>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</si>
  <si>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</si>
  <si>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</si>
  <si>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</si>
  <si>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</si>
  <si>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</si>
  <si>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</si>
  <si>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</si>
  <si>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</si>
  <si>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</si>
  <si>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</si>
  <si>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</si>
  <si>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</si>
  <si>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</si>
  <si>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</si>
  <si>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</si>
  <si>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</si>
  <si>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</si>
  <si>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</si>
  <si>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</si>
  <si>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</si>
  <si>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</si>
  <si>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</si>
  <si>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</si>
  <si>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</si>
  <si>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</si>
  <si>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</si>
  <si>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</si>
  <si>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</si>
  <si>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</si>
  <si>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</si>
  <si>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</si>
  <si>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</si>
  <si>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</si>
  <si>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</si>
  <si>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</si>
  <si>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</si>
  <si>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</si>
  <si>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</si>
  <si>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</si>
  <si>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</si>
  <si>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</si>
  <si>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</si>
  <si>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</si>
  <si>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</si>
  <si>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</si>
  <si>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</si>
  <si>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</si>
  <si>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</si>
  <si>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</si>
  <si>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</si>
  <si>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</si>
  <si>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</si>
  <si>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</si>
  <si>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</si>
  <si>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</si>
  <si>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</si>
  <si>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</si>
  <si>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</si>
  <si>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</si>
  <si>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</si>
  <si>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</si>
  <si>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</si>
  <si>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</si>
  <si>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</si>
  <si>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</si>
  <si>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</si>
  <si>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</si>
  <si>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</si>
  <si>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</si>
  <si>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</si>
  <si>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</si>
  <si>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</si>
  <si>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</si>
  <si>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</si>
  <si>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</si>
  <si>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</si>
  <si>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</si>
  <si>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</si>
  <si>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</si>
  <si>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</si>
  <si>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</si>
  <si>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</si>
  <si>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</si>
  <si>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</si>
  <si>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</si>
  <si>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</si>
  <si>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</si>
  <si>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</si>
  <si>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</si>
  <si>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</si>
  <si>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</si>
  <si>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</si>
  <si>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</si>
  <si>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</si>
  <si>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</si>
  <si>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</si>
  <si>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</si>
  <si>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</si>
  <si>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</si>
  <si>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</si>
  <si>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</si>
  <si>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</si>
  <si>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</si>
  <si>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</si>
  <si>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</si>
  <si>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</si>
  <si>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</si>
  <si>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</si>
  <si>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</si>
  <si>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</si>
  <si>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</si>
  <si>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</si>
  <si>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</si>
  <si>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</si>
  <si>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</si>
  <si>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</si>
  <si>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</si>
  <si>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</si>
  <si>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</si>
  <si>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</si>
  <si>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</si>
  <si>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</si>
  <si>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</si>
  <si>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</si>
  <si>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</si>
  <si>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</si>
  <si>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</si>
  <si>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</si>
  <si>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</si>
  <si>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</si>
  <si>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</si>
  <si>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</si>
  <si>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</si>
  <si>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</si>
  <si>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</si>
  <si>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</si>
  <si>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</si>
  <si>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</si>
  <si>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</si>
  <si>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</si>
  <si>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</si>
  <si>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</si>
  <si>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</si>
  <si>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</si>
  <si>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</si>
  <si>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</si>
  <si>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</si>
  <si>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</si>
  <si>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</si>
  <si>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</si>
  <si>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</si>
  <si>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</si>
  <si>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</si>
  <si>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</si>
  <si>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</si>
  <si>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</si>
  <si>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</si>
  <si>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</si>
  <si>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</si>
  <si>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</si>
  <si>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</si>
  <si>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</si>
  <si>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</si>
  <si>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</si>
  <si>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</si>
  <si>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</si>
  <si>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</si>
  <si>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</si>
  <si>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</si>
  <si>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</si>
  <si>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</si>
  <si>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</si>
  <si>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</si>
  <si>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</si>
  <si>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</si>
  <si>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</si>
  <si>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</si>
  <si>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</si>
  <si>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</si>
  <si>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</si>
  <si>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</si>
  <si>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</si>
  <si>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</si>
  <si>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</si>
  <si>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</si>
  <si>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</si>
  <si>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</si>
  <si>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</si>
  <si>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</si>
  <si>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</si>
  <si>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</si>
  <si>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</si>
  <si>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</si>
  <si>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</si>
  <si>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</si>
  <si>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</si>
  <si>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</si>
  <si>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</si>
  <si>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</si>
  <si>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</si>
  <si>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</si>
  <si>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</si>
  <si>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</si>
  <si>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</si>
  <si>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</si>
  <si>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</si>
  <si>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</si>
  <si>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</si>
  <si>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</si>
  <si>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</si>
  <si>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</si>
  <si>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</si>
  <si>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</si>
  <si>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</si>
  <si>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</si>
  <si>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</si>
  <si>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</si>
  <si>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</si>
  <si>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</si>
  <si>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</si>
  <si>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</si>
  <si>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</si>
  <si>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</si>
  <si>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</si>
  <si>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</si>
  <si>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</si>
  <si>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</si>
  <si>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</si>
  <si>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</si>
  <si>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</si>
  <si>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</si>
  <si>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</si>
  <si>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</si>
  <si>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</si>
  <si>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actual</t>
  </si>
  <si>
    <t>capped</t>
  </si>
  <si>
    <t>cardSpend</t>
  </si>
  <si>
    <t>EGA&gt;108</t>
  </si>
  <si>
    <t>EGA4.45ppa</t>
  </si>
  <si>
    <t>early morning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</si>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</sst>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color rgb="FF333333"/>
      <name val="Lucida Console"/>
      <family val="3"/>
    </font>
    <font>
      <sz val="9"/>
      <name val="Lucida Console"/>
      <family val="3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39" fontId="88" fillId="0" borderId="0" xfId="0" applyNumberFormat="1" applyFont="1" applyFill="1" applyAlignment="1">
      <alignment horizontal="right"/>
    </xf>
    <xf numFmtId="39" fontId="89" fillId="0" borderId="0" xfId="0" applyNumberFormat="1" applyFont="1" applyAlignment="1">
      <alignment horizontal="right"/>
    </xf>
    <xf numFmtId="39" fontId="89" fillId="0" borderId="0" xfId="0" applyNumberFormat="1" applyFont="1" applyFill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L30" sqref="L30"/>
    </sheetView>
  </sheetViews>
  <sheetFormatPr defaultRowHeight="12.75" x14ac:dyDescent="0.2"/>
  <cols>
    <col min="1" max="1" width="11" bestFit="1" customWidth="1"/>
    <col min="3" max="3" width="12" style="749" bestFit="1" customWidth="1"/>
    <col min="6" max="6" width="9.7109375" bestFit="1" customWidth="1"/>
    <col min="7" max="7" width="12" bestFit="1" customWidth="1"/>
    <col min="8" max="8" width="9.85546875" bestFit="1" customWidth="1"/>
  </cols>
  <sheetData>
    <row r="1" spans="1:9" s="746" customFormat="1" x14ac:dyDescent="0.2">
      <c r="A1" s="207" t="s">
        <v>2826</v>
      </c>
      <c r="C1" s="749" t="s">
        <v>2825</v>
      </c>
    </row>
    <row r="2" spans="1:9" x14ac:dyDescent="0.2">
      <c r="A2">
        <v>100000</v>
      </c>
      <c r="B2" s="108">
        <v>45017</v>
      </c>
      <c r="C2" s="747">
        <v>112230.08</v>
      </c>
      <c r="D2" s="390">
        <v>4.0000000000000001E-3</v>
      </c>
    </row>
    <row r="3" spans="1:9" x14ac:dyDescent="0.2">
      <c r="A3" s="746">
        <v>100000</v>
      </c>
      <c r="B3" s="108">
        <v>45018</v>
      </c>
      <c r="C3" s="747">
        <v>112230.08</v>
      </c>
      <c r="D3" s="390">
        <v>4.0000000000000001E-3</v>
      </c>
    </row>
    <row r="4" spans="1:9" x14ac:dyDescent="0.2">
      <c r="A4" s="746">
        <v>100000</v>
      </c>
      <c r="B4" s="108">
        <v>45019</v>
      </c>
      <c r="C4" s="748">
        <v>110275.28</v>
      </c>
      <c r="D4" s="390">
        <v>4.0000000000000001E-3</v>
      </c>
    </row>
    <row r="5" spans="1:9" x14ac:dyDescent="0.2">
      <c r="A5" s="746">
        <v>100000</v>
      </c>
      <c r="B5" s="108">
        <v>45020</v>
      </c>
      <c r="C5" s="748">
        <v>110275.29</v>
      </c>
      <c r="D5" s="390">
        <v>4.0000000000000001E-3</v>
      </c>
    </row>
    <row r="6" spans="1:9" x14ac:dyDescent="0.2">
      <c r="A6" s="746">
        <v>100000</v>
      </c>
      <c r="B6" s="108">
        <v>45021</v>
      </c>
      <c r="C6" s="748">
        <v>110275.3</v>
      </c>
      <c r="D6" s="390">
        <v>4.0000000000000001E-3</v>
      </c>
    </row>
    <row r="7" spans="1:9" x14ac:dyDescent="0.2">
      <c r="A7" s="746">
        <v>100000</v>
      </c>
      <c r="B7" s="108">
        <v>45022</v>
      </c>
      <c r="C7" s="748">
        <v>110275.31</v>
      </c>
      <c r="D7" s="390">
        <v>4.0000000000000001E-3</v>
      </c>
    </row>
    <row r="8" spans="1:9" x14ac:dyDescent="0.2">
      <c r="A8" s="746">
        <v>100000</v>
      </c>
      <c r="B8" s="108">
        <v>45023</v>
      </c>
      <c r="C8" s="748">
        <v>110275.32</v>
      </c>
      <c r="D8" s="390">
        <v>4.0000000000000001E-3</v>
      </c>
    </row>
    <row r="9" spans="1:9" x14ac:dyDescent="0.2">
      <c r="A9" s="746">
        <v>100000</v>
      </c>
      <c r="B9" s="108">
        <v>45024</v>
      </c>
      <c r="C9" s="748">
        <v>110275.33</v>
      </c>
      <c r="D9" s="390">
        <v>4.0000000000000001E-3</v>
      </c>
      <c r="I9" s="712"/>
    </row>
    <row r="10" spans="1:9" x14ac:dyDescent="0.2">
      <c r="A10" s="746">
        <v>100000</v>
      </c>
      <c r="B10" s="108">
        <v>45025</v>
      </c>
      <c r="C10" s="748">
        <v>110275.34</v>
      </c>
      <c r="D10" s="390">
        <v>4.0000000000000001E-3</v>
      </c>
    </row>
    <row r="11" spans="1:9" x14ac:dyDescent="0.2">
      <c r="A11" s="746">
        <v>100000</v>
      </c>
      <c r="B11" s="108">
        <v>45026</v>
      </c>
      <c r="C11" s="748">
        <v>110000</v>
      </c>
      <c r="D11" s="390">
        <v>4.0000000000000001E-3</v>
      </c>
    </row>
    <row r="12" spans="1:9" x14ac:dyDescent="0.2">
      <c r="A12" s="746">
        <v>100000</v>
      </c>
      <c r="B12" s="108">
        <v>45027</v>
      </c>
      <c r="C12" s="750">
        <v>100000</v>
      </c>
      <c r="D12" s="390">
        <v>4.0000000000000001E-3</v>
      </c>
    </row>
    <row r="13" spans="1:9" x14ac:dyDescent="0.2">
      <c r="A13" s="746">
        <v>100000</v>
      </c>
      <c r="B13" s="108">
        <v>45028</v>
      </c>
      <c r="C13" s="750">
        <v>100000</v>
      </c>
      <c r="D13" s="390">
        <v>4.0000000000000001E-3</v>
      </c>
    </row>
    <row r="14" spans="1:9" x14ac:dyDescent="0.2">
      <c r="A14" s="746">
        <v>100000</v>
      </c>
      <c r="B14" s="108">
        <v>45029</v>
      </c>
      <c r="C14" s="750">
        <v>100000</v>
      </c>
      <c r="D14" s="390">
        <v>4.0000000000000001E-3</v>
      </c>
    </row>
    <row r="15" spans="1:9" x14ac:dyDescent="0.2">
      <c r="A15" s="746">
        <v>100000</v>
      </c>
      <c r="B15" s="108">
        <v>45030</v>
      </c>
      <c r="C15" s="750">
        <v>100000</v>
      </c>
      <c r="D15" s="390">
        <v>4.0000000000000001E-3</v>
      </c>
    </row>
    <row r="16" spans="1:9" x14ac:dyDescent="0.2">
      <c r="A16" s="751">
        <f t="shared" ref="A16:A31" si="0">C16</f>
        <v>99936</v>
      </c>
      <c r="B16" s="108">
        <v>45031</v>
      </c>
      <c r="C16" s="748">
        <v>99936</v>
      </c>
      <c r="D16" s="390">
        <v>3.0000000000000001E-3</v>
      </c>
    </row>
    <row r="17" spans="1:9" x14ac:dyDescent="0.2">
      <c r="A17" s="751">
        <f t="shared" si="0"/>
        <v>99936.01</v>
      </c>
      <c r="B17" s="108">
        <v>45032</v>
      </c>
      <c r="C17" s="748">
        <v>99936.01</v>
      </c>
      <c r="D17" s="390">
        <v>3.0000000000000001E-3</v>
      </c>
    </row>
    <row r="18" spans="1:9" x14ac:dyDescent="0.2">
      <c r="A18" s="751">
        <f t="shared" si="0"/>
        <v>99917.1</v>
      </c>
      <c r="B18" s="108">
        <v>45033</v>
      </c>
      <c r="C18" s="748">
        <v>99917.1</v>
      </c>
      <c r="D18" s="390">
        <v>3.0000000000000001E-3</v>
      </c>
    </row>
    <row r="19" spans="1:9" x14ac:dyDescent="0.2">
      <c r="A19" s="751">
        <f t="shared" si="0"/>
        <v>99913.04</v>
      </c>
      <c r="B19" s="108">
        <v>45034</v>
      </c>
      <c r="C19" s="748">
        <v>99913.04</v>
      </c>
      <c r="D19" s="390">
        <v>3.0000000000000001E-3</v>
      </c>
    </row>
    <row r="20" spans="1:9" x14ac:dyDescent="0.2">
      <c r="A20" s="751">
        <f t="shared" si="0"/>
        <v>99913.05</v>
      </c>
      <c r="B20" s="108">
        <v>45035</v>
      </c>
      <c r="C20" s="748">
        <v>99913.05</v>
      </c>
      <c r="D20" s="390">
        <v>3.0000000000000001E-3</v>
      </c>
    </row>
    <row r="21" spans="1:9" x14ac:dyDescent="0.2">
      <c r="A21" s="751">
        <f t="shared" si="0"/>
        <v>99836.1</v>
      </c>
      <c r="B21" s="108">
        <v>45036</v>
      </c>
      <c r="C21" s="748">
        <v>99836.1</v>
      </c>
      <c r="D21" s="390">
        <v>3.0000000000000001E-3</v>
      </c>
    </row>
    <row r="22" spans="1:9" x14ac:dyDescent="0.2">
      <c r="A22" s="751">
        <f t="shared" si="0"/>
        <v>99833.2</v>
      </c>
      <c r="B22" s="108">
        <v>45037</v>
      </c>
      <c r="C22" s="748">
        <v>99833.2</v>
      </c>
      <c r="D22" s="390">
        <v>3.0000000000000001E-3</v>
      </c>
    </row>
    <row r="23" spans="1:9" x14ac:dyDescent="0.2">
      <c r="A23" s="751">
        <f t="shared" si="0"/>
        <v>99833.21</v>
      </c>
      <c r="B23" s="108">
        <v>45038</v>
      </c>
      <c r="C23" s="748">
        <v>99833.21</v>
      </c>
      <c r="D23" s="390">
        <v>3.0000000000000001E-3</v>
      </c>
    </row>
    <row r="24" spans="1:9" x14ac:dyDescent="0.2">
      <c r="A24" s="751">
        <f t="shared" si="0"/>
        <v>99833.22</v>
      </c>
      <c r="B24" s="108">
        <v>45039</v>
      </c>
      <c r="C24" s="748">
        <v>99833.22</v>
      </c>
      <c r="D24" s="390">
        <v>3.0000000000000001E-3</v>
      </c>
    </row>
    <row r="25" spans="1:9" x14ac:dyDescent="0.2">
      <c r="A25" s="751">
        <f t="shared" si="0"/>
        <v>99833.23</v>
      </c>
      <c r="B25" s="108">
        <v>45040</v>
      </c>
      <c r="C25" s="748">
        <v>99833.23</v>
      </c>
      <c r="D25" s="390">
        <v>3.0000000000000001E-3</v>
      </c>
    </row>
    <row r="26" spans="1:9" x14ac:dyDescent="0.2">
      <c r="A26" s="751">
        <f t="shared" si="0"/>
        <v>99833.24</v>
      </c>
      <c r="B26" s="108">
        <v>45041</v>
      </c>
      <c r="C26" s="748">
        <v>99833.24</v>
      </c>
      <c r="D26" s="390">
        <v>3.0000000000000001E-3</v>
      </c>
      <c r="F26" t="s">
        <v>2698</v>
      </c>
      <c r="G26" t="s">
        <v>2699</v>
      </c>
      <c r="H26" t="s">
        <v>2827</v>
      </c>
      <c r="I26" t="s">
        <v>2700</v>
      </c>
    </row>
    <row r="27" spans="1:9" x14ac:dyDescent="0.2">
      <c r="A27" s="751">
        <f t="shared" si="0"/>
        <v>825.53</v>
      </c>
      <c r="B27" s="108">
        <v>45042</v>
      </c>
      <c r="C27" s="748">
        <v>825.53</v>
      </c>
      <c r="D27" s="390">
        <v>1.5E-3</v>
      </c>
      <c r="F27" s="390">
        <v>2.5000000000000001E-2</v>
      </c>
      <c r="G27" s="390">
        <v>8.9999999999999993E-3</v>
      </c>
      <c r="H27" s="390">
        <v>8.0000000000000002E-3</v>
      </c>
      <c r="I27" s="390"/>
    </row>
    <row r="28" spans="1:9" x14ac:dyDescent="0.2">
      <c r="A28" s="751">
        <f t="shared" si="0"/>
        <v>8096.84</v>
      </c>
      <c r="B28" s="108">
        <v>45043</v>
      </c>
      <c r="C28" s="748">
        <v>8096.84</v>
      </c>
      <c r="D28" s="390">
        <v>2E-3</v>
      </c>
      <c r="F28" s="751">
        <f>$A$32</f>
        <v>84372.148000000016</v>
      </c>
      <c r="G28" s="751">
        <f>$A$32</f>
        <v>84372.148000000016</v>
      </c>
      <c r="H28" s="751">
        <f>$A$32</f>
        <v>84372.148000000016</v>
      </c>
      <c r="I28" s="712"/>
    </row>
    <row r="29" spans="1:9" x14ac:dyDescent="0.2">
      <c r="A29" s="751">
        <f t="shared" si="0"/>
        <v>7868.23</v>
      </c>
      <c r="B29" s="108">
        <v>45044</v>
      </c>
      <c r="C29" s="748">
        <v>7868.23</v>
      </c>
      <c r="D29" s="390">
        <v>2E-3</v>
      </c>
      <c r="F29" t="s">
        <v>2763</v>
      </c>
      <c r="G29" s="712" t="s">
        <v>2763</v>
      </c>
      <c r="H29" s="746" t="s">
        <v>2763</v>
      </c>
      <c r="I29" s="712" t="s">
        <v>2763</v>
      </c>
    </row>
    <row r="30" spans="1:9" x14ac:dyDescent="0.2">
      <c r="A30" s="751">
        <f t="shared" si="0"/>
        <v>7865.66</v>
      </c>
      <c r="B30" s="108">
        <v>45045</v>
      </c>
      <c r="C30" s="748">
        <v>7865.66</v>
      </c>
      <c r="D30" s="390">
        <v>2E-3</v>
      </c>
      <c r="F30">
        <f>F27*F28/365*31</f>
        <v>179.14634164383565</v>
      </c>
      <c r="G30" s="746">
        <f t="shared" ref="G30:H30" si="1">G27*G28/365*31</f>
        <v>64.492682991780825</v>
      </c>
      <c r="H30" s="746">
        <f t="shared" si="1"/>
        <v>57.326829326027415</v>
      </c>
      <c r="I30" s="749">
        <f>SUMPRODUCT(C2:C31,D2:D31)/365</f>
        <v>25.715295438356168</v>
      </c>
    </row>
    <row r="31" spans="1:9" x14ac:dyDescent="0.2">
      <c r="A31" s="751">
        <f t="shared" si="0"/>
        <v>7890.78</v>
      </c>
      <c r="B31" s="108">
        <v>45046</v>
      </c>
      <c r="C31" s="748">
        <v>7890.78</v>
      </c>
      <c r="D31" s="390">
        <v>2E-3</v>
      </c>
    </row>
    <row r="32" spans="1:9" x14ac:dyDescent="0.2">
      <c r="A32" s="751">
        <f>AVERAGE(A2:A31)</f>
        <v>84372.148000000016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4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5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6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5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6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5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6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5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5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6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6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6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6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6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6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6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6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6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6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7" t="s">
        <v>1897</v>
      </c>
      <c r="D3" s="83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8" t="s">
        <v>2080</v>
      </c>
      <c r="C2" s="838"/>
      <c r="D2" s="839" t="s">
        <v>1875</v>
      </c>
      <c r="E2" s="839"/>
      <c r="F2" s="471"/>
      <c r="G2" s="471"/>
      <c r="H2" s="378"/>
      <c r="I2" s="842" t="s">
        <v>2257</v>
      </c>
      <c r="J2" s="843"/>
      <c r="K2" s="843"/>
      <c r="L2" s="843"/>
      <c r="M2" s="843"/>
      <c r="N2" s="843"/>
      <c r="O2" s="844"/>
      <c r="P2" s="438"/>
      <c r="Q2" s="84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0" t="s">
        <v>2283</v>
      </c>
      <c r="G3" s="851"/>
      <c r="H3" s="378"/>
      <c r="I3" s="433"/>
      <c r="J3" s="472"/>
      <c r="K3" s="847" t="s">
        <v>2425</v>
      </c>
      <c r="L3" s="848"/>
      <c r="M3" s="849"/>
      <c r="N3" s="476"/>
      <c r="O3" s="430"/>
      <c r="P3" s="470"/>
      <c r="Q3" s="84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4" t="s">
        <v>124</v>
      </c>
      <c r="C1" s="764"/>
      <c r="D1" s="768" t="s">
        <v>292</v>
      </c>
      <c r="E1" s="768"/>
      <c r="F1" s="768" t="s">
        <v>341</v>
      </c>
      <c r="G1" s="768"/>
      <c r="H1" s="765" t="s">
        <v>127</v>
      </c>
      <c r="I1" s="765"/>
      <c r="J1" s="766" t="s">
        <v>292</v>
      </c>
      <c r="K1" s="766"/>
      <c r="L1" s="767" t="s">
        <v>520</v>
      </c>
      <c r="M1" s="767"/>
      <c r="N1" s="765" t="s">
        <v>146</v>
      </c>
      <c r="O1" s="765"/>
      <c r="P1" s="766" t="s">
        <v>293</v>
      </c>
      <c r="Q1" s="766"/>
      <c r="R1" s="767" t="s">
        <v>522</v>
      </c>
      <c r="S1" s="767"/>
      <c r="T1" s="753" t="s">
        <v>193</v>
      </c>
      <c r="U1" s="753"/>
      <c r="V1" s="766" t="s">
        <v>292</v>
      </c>
      <c r="W1" s="766"/>
      <c r="X1" s="755" t="s">
        <v>524</v>
      </c>
      <c r="Y1" s="755"/>
      <c r="Z1" s="753" t="s">
        <v>241</v>
      </c>
      <c r="AA1" s="753"/>
      <c r="AB1" s="754" t="s">
        <v>292</v>
      </c>
      <c r="AC1" s="754"/>
      <c r="AD1" s="763" t="s">
        <v>524</v>
      </c>
      <c r="AE1" s="763"/>
      <c r="AF1" s="753" t="s">
        <v>367</v>
      </c>
      <c r="AG1" s="753"/>
      <c r="AH1" s="754" t="s">
        <v>292</v>
      </c>
      <c r="AI1" s="754"/>
      <c r="AJ1" s="755" t="s">
        <v>530</v>
      </c>
      <c r="AK1" s="755"/>
      <c r="AL1" s="753" t="s">
        <v>389</v>
      </c>
      <c r="AM1" s="753"/>
      <c r="AN1" s="761" t="s">
        <v>292</v>
      </c>
      <c r="AO1" s="761"/>
      <c r="AP1" s="759" t="s">
        <v>531</v>
      </c>
      <c r="AQ1" s="759"/>
      <c r="AR1" s="753" t="s">
        <v>416</v>
      </c>
      <c r="AS1" s="753"/>
      <c r="AV1" s="759" t="s">
        <v>285</v>
      </c>
      <c r="AW1" s="759"/>
      <c r="AX1" s="762" t="s">
        <v>998</v>
      </c>
      <c r="AY1" s="762"/>
      <c r="AZ1" s="762"/>
      <c r="BA1" s="208"/>
      <c r="BB1" s="757">
        <v>42942</v>
      </c>
      <c r="BC1" s="758"/>
      <c r="BD1" s="75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6" t="s">
        <v>261</v>
      </c>
      <c r="U4" s="756"/>
      <c r="X4" s="119" t="s">
        <v>233</v>
      </c>
      <c r="Y4" s="123">
        <f>Y3-Y6</f>
        <v>4.9669099999591708</v>
      </c>
      <c r="Z4" s="756" t="s">
        <v>262</v>
      </c>
      <c r="AA4" s="756"/>
      <c r="AD4" s="154" t="s">
        <v>233</v>
      </c>
      <c r="AE4" s="154">
        <f>AE3-AE5</f>
        <v>-52.526899999851594</v>
      </c>
      <c r="AF4" s="756" t="s">
        <v>262</v>
      </c>
      <c r="AG4" s="756"/>
      <c r="AH4" s="143"/>
      <c r="AI4" s="143"/>
      <c r="AJ4" s="154" t="s">
        <v>233</v>
      </c>
      <c r="AK4" s="154">
        <f>AK3-AK5</f>
        <v>94.988909999992757</v>
      </c>
      <c r="AL4" s="756" t="s">
        <v>262</v>
      </c>
      <c r="AM4" s="756"/>
      <c r="AP4" s="170" t="s">
        <v>233</v>
      </c>
      <c r="AQ4" s="174">
        <f>AQ3-AQ5</f>
        <v>33.841989999942598</v>
      </c>
      <c r="AR4" s="756" t="s">
        <v>262</v>
      </c>
      <c r="AS4" s="756"/>
      <c r="AX4" s="756" t="s">
        <v>564</v>
      </c>
      <c r="AY4" s="756"/>
      <c r="BB4" s="756" t="s">
        <v>567</v>
      </c>
      <c r="BC4" s="7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6"/>
      <c r="U5" s="756"/>
      <c r="V5" s="3" t="s">
        <v>258</v>
      </c>
      <c r="W5">
        <v>2050</v>
      </c>
      <c r="X5" s="82"/>
      <c r="Z5" s="756"/>
      <c r="AA5" s="75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6"/>
      <c r="AG5" s="756"/>
      <c r="AH5" s="143"/>
      <c r="AI5" s="143"/>
      <c r="AJ5" s="154" t="s">
        <v>352</v>
      </c>
      <c r="AK5" s="162">
        <f>SUM(AK11:AK59)</f>
        <v>30858.011000000002</v>
      </c>
      <c r="AL5" s="756"/>
      <c r="AM5" s="75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6"/>
      <c r="AS5" s="756"/>
      <c r="AX5" s="756"/>
      <c r="AY5" s="756"/>
      <c r="BB5" s="756"/>
      <c r="BC5" s="756"/>
      <c r="BD5" s="760" t="s">
        <v>999</v>
      </c>
      <c r="BE5" s="760"/>
      <c r="BF5" s="760"/>
      <c r="BG5" s="760"/>
      <c r="BH5" s="760"/>
      <c r="BI5" s="760"/>
      <c r="BJ5" s="760"/>
      <c r="BK5" s="76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9" t="s">
        <v>264</v>
      </c>
      <c r="W23" s="7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1"/>
      <c r="W24" s="7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3" t="s">
        <v>2675</v>
      </c>
      <c r="H3" s="774"/>
      <c r="I3" s="593"/>
      <c r="J3" s="773" t="s">
        <v>2676</v>
      </c>
      <c r="K3" s="774"/>
      <c r="L3" s="299"/>
      <c r="M3" s="773">
        <v>43739</v>
      </c>
      <c r="N3" s="774"/>
      <c r="O3" s="773">
        <v>42401</v>
      </c>
      <c r="P3" s="774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9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0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0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0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0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9">
        <v>5000</v>
      </c>
      <c r="P22" s="63"/>
    </row>
    <row r="23" spans="2:16" x14ac:dyDescent="0.2">
      <c r="B23" s="63" t="s">
        <v>315</v>
      </c>
      <c r="C23" s="780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0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9">
        <v>142000</v>
      </c>
      <c r="P24" s="63"/>
    </row>
    <row r="25" spans="2:16" x14ac:dyDescent="0.2">
      <c r="B25" s="63" t="s">
        <v>322</v>
      </c>
      <c r="C25" s="780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1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9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9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2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9">
        <v>20000</v>
      </c>
      <c r="P33" s="63"/>
    </row>
    <row r="34" spans="2:16" s="632" customFormat="1" x14ac:dyDescent="0.2">
      <c r="B34" s="63"/>
      <c r="C34" s="71"/>
      <c r="D34" s="783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8">
        <f>G40/F42+H40</f>
        <v>1932511.2781954887</v>
      </c>
      <c r="H43" s="778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7">
        <f>H40*F42+G40</f>
        <v>2570240</v>
      </c>
      <c r="H44" s="777"/>
      <c r="I44" s="2"/>
      <c r="J44" s="777">
        <f>K40*1.37+J40</f>
        <v>1877697.6600000001</v>
      </c>
      <c r="K44" s="777"/>
      <c r="L44" s="2"/>
      <c r="M44" s="777">
        <f>N40*1.37+M40</f>
        <v>1789659</v>
      </c>
      <c r="N44" s="777"/>
      <c r="O44" s="777">
        <f>P40*1.36+O40</f>
        <v>1320187.2</v>
      </c>
      <c r="P44" s="777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6" t="s">
        <v>1186</v>
      </c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</row>
    <row r="48" spans="2:16" x14ac:dyDescent="0.2">
      <c r="B48" s="776" t="s">
        <v>2566</v>
      </c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</row>
    <row r="49" spans="2:14" x14ac:dyDescent="0.2">
      <c r="B49" s="776" t="s">
        <v>2565</v>
      </c>
      <c r="C49" s="776"/>
      <c r="D49" s="776"/>
      <c r="E49" s="776"/>
      <c r="F49" s="776"/>
      <c r="G49" s="776"/>
      <c r="H49" s="776"/>
      <c r="I49" s="776"/>
      <c r="J49" s="776"/>
      <c r="K49" s="776"/>
      <c r="L49" s="776"/>
      <c r="M49" s="776"/>
      <c r="N49" s="776"/>
    </row>
    <row r="50" spans="2:14" x14ac:dyDescent="0.2">
      <c r="B50" s="775" t="s">
        <v>2564</v>
      </c>
      <c r="C50" s="775"/>
      <c r="D50" s="775"/>
      <c r="E50" s="775"/>
      <c r="F50" s="775"/>
      <c r="G50" s="775"/>
      <c r="H50" s="775"/>
      <c r="I50" s="775"/>
      <c r="J50" s="775"/>
      <c r="K50" s="775"/>
      <c r="L50" s="775"/>
      <c r="M50" s="775"/>
      <c r="N50" s="775"/>
    </row>
    <row r="51" spans="2:14" x14ac:dyDescent="0.2">
      <c r="B51" s="775"/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/>
    </row>
    <row r="52" spans="2:14" x14ac:dyDescent="0.2">
      <c r="B52" s="775"/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5" t="s">
        <v>2662</v>
      </c>
      <c r="F38" s="786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4" t="s">
        <v>989</v>
      </c>
      <c r="C41" s="784"/>
      <c r="D41" s="784"/>
      <c r="E41" s="784"/>
      <c r="F41" s="784"/>
      <c r="G41" s="784"/>
      <c r="H41" s="7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4" t="s">
        <v>909</v>
      </c>
      <c r="C1" s="764"/>
      <c r="D1" s="763" t="s">
        <v>515</v>
      </c>
      <c r="E1" s="763"/>
      <c r="F1" s="764" t="s">
        <v>513</v>
      </c>
      <c r="G1" s="764"/>
      <c r="H1" s="787" t="s">
        <v>549</v>
      </c>
      <c r="I1" s="787"/>
      <c r="J1" s="763" t="s">
        <v>515</v>
      </c>
      <c r="K1" s="763"/>
      <c r="L1" s="764" t="s">
        <v>908</v>
      </c>
      <c r="M1" s="764"/>
      <c r="N1" s="787" t="s">
        <v>549</v>
      </c>
      <c r="O1" s="787"/>
      <c r="P1" s="763" t="s">
        <v>515</v>
      </c>
      <c r="Q1" s="763"/>
      <c r="R1" s="764" t="s">
        <v>552</v>
      </c>
      <c r="S1" s="764"/>
      <c r="T1" s="787" t="s">
        <v>549</v>
      </c>
      <c r="U1" s="787"/>
      <c r="V1" s="763" t="s">
        <v>515</v>
      </c>
      <c r="W1" s="763"/>
      <c r="X1" s="764" t="s">
        <v>907</v>
      </c>
      <c r="Y1" s="764"/>
      <c r="Z1" s="787" t="s">
        <v>549</v>
      </c>
      <c r="AA1" s="787"/>
      <c r="AB1" s="763" t="s">
        <v>515</v>
      </c>
      <c r="AC1" s="763"/>
      <c r="AD1" s="764" t="s">
        <v>591</v>
      </c>
      <c r="AE1" s="764"/>
      <c r="AF1" s="787" t="s">
        <v>549</v>
      </c>
      <c r="AG1" s="787"/>
      <c r="AH1" s="763" t="s">
        <v>515</v>
      </c>
      <c r="AI1" s="763"/>
      <c r="AJ1" s="764" t="s">
        <v>906</v>
      </c>
      <c r="AK1" s="764"/>
      <c r="AL1" s="787" t="s">
        <v>626</v>
      </c>
      <c r="AM1" s="787"/>
      <c r="AN1" s="763" t="s">
        <v>627</v>
      </c>
      <c r="AO1" s="763"/>
      <c r="AP1" s="764" t="s">
        <v>621</v>
      </c>
      <c r="AQ1" s="764"/>
      <c r="AR1" s="787" t="s">
        <v>549</v>
      </c>
      <c r="AS1" s="787"/>
      <c r="AT1" s="763" t="s">
        <v>515</v>
      </c>
      <c r="AU1" s="763"/>
      <c r="AV1" s="764" t="s">
        <v>905</v>
      </c>
      <c r="AW1" s="764"/>
      <c r="AX1" s="787" t="s">
        <v>549</v>
      </c>
      <c r="AY1" s="787"/>
      <c r="AZ1" s="763" t="s">
        <v>515</v>
      </c>
      <c r="BA1" s="763"/>
      <c r="BB1" s="764" t="s">
        <v>653</v>
      </c>
      <c r="BC1" s="764"/>
      <c r="BD1" s="787" t="s">
        <v>549</v>
      </c>
      <c r="BE1" s="787"/>
      <c r="BF1" s="763" t="s">
        <v>515</v>
      </c>
      <c r="BG1" s="763"/>
      <c r="BH1" s="764" t="s">
        <v>904</v>
      </c>
      <c r="BI1" s="764"/>
      <c r="BJ1" s="787" t="s">
        <v>549</v>
      </c>
      <c r="BK1" s="787"/>
      <c r="BL1" s="763" t="s">
        <v>515</v>
      </c>
      <c r="BM1" s="763"/>
      <c r="BN1" s="764" t="s">
        <v>921</v>
      </c>
      <c r="BO1" s="764"/>
      <c r="BP1" s="787" t="s">
        <v>549</v>
      </c>
      <c r="BQ1" s="787"/>
      <c r="BR1" s="763" t="s">
        <v>515</v>
      </c>
      <c r="BS1" s="763"/>
      <c r="BT1" s="764" t="s">
        <v>903</v>
      </c>
      <c r="BU1" s="764"/>
      <c r="BV1" s="787" t="s">
        <v>704</v>
      </c>
      <c r="BW1" s="787"/>
      <c r="BX1" s="763" t="s">
        <v>705</v>
      </c>
      <c r="BY1" s="763"/>
      <c r="BZ1" s="764" t="s">
        <v>703</v>
      </c>
      <c r="CA1" s="764"/>
      <c r="CB1" s="787" t="s">
        <v>730</v>
      </c>
      <c r="CC1" s="787"/>
      <c r="CD1" s="763" t="s">
        <v>731</v>
      </c>
      <c r="CE1" s="763"/>
      <c r="CF1" s="764" t="s">
        <v>902</v>
      </c>
      <c r="CG1" s="764"/>
      <c r="CH1" s="787" t="s">
        <v>730</v>
      </c>
      <c r="CI1" s="787"/>
      <c r="CJ1" s="763" t="s">
        <v>731</v>
      </c>
      <c r="CK1" s="763"/>
      <c r="CL1" s="764" t="s">
        <v>748</v>
      </c>
      <c r="CM1" s="764"/>
      <c r="CN1" s="787" t="s">
        <v>730</v>
      </c>
      <c r="CO1" s="787"/>
      <c r="CP1" s="763" t="s">
        <v>731</v>
      </c>
      <c r="CQ1" s="763"/>
      <c r="CR1" s="764" t="s">
        <v>901</v>
      </c>
      <c r="CS1" s="764"/>
      <c r="CT1" s="787" t="s">
        <v>730</v>
      </c>
      <c r="CU1" s="787"/>
      <c r="CV1" s="791" t="s">
        <v>731</v>
      </c>
      <c r="CW1" s="791"/>
      <c r="CX1" s="764" t="s">
        <v>769</v>
      </c>
      <c r="CY1" s="764"/>
      <c r="CZ1" s="787" t="s">
        <v>730</v>
      </c>
      <c r="DA1" s="787"/>
      <c r="DB1" s="791" t="s">
        <v>731</v>
      </c>
      <c r="DC1" s="791"/>
      <c r="DD1" s="764" t="s">
        <v>900</v>
      </c>
      <c r="DE1" s="764"/>
      <c r="DF1" s="787" t="s">
        <v>816</v>
      </c>
      <c r="DG1" s="787"/>
      <c r="DH1" s="791" t="s">
        <v>817</v>
      </c>
      <c r="DI1" s="791"/>
      <c r="DJ1" s="764" t="s">
        <v>809</v>
      </c>
      <c r="DK1" s="764"/>
      <c r="DL1" s="787" t="s">
        <v>816</v>
      </c>
      <c r="DM1" s="787"/>
      <c r="DN1" s="791" t="s">
        <v>731</v>
      </c>
      <c r="DO1" s="791"/>
      <c r="DP1" s="764" t="s">
        <v>899</v>
      </c>
      <c r="DQ1" s="764"/>
      <c r="DR1" s="787" t="s">
        <v>816</v>
      </c>
      <c r="DS1" s="787"/>
      <c r="DT1" s="791" t="s">
        <v>731</v>
      </c>
      <c r="DU1" s="791"/>
      <c r="DV1" s="764" t="s">
        <v>898</v>
      </c>
      <c r="DW1" s="764"/>
      <c r="DX1" s="787" t="s">
        <v>816</v>
      </c>
      <c r="DY1" s="787"/>
      <c r="DZ1" s="791" t="s">
        <v>731</v>
      </c>
      <c r="EA1" s="791"/>
      <c r="EB1" s="764" t="s">
        <v>897</v>
      </c>
      <c r="EC1" s="764"/>
      <c r="ED1" s="787" t="s">
        <v>816</v>
      </c>
      <c r="EE1" s="787"/>
      <c r="EF1" s="791" t="s">
        <v>731</v>
      </c>
      <c r="EG1" s="791"/>
      <c r="EH1" s="764" t="s">
        <v>883</v>
      </c>
      <c r="EI1" s="764"/>
      <c r="EJ1" s="787" t="s">
        <v>816</v>
      </c>
      <c r="EK1" s="787"/>
      <c r="EL1" s="791" t="s">
        <v>936</v>
      </c>
      <c r="EM1" s="791"/>
      <c r="EN1" s="764" t="s">
        <v>922</v>
      </c>
      <c r="EO1" s="764"/>
      <c r="EP1" s="787" t="s">
        <v>816</v>
      </c>
      <c r="EQ1" s="787"/>
      <c r="ER1" s="791" t="s">
        <v>950</v>
      </c>
      <c r="ES1" s="791"/>
      <c r="ET1" s="764" t="s">
        <v>937</v>
      </c>
      <c r="EU1" s="764"/>
      <c r="EV1" s="787" t="s">
        <v>816</v>
      </c>
      <c r="EW1" s="787"/>
      <c r="EX1" s="791" t="s">
        <v>530</v>
      </c>
      <c r="EY1" s="791"/>
      <c r="EZ1" s="764" t="s">
        <v>952</v>
      </c>
      <c r="FA1" s="76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0" t="s">
        <v>779</v>
      </c>
      <c r="CU7" s="76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0" t="s">
        <v>778</v>
      </c>
      <c r="DA8" s="76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0" t="s">
        <v>778</v>
      </c>
      <c r="DG8" s="76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0" t="s">
        <v>778</v>
      </c>
      <c r="DM8" s="76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0" t="s">
        <v>778</v>
      </c>
      <c r="DS8" s="764"/>
      <c r="DT8" s="142" t="s">
        <v>783</v>
      </c>
      <c r="DU8" s="142">
        <f>SUM(DU13:DU17)</f>
        <v>32</v>
      </c>
      <c r="DV8" s="63"/>
      <c r="DW8" s="63"/>
      <c r="DX8" s="790" t="s">
        <v>778</v>
      </c>
      <c r="DY8" s="76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0" t="s">
        <v>928</v>
      </c>
      <c r="EK8" s="76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0" t="s">
        <v>928</v>
      </c>
      <c r="EQ9" s="76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0" t="s">
        <v>928</v>
      </c>
      <c r="EW9" s="76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0" t="s">
        <v>928</v>
      </c>
      <c r="EE11" s="76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0" t="s">
        <v>778</v>
      </c>
      <c r="CU12" s="76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3" t="s">
        <v>782</v>
      </c>
      <c r="CU19" s="75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6" t="s">
        <v>858</v>
      </c>
      <c r="FA21" s="776"/>
      <c r="FC21" s="238">
        <f>FC20-FC22</f>
        <v>113457.16899999997</v>
      </c>
      <c r="FD21" s="230"/>
      <c r="FE21" s="792" t="s">
        <v>1546</v>
      </c>
      <c r="FF21" s="792"/>
      <c r="FG21" s="79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6" t="s">
        <v>871</v>
      </c>
      <c r="FA22" s="77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6" t="s">
        <v>1000</v>
      </c>
      <c r="FA23" s="776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6" t="s">
        <v>1076</v>
      </c>
      <c r="FA24" s="776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9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D1" zoomScaleNormal="100" workbookViewId="0">
      <selection activeCell="JP19" sqref="JP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1" customWidth="1"/>
    <col min="273" max="273" width="10.140625" style="721" bestFit="1" customWidth="1"/>
    <col min="274" max="274" width="16.85546875" style="721" customWidth="1"/>
    <col min="275" max="275" width="11.85546875" style="721" bestFit="1" customWidth="1"/>
    <col min="276" max="276" width="17.7109375" style="721" customWidth="1"/>
    <col min="277" max="277" width="8.140625" style="721" bestFit="1" customWidth="1"/>
    <col min="278" max="278" width="7.140625" style="721" customWidth="1"/>
    <col min="279" max="279" width="9.5703125" style="582" bestFit="1" customWidth="1"/>
    <col min="280" max="280" width="21.140625" style="721" bestFit="1" customWidth="1"/>
  </cols>
  <sheetData>
    <row r="1" spans="1:280" s="142" customFormat="1" x14ac:dyDescent="0.2">
      <c r="A1" s="798" t="s">
        <v>1209</v>
      </c>
      <c r="B1" s="798"/>
      <c r="C1" s="761" t="s">
        <v>292</v>
      </c>
      <c r="D1" s="761"/>
      <c r="E1" s="759" t="s">
        <v>1010</v>
      </c>
      <c r="F1" s="759"/>
      <c r="G1" s="798" t="s">
        <v>1210</v>
      </c>
      <c r="H1" s="798"/>
      <c r="I1" s="761" t="s">
        <v>292</v>
      </c>
      <c r="J1" s="761"/>
      <c r="K1" s="759" t="s">
        <v>1011</v>
      </c>
      <c r="L1" s="759"/>
      <c r="M1" s="798" t="s">
        <v>1211</v>
      </c>
      <c r="N1" s="798"/>
      <c r="O1" s="761" t="s">
        <v>292</v>
      </c>
      <c r="P1" s="761"/>
      <c r="Q1" s="759" t="s">
        <v>1057</v>
      </c>
      <c r="R1" s="759"/>
      <c r="S1" s="798" t="s">
        <v>1212</v>
      </c>
      <c r="T1" s="798"/>
      <c r="U1" s="761" t="s">
        <v>292</v>
      </c>
      <c r="V1" s="761"/>
      <c r="W1" s="759" t="s">
        <v>627</v>
      </c>
      <c r="X1" s="759"/>
      <c r="Y1" s="798" t="s">
        <v>1213</v>
      </c>
      <c r="Z1" s="798"/>
      <c r="AA1" s="761" t="s">
        <v>292</v>
      </c>
      <c r="AB1" s="761"/>
      <c r="AC1" s="759" t="s">
        <v>1084</v>
      </c>
      <c r="AD1" s="759"/>
      <c r="AE1" s="798" t="s">
        <v>1214</v>
      </c>
      <c r="AF1" s="798"/>
      <c r="AG1" s="761" t="s">
        <v>292</v>
      </c>
      <c r="AH1" s="761"/>
      <c r="AI1" s="759" t="s">
        <v>1134</v>
      </c>
      <c r="AJ1" s="759"/>
      <c r="AK1" s="798" t="s">
        <v>1217</v>
      </c>
      <c r="AL1" s="798"/>
      <c r="AM1" s="761" t="s">
        <v>1132</v>
      </c>
      <c r="AN1" s="761"/>
      <c r="AO1" s="759" t="s">
        <v>1133</v>
      </c>
      <c r="AP1" s="759"/>
      <c r="AQ1" s="798" t="s">
        <v>1218</v>
      </c>
      <c r="AR1" s="798"/>
      <c r="AS1" s="761" t="s">
        <v>1132</v>
      </c>
      <c r="AT1" s="761"/>
      <c r="AU1" s="759" t="s">
        <v>1178</v>
      </c>
      <c r="AV1" s="759"/>
      <c r="AW1" s="798" t="s">
        <v>1215</v>
      </c>
      <c r="AX1" s="798"/>
      <c r="AY1" s="759" t="s">
        <v>1241</v>
      </c>
      <c r="AZ1" s="759"/>
      <c r="BA1" s="798" t="s">
        <v>1215</v>
      </c>
      <c r="BB1" s="798"/>
      <c r="BC1" s="761" t="s">
        <v>816</v>
      </c>
      <c r="BD1" s="761"/>
      <c r="BE1" s="759" t="s">
        <v>1208</v>
      </c>
      <c r="BF1" s="759"/>
      <c r="BG1" s="798" t="s">
        <v>1216</v>
      </c>
      <c r="BH1" s="798"/>
      <c r="BI1" s="761" t="s">
        <v>816</v>
      </c>
      <c r="BJ1" s="761"/>
      <c r="BK1" s="759" t="s">
        <v>1208</v>
      </c>
      <c r="BL1" s="759"/>
      <c r="BM1" s="798" t="s">
        <v>1226</v>
      </c>
      <c r="BN1" s="798"/>
      <c r="BO1" s="761" t="s">
        <v>816</v>
      </c>
      <c r="BP1" s="761"/>
      <c r="BQ1" s="759" t="s">
        <v>1244</v>
      </c>
      <c r="BR1" s="759"/>
      <c r="BS1" s="798" t="s">
        <v>1243</v>
      </c>
      <c r="BT1" s="798"/>
      <c r="BU1" s="761" t="s">
        <v>816</v>
      </c>
      <c r="BV1" s="761"/>
      <c r="BW1" s="759" t="s">
        <v>1248</v>
      </c>
      <c r="BX1" s="759"/>
      <c r="BY1" s="798" t="s">
        <v>1270</v>
      </c>
      <c r="BZ1" s="798"/>
      <c r="CA1" s="761" t="s">
        <v>816</v>
      </c>
      <c r="CB1" s="761"/>
      <c r="CC1" s="759" t="s">
        <v>1244</v>
      </c>
      <c r="CD1" s="759"/>
      <c r="CE1" s="798" t="s">
        <v>1291</v>
      </c>
      <c r="CF1" s="798"/>
      <c r="CG1" s="761" t="s">
        <v>816</v>
      </c>
      <c r="CH1" s="761"/>
      <c r="CI1" s="759" t="s">
        <v>1248</v>
      </c>
      <c r="CJ1" s="759"/>
      <c r="CK1" s="798" t="s">
        <v>1307</v>
      </c>
      <c r="CL1" s="798"/>
      <c r="CM1" s="761" t="s">
        <v>816</v>
      </c>
      <c r="CN1" s="761"/>
      <c r="CO1" s="759" t="s">
        <v>1244</v>
      </c>
      <c r="CP1" s="759"/>
      <c r="CQ1" s="798" t="s">
        <v>1335</v>
      </c>
      <c r="CR1" s="798"/>
      <c r="CS1" s="794" t="s">
        <v>816</v>
      </c>
      <c r="CT1" s="794"/>
      <c r="CU1" s="759" t="s">
        <v>1391</v>
      </c>
      <c r="CV1" s="759"/>
      <c r="CW1" s="798" t="s">
        <v>1374</v>
      </c>
      <c r="CX1" s="798"/>
      <c r="CY1" s="794" t="s">
        <v>816</v>
      </c>
      <c r="CZ1" s="794"/>
      <c r="DA1" s="759" t="s">
        <v>1597</v>
      </c>
      <c r="DB1" s="759"/>
      <c r="DC1" s="798" t="s">
        <v>1394</v>
      </c>
      <c r="DD1" s="798"/>
      <c r="DE1" s="794" t="s">
        <v>816</v>
      </c>
      <c r="DF1" s="794"/>
      <c r="DG1" s="759" t="s">
        <v>1491</v>
      </c>
      <c r="DH1" s="759"/>
      <c r="DI1" s="798" t="s">
        <v>1594</v>
      </c>
      <c r="DJ1" s="798"/>
      <c r="DK1" s="794" t="s">
        <v>816</v>
      </c>
      <c r="DL1" s="794"/>
      <c r="DM1" s="759" t="s">
        <v>1391</v>
      </c>
      <c r="DN1" s="759"/>
      <c r="DO1" s="798" t="s">
        <v>1595</v>
      </c>
      <c r="DP1" s="798"/>
      <c r="DQ1" s="794" t="s">
        <v>816</v>
      </c>
      <c r="DR1" s="794"/>
      <c r="DS1" s="759" t="s">
        <v>1590</v>
      </c>
      <c r="DT1" s="759"/>
      <c r="DU1" s="798" t="s">
        <v>1596</v>
      </c>
      <c r="DV1" s="798"/>
      <c r="DW1" s="794" t="s">
        <v>816</v>
      </c>
      <c r="DX1" s="794"/>
      <c r="DY1" s="759" t="s">
        <v>1616</v>
      </c>
      <c r="DZ1" s="759"/>
      <c r="EA1" s="793" t="s">
        <v>1611</v>
      </c>
      <c r="EB1" s="793"/>
      <c r="EC1" s="794" t="s">
        <v>816</v>
      </c>
      <c r="ED1" s="794"/>
      <c r="EE1" s="759" t="s">
        <v>1590</v>
      </c>
      <c r="EF1" s="759"/>
      <c r="EG1" s="361"/>
      <c r="EH1" s="793" t="s">
        <v>1641</v>
      </c>
      <c r="EI1" s="793"/>
      <c r="EJ1" s="794" t="s">
        <v>816</v>
      </c>
      <c r="EK1" s="794"/>
      <c r="EL1" s="759" t="s">
        <v>1675</v>
      </c>
      <c r="EM1" s="759"/>
      <c r="EN1" s="793" t="s">
        <v>1666</v>
      </c>
      <c r="EO1" s="793"/>
      <c r="EP1" s="794" t="s">
        <v>816</v>
      </c>
      <c r="EQ1" s="794"/>
      <c r="ER1" s="759" t="s">
        <v>1715</v>
      </c>
      <c r="ES1" s="759"/>
      <c r="ET1" s="793" t="s">
        <v>1708</v>
      </c>
      <c r="EU1" s="793"/>
      <c r="EV1" s="794" t="s">
        <v>816</v>
      </c>
      <c r="EW1" s="794"/>
      <c r="EX1" s="759" t="s">
        <v>1616</v>
      </c>
      <c r="EY1" s="759"/>
      <c r="EZ1" s="793" t="s">
        <v>1743</v>
      </c>
      <c r="FA1" s="793"/>
      <c r="FB1" s="794" t="s">
        <v>816</v>
      </c>
      <c r="FC1" s="794"/>
      <c r="FD1" s="759" t="s">
        <v>1597</v>
      </c>
      <c r="FE1" s="759"/>
      <c r="FF1" s="793" t="s">
        <v>1782</v>
      </c>
      <c r="FG1" s="793"/>
      <c r="FH1" s="794" t="s">
        <v>816</v>
      </c>
      <c r="FI1" s="794"/>
      <c r="FJ1" s="759" t="s">
        <v>1391</v>
      </c>
      <c r="FK1" s="759"/>
      <c r="FL1" s="793" t="s">
        <v>1817</v>
      </c>
      <c r="FM1" s="793"/>
      <c r="FN1" s="794" t="s">
        <v>816</v>
      </c>
      <c r="FO1" s="794"/>
      <c r="FP1" s="759" t="s">
        <v>1864</v>
      </c>
      <c r="FQ1" s="759"/>
      <c r="FR1" s="793" t="s">
        <v>1853</v>
      </c>
      <c r="FS1" s="793"/>
      <c r="FT1" s="794" t="s">
        <v>816</v>
      </c>
      <c r="FU1" s="794"/>
      <c r="FV1" s="759" t="s">
        <v>1864</v>
      </c>
      <c r="FW1" s="759"/>
      <c r="FX1" s="793" t="s">
        <v>1997</v>
      </c>
      <c r="FY1" s="793"/>
      <c r="FZ1" s="794" t="s">
        <v>816</v>
      </c>
      <c r="GA1" s="794"/>
      <c r="GB1" s="759" t="s">
        <v>1616</v>
      </c>
      <c r="GC1" s="759"/>
      <c r="GD1" s="793" t="s">
        <v>1998</v>
      </c>
      <c r="GE1" s="793"/>
      <c r="GF1" s="794" t="s">
        <v>816</v>
      </c>
      <c r="GG1" s="794"/>
      <c r="GH1" s="759" t="s">
        <v>1590</v>
      </c>
      <c r="GI1" s="759"/>
      <c r="GJ1" s="793" t="s">
        <v>2007</v>
      </c>
      <c r="GK1" s="793"/>
      <c r="GL1" s="794" t="s">
        <v>816</v>
      </c>
      <c r="GM1" s="794"/>
      <c r="GN1" s="759" t="s">
        <v>1590</v>
      </c>
      <c r="GO1" s="759"/>
      <c r="GP1" s="793" t="s">
        <v>2049</v>
      </c>
      <c r="GQ1" s="793"/>
      <c r="GR1" s="794" t="s">
        <v>816</v>
      </c>
      <c r="GS1" s="794"/>
      <c r="GT1" s="759" t="s">
        <v>1675</v>
      </c>
      <c r="GU1" s="759"/>
      <c r="GV1" s="793" t="s">
        <v>2083</v>
      </c>
      <c r="GW1" s="793"/>
      <c r="GX1" s="794" t="s">
        <v>816</v>
      </c>
      <c r="GY1" s="794"/>
      <c r="GZ1" s="759" t="s">
        <v>2122</v>
      </c>
      <c r="HA1" s="759"/>
      <c r="HB1" s="793" t="s">
        <v>2142</v>
      </c>
      <c r="HC1" s="793"/>
      <c r="HD1" s="794" t="s">
        <v>816</v>
      </c>
      <c r="HE1" s="794"/>
      <c r="HF1" s="759" t="s">
        <v>1715</v>
      </c>
      <c r="HG1" s="759"/>
      <c r="HH1" s="793" t="s">
        <v>2155</v>
      </c>
      <c r="HI1" s="793"/>
      <c r="HJ1" s="794" t="s">
        <v>816</v>
      </c>
      <c r="HK1" s="794"/>
      <c r="HL1" s="759" t="s">
        <v>1391</v>
      </c>
      <c r="HM1" s="759"/>
      <c r="HN1" s="793" t="s">
        <v>2201</v>
      </c>
      <c r="HO1" s="793"/>
      <c r="HP1" s="794" t="s">
        <v>816</v>
      </c>
      <c r="HQ1" s="794"/>
      <c r="HR1" s="759" t="s">
        <v>1391</v>
      </c>
      <c r="HS1" s="759"/>
      <c r="HT1" s="793" t="s">
        <v>2243</v>
      </c>
      <c r="HU1" s="793"/>
      <c r="HV1" s="794" t="s">
        <v>816</v>
      </c>
      <c r="HW1" s="794"/>
      <c r="HX1" s="759" t="s">
        <v>1616</v>
      </c>
      <c r="HY1" s="759"/>
      <c r="HZ1" s="793" t="s">
        <v>2300</v>
      </c>
      <c r="IA1" s="793"/>
      <c r="IB1" s="794" t="s">
        <v>816</v>
      </c>
      <c r="IC1" s="794"/>
      <c r="ID1" s="759" t="s">
        <v>1715</v>
      </c>
      <c r="IE1" s="759"/>
      <c r="IF1" s="793" t="s">
        <v>2367</v>
      </c>
      <c r="IG1" s="793"/>
      <c r="IH1" s="794" t="s">
        <v>816</v>
      </c>
      <c r="II1" s="794"/>
      <c r="IJ1" s="759" t="s">
        <v>1590</v>
      </c>
      <c r="IK1" s="759"/>
      <c r="IL1" s="793" t="s">
        <v>2443</v>
      </c>
      <c r="IM1" s="793"/>
      <c r="IN1" s="794" t="s">
        <v>816</v>
      </c>
      <c r="IO1" s="794"/>
      <c r="IP1" s="759" t="s">
        <v>1616</v>
      </c>
      <c r="IQ1" s="759"/>
      <c r="IR1" s="793" t="s">
        <v>2665</v>
      </c>
      <c r="IS1" s="793"/>
      <c r="IT1" s="794" t="s">
        <v>816</v>
      </c>
      <c r="IU1" s="794"/>
      <c r="IV1" s="759" t="s">
        <v>1748</v>
      </c>
      <c r="IW1" s="759"/>
      <c r="IX1" s="793" t="s">
        <v>2664</v>
      </c>
      <c r="IY1" s="793"/>
      <c r="IZ1" s="794" t="s">
        <v>816</v>
      </c>
      <c r="JA1" s="794"/>
      <c r="JB1" s="759" t="s">
        <v>1864</v>
      </c>
      <c r="JC1" s="759"/>
      <c r="JD1" s="793" t="s">
        <v>2714</v>
      </c>
      <c r="JE1" s="793"/>
      <c r="JF1" s="794" t="s">
        <v>816</v>
      </c>
      <c r="JG1" s="794"/>
      <c r="JH1" s="759" t="s">
        <v>1748</v>
      </c>
      <c r="JI1" s="759"/>
      <c r="JJ1" s="793" t="s">
        <v>2778</v>
      </c>
      <c r="JK1" s="793"/>
      <c r="JL1" s="723" t="s">
        <v>816</v>
      </c>
      <c r="JM1" s="723"/>
      <c r="JN1" s="720" t="s">
        <v>1748</v>
      </c>
      <c r="JO1" s="720"/>
      <c r="JP1" s="722" t="s">
        <v>2667</v>
      </c>
      <c r="JQ1" s="722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1" t="s">
        <v>295</v>
      </c>
      <c r="JM2" s="492">
        <f>SUM(JM4:JM26)</f>
        <v>16547.670999999998</v>
      </c>
      <c r="JN2" s="334" t="s">
        <v>296</v>
      </c>
      <c r="JO2" s="273">
        <f>JM2+JK2-JQ2</f>
        <v>118727.12100000001</v>
      </c>
      <c r="JP2" s="721" t="s">
        <v>1911</v>
      </c>
      <c r="JQ2" s="363">
        <f>SUM(JQ3:JQ33)</f>
        <v>158704.65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1" t="s">
        <v>2397</v>
      </c>
      <c r="JO3" s="273">
        <f>JO2-JM29-JM28</f>
        <v>2048.4985000000261</v>
      </c>
      <c r="JP3" s="721" t="s">
        <v>2345</v>
      </c>
      <c r="JQ3" s="268">
        <f>$IA$6</f>
        <v>-140000</v>
      </c>
      <c r="JR3" s="610"/>
    </row>
    <row r="4" spans="1:280" ht="12.75" customHeight="1" thickBot="1" x14ac:dyDescent="0.25">
      <c r="A4" s="756" t="s">
        <v>991</v>
      </c>
      <c r="B4" s="756"/>
      <c r="E4" s="170" t="s">
        <v>233</v>
      </c>
      <c r="F4" s="174">
        <f>F3-F5</f>
        <v>17</v>
      </c>
      <c r="G4" s="756" t="s">
        <v>991</v>
      </c>
      <c r="H4" s="75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52" t="s">
        <v>2831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52" t="s">
        <v>2831</v>
      </c>
      <c r="JK4" s="268">
        <v>-71000</v>
      </c>
      <c r="JL4" s="721" t="s">
        <v>633</v>
      </c>
      <c r="JM4" s="541">
        <v>17271.3</v>
      </c>
      <c r="JN4" s="721" t="s">
        <v>1203</v>
      </c>
      <c r="JO4" s="286">
        <f>JO2-JO5</f>
        <v>-0.27899999996589031</v>
      </c>
      <c r="JP4" s="721" t="s">
        <v>2831</v>
      </c>
      <c r="JQ4" s="268">
        <f>-71000-140000</f>
        <v>-211000</v>
      </c>
      <c r="JR4" s="610"/>
    </row>
    <row r="5" spans="1:280" x14ac:dyDescent="0.2">
      <c r="A5" s="756"/>
      <c r="B5" s="756"/>
      <c r="E5" s="170" t="s">
        <v>352</v>
      </c>
      <c r="F5" s="174">
        <f>SUM(F15:F56)</f>
        <v>12750</v>
      </c>
      <c r="G5" s="756"/>
      <c r="H5" s="756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1" t="s">
        <v>2669</v>
      </c>
      <c r="JM5" s="541"/>
      <c r="JN5" s="721" t="s">
        <v>352</v>
      </c>
      <c r="JO5" s="273">
        <f>SUM(JO6:JO52)</f>
        <v>118727.39999999998</v>
      </c>
      <c r="JP5" s="727" t="s">
        <v>2685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1" t="s">
        <v>2608</v>
      </c>
      <c r="JM6" s="492">
        <v>-1400</v>
      </c>
      <c r="JN6" s="192" t="s">
        <v>2806</v>
      </c>
      <c r="JO6" s="582">
        <v>1000.07</v>
      </c>
      <c r="JP6" s="728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1" t="s">
        <v>2530</v>
      </c>
      <c r="JM8" s="492"/>
      <c r="JN8" s="389" t="s">
        <v>2807</v>
      </c>
      <c r="JO8" s="61">
        <v>48.69</v>
      </c>
      <c r="JP8" s="721" t="s">
        <v>2829</v>
      </c>
      <c r="JQ8" s="268">
        <v>500000</v>
      </c>
      <c r="JR8" s="609">
        <v>45048</v>
      </c>
      <c r="JS8" s="582" t="s">
        <v>2830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1">
        <v>2.5</v>
      </c>
      <c r="JN9" s="389" t="s">
        <v>2791</v>
      </c>
      <c r="JO9" s="61">
        <v>127.14</v>
      </c>
      <c r="JP9" s="320" t="s">
        <v>2467</v>
      </c>
      <c r="JQ9" s="583">
        <v>31</v>
      </c>
      <c r="JR9" s="609">
        <v>45048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7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1" t="s">
        <v>2412</v>
      </c>
      <c r="JM11" s="514"/>
      <c r="JN11" s="346" t="s">
        <v>2779</v>
      </c>
      <c r="JO11" s="61"/>
      <c r="JP11" s="725" t="s">
        <v>2832</v>
      </c>
      <c r="JQ11" s="268">
        <v>2600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30">
        <f>2.88%/365*(20*140000+21*140220)</f>
        <v>453.27412602739724</v>
      </c>
      <c r="JJ12" s="673" t="s">
        <v>1505</v>
      </c>
      <c r="JK12" s="268">
        <v>966</v>
      </c>
      <c r="JL12" s="721" t="s">
        <v>2164</v>
      </c>
      <c r="JM12" s="736"/>
      <c r="JN12" s="245" t="s">
        <v>2784</v>
      </c>
      <c r="JO12" s="649"/>
      <c r="JP12" s="728" t="s">
        <v>2833</v>
      </c>
      <c r="JQ12" s="268">
        <v>1065</v>
      </c>
      <c r="JR12" s="609">
        <v>45048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30"/>
      <c r="JJ13" s="673" t="s">
        <v>1506</v>
      </c>
      <c r="JK13" s="268">
        <v>1556</v>
      </c>
      <c r="JL13" s="9" t="s">
        <v>2690</v>
      </c>
      <c r="JM13" s="737"/>
      <c r="JN13" s="245" t="s">
        <v>2786</v>
      </c>
      <c r="JO13" s="492">
        <v>1396.9</v>
      </c>
      <c r="JP13" s="728" t="s">
        <v>2834</v>
      </c>
      <c r="JQ13" s="268">
        <v>631</v>
      </c>
      <c r="JR13" s="609">
        <v>45048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4" t="s">
        <v>2186</v>
      </c>
      <c r="HK14" s="76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1" t="s">
        <v>1799</v>
      </c>
      <c r="JM14" s="61"/>
      <c r="JN14" s="245" t="s">
        <v>2762</v>
      </c>
      <c r="JO14" s="649">
        <v>110000</v>
      </c>
      <c r="JP14" s="728" t="s">
        <v>2835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6" t="s">
        <v>1504</v>
      </c>
      <c r="DP15" s="80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1" t="s">
        <v>2600</v>
      </c>
      <c r="JM15" s="737"/>
      <c r="JN15" s="245" t="s">
        <v>2624</v>
      </c>
      <c r="JO15" s="52">
        <f>JO16*3</f>
        <v>2381.6025</v>
      </c>
      <c r="JP15" s="728" t="s">
        <v>2743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1" t="s">
        <v>2818</v>
      </c>
      <c r="JM16" s="737">
        <v>7.0010000000000003</v>
      </c>
      <c r="JN16" s="345" t="s">
        <v>2774</v>
      </c>
      <c r="JO16" s="52">
        <f>3175.47/4</f>
        <v>793.86749999999995</v>
      </c>
      <c r="JP16" s="728" t="s">
        <v>2702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1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2836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4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4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8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/>
      <c r="JP18" s="728" t="s">
        <v>2837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6" t="s">
        <v>1474</v>
      </c>
      <c r="DJ19" s="80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4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1"/>
      <c r="JM19" s="731"/>
      <c r="JN19" s="345" t="s">
        <v>2718</v>
      </c>
      <c r="JO19" s="61">
        <v>30</v>
      </c>
      <c r="JP19" s="728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8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7" t="s">
        <v>2692</v>
      </c>
      <c r="JQ20" s="721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7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7" t="s">
        <v>2691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9" t="s">
        <v>507</v>
      </c>
      <c r="N22" s="799"/>
      <c r="Q22" s="166" t="s">
        <v>365</v>
      </c>
      <c r="S22" s="799" t="s">
        <v>507</v>
      </c>
      <c r="T22" s="7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3" t="s">
        <v>2171</v>
      </c>
      <c r="IU22" s="753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9" t="s">
        <v>2454</v>
      </c>
      <c r="JQ22" s="721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7" t="s">
        <v>990</v>
      </c>
      <c r="N23" s="797"/>
      <c r="Q23" s="166" t="s">
        <v>369</v>
      </c>
      <c r="S23" s="797" t="s">
        <v>990</v>
      </c>
      <c r="T23" s="797"/>
      <c r="W23" s="244" t="s">
        <v>1019</v>
      </c>
      <c r="X23" s="142">
        <v>0</v>
      </c>
      <c r="Y23" s="799" t="s">
        <v>507</v>
      </c>
      <c r="Z23" s="7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3" t="s">
        <v>2171</v>
      </c>
      <c r="HK23" s="75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3" t="s">
        <v>2171</v>
      </c>
      <c r="HW23" s="75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9" t="s">
        <v>2480</v>
      </c>
      <c r="JQ23" s="738"/>
      <c r="JR23" s="738"/>
    </row>
    <row r="24" spans="1:280" x14ac:dyDescent="0.2">
      <c r="A24" s="799" t="s">
        <v>507</v>
      </c>
      <c r="B24" s="799"/>
      <c r="E24" s="164" t="s">
        <v>237</v>
      </c>
      <c r="F24" s="166"/>
      <c r="G24" s="799" t="s">
        <v>507</v>
      </c>
      <c r="H24" s="799"/>
      <c r="K24" s="244" t="s">
        <v>1019</v>
      </c>
      <c r="L24" s="142">
        <v>0</v>
      </c>
      <c r="M24" s="776"/>
      <c r="N24" s="776"/>
      <c r="Q24" s="166" t="s">
        <v>1056</v>
      </c>
      <c r="S24" s="776"/>
      <c r="T24" s="776"/>
      <c r="W24" s="244" t="s">
        <v>1027</v>
      </c>
      <c r="X24" s="205">
        <v>0</v>
      </c>
      <c r="Y24" s="797" t="s">
        <v>990</v>
      </c>
      <c r="Z24" s="797"/>
      <c r="AC24"/>
      <c r="AE24" s="799" t="s">
        <v>507</v>
      </c>
      <c r="AF24" s="799"/>
      <c r="AI24"/>
      <c r="AK24" s="799" t="s">
        <v>507</v>
      </c>
      <c r="AL24" s="7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5" t="s">
        <v>1536</v>
      </c>
      <c r="EF24" s="7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39" t="s">
        <v>2819</v>
      </c>
      <c r="JQ24" s="738">
        <v>14.8</v>
      </c>
      <c r="JR24" s="738"/>
    </row>
    <row r="25" spans="1:280" x14ac:dyDescent="0.2">
      <c r="A25" s="797" t="s">
        <v>990</v>
      </c>
      <c r="B25" s="797"/>
      <c r="E25" s="164" t="s">
        <v>139</v>
      </c>
      <c r="F25" s="166"/>
      <c r="G25" s="797" t="s">
        <v>990</v>
      </c>
      <c r="H25" s="797"/>
      <c r="K25" s="244" t="s">
        <v>1027</v>
      </c>
      <c r="L25" s="205">
        <v>0</v>
      </c>
      <c r="M25" s="776"/>
      <c r="N25" s="776"/>
      <c r="Q25" s="244" t="s">
        <v>1029</v>
      </c>
      <c r="R25" s="142">
        <v>0</v>
      </c>
      <c r="S25" s="776"/>
      <c r="T25" s="776"/>
      <c r="W25" s="244" t="s">
        <v>1050</v>
      </c>
      <c r="X25" s="142">
        <v>910.17</v>
      </c>
      <c r="Y25" s="776"/>
      <c r="Z25" s="776"/>
      <c r="AC25" s="248" t="s">
        <v>1083</v>
      </c>
      <c r="AD25" s="142">
        <v>90</v>
      </c>
      <c r="AE25" s="797" t="s">
        <v>990</v>
      </c>
      <c r="AF25" s="797"/>
      <c r="AI25" s="245" t="s">
        <v>1101</v>
      </c>
      <c r="AJ25" s="142">
        <v>30</v>
      </c>
      <c r="AK25" s="797" t="s">
        <v>990</v>
      </c>
      <c r="AL25" s="79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7"/>
      <c r="BH25" s="797"/>
      <c r="BK25" s="266" t="s">
        <v>1222</v>
      </c>
      <c r="BL25" s="205">
        <v>48.54</v>
      </c>
      <c r="BM25" s="797"/>
      <c r="BN25" s="797"/>
      <c r="BQ25" s="266" t="s">
        <v>1051</v>
      </c>
      <c r="BR25" s="205">
        <v>50.15</v>
      </c>
      <c r="BS25" s="797" t="s">
        <v>1245</v>
      </c>
      <c r="BT25" s="797"/>
      <c r="BW25" s="266" t="s">
        <v>1051</v>
      </c>
      <c r="BX25" s="205">
        <v>48.54</v>
      </c>
      <c r="BY25" s="797"/>
      <c r="BZ25" s="797"/>
      <c r="CC25" s="266" t="s">
        <v>1051</v>
      </c>
      <c r="CD25" s="205">
        <v>142.91</v>
      </c>
      <c r="CE25" s="797"/>
      <c r="CF25" s="797"/>
      <c r="CI25" s="266" t="s">
        <v>1312</v>
      </c>
      <c r="CJ25" s="205">
        <v>35.049999999999997</v>
      </c>
      <c r="CK25" s="776"/>
      <c r="CL25" s="776"/>
      <c r="CO25" s="266" t="s">
        <v>1286</v>
      </c>
      <c r="CP25" s="205">
        <v>153.41</v>
      </c>
      <c r="CQ25" s="776" t="s">
        <v>1327</v>
      </c>
      <c r="CR25" s="77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3" t="s">
        <v>2171</v>
      </c>
      <c r="IC25" s="75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26" t="s">
        <v>2472</v>
      </c>
    </row>
    <row r="26" spans="1:280" x14ac:dyDescent="0.2">
      <c r="A26" s="776"/>
      <c r="B26" s="776"/>
      <c r="E26" s="198" t="s">
        <v>362</v>
      </c>
      <c r="F26" s="170"/>
      <c r="G26" s="776"/>
      <c r="H26" s="776"/>
      <c r="K26" s="244" t="s">
        <v>1018</v>
      </c>
      <c r="L26" s="142">
        <f>910+40</f>
        <v>950</v>
      </c>
      <c r="M26" s="776"/>
      <c r="N26" s="776"/>
      <c r="Q26" s="244" t="s">
        <v>1026</v>
      </c>
      <c r="R26" s="142">
        <v>0</v>
      </c>
      <c r="S26" s="776"/>
      <c r="T26" s="776"/>
      <c r="W26" s="143" t="s">
        <v>1085</v>
      </c>
      <c r="X26" s="142">
        <v>110.58</v>
      </c>
      <c r="Y26" s="776"/>
      <c r="Z26" s="776"/>
      <c r="AE26" s="776"/>
      <c r="AF26" s="776"/>
      <c r="AK26" s="776"/>
      <c r="AL26" s="77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6"/>
      <c r="AX26" s="776"/>
      <c r="AY26" s="143"/>
      <c r="AZ26" s="205"/>
      <c r="BA26" s="776"/>
      <c r="BB26" s="776"/>
      <c r="BE26" s="143" t="s">
        <v>1195</v>
      </c>
      <c r="BF26" s="205">
        <f>6.5*2</f>
        <v>13</v>
      </c>
      <c r="BG26" s="776"/>
      <c r="BH26" s="776"/>
      <c r="BK26" s="266" t="s">
        <v>1195</v>
      </c>
      <c r="BL26" s="205">
        <f>6.5*2</f>
        <v>13</v>
      </c>
      <c r="BM26" s="776"/>
      <c r="BN26" s="776"/>
      <c r="BQ26" s="266" t="s">
        <v>1195</v>
      </c>
      <c r="BR26" s="205">
        <v>13</v>
      </c>
      <c r="BS26" s="776"/>
      <c r="BT26" s="776"/>
      <c r="BW26" s="266" t="s">
        <v>1195</v>
      </c>
      <c r="BX26" s="205">
        <v>13</v>
      </c>
      <c r="BY26" s="776"/>
      <c r="BZ26" s="776"/>
      <c r="CC26" s="266" t="s">
        <v>1195</v>
      </c>
      <c r="CD26" s="205">
        <v>13</v>
      </c>
      <c r="CE26" s="776"/>
      <c r="CF26" s="77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2" t="s">
        <v>1536</v>
      </c>
      <c r="DZ26" s="81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5" t="s">
        <v>1536</v>
      </c>
      <c r="ES26" s="795"/>
      <c r="ET26" s="1" t="s">
        <v>1703</v>
      </c>
      <c r="EU26" s="272">
        <v>20000</v>
      </c>
      <c r="EW26" s="7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6" t="s">
        <v>2423</v>
      </c>
      <c r="JS26" s="268"/>
    </row>
    <row r="27" spans="1:280" x14ac:dyDescent="0.2">
      <c r="A27" s="776"/>
      <c r="B27" s="776"/>
      <c r="F27" s="194"/>
      <c r="G27" s="776"/>
      <c r="H27" s="776"/>
      <c r="K27"/>
      <c r="M27" s="802" t="s">
        <v>506</v>
      </c>
      <c r="N27" s="802"/>
      <c r="Q27" s="244" t="s">
        <v>1019</v>
      </c>
      <c r="R27" s="142">
        <v>0</v>
      </c>
      <c r="S27" s="802" t="s">
        <v>506</v>
      </c>
      <c r="T27" s="802"/>
      <c r="W27" s="143" t="s">
        <v>1051</v>
      </c>
      <c r="X27" s="142">
        <v>60.75</v>
      </c>
      <c r="Y27" s="776"/>
      <c r="Z27" s="776"/>
      <c r="AC27" s="219" t="s">
        <v>1092</v>
      </c>
      <c r="AD27" s="219"/>
      <c r="AE27" s="802" t="s">
        <v>506</v>
      </c>
      <c r="AF27" s="80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5" t="s">
        <v>1536</v>
      </c>
      <c r="EY27" s="7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3" t="s">
        <v>2171</v>
      </c>
      <c r="HQ27" s="75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4" t="s">
        <v>2804</v>
      </c>
      <c r="JM27" s="734"/>
      <c r="JN27" s="337" t="s">
        <v>2808</v>
      </c>
      <c r="JO27" s="61">
        <f>9+2</f>
        <v>11</v>
      </c>
      <c r="JP27" s="745" t="s">
        <v>2815</v>
      </c>
      <c r="JQ27" s="721">
        <v>30</v>
      </c>
    </row>
    <row r="28" spans="1:280" x14ac:dyDescent="0.2">
      <c r="A28" s="776"/>
      <c r="B28" s="776"/>
      <c r="E28" s="193" t="s">
        <v>360</v>
      </c>
      <c r="F28" s="194"/>
      <c r="G28" s="776"/>
      <c r="H28" s="776"/>
      <c r="K28" s="143" t="s">
        <v>1017</v>
      </c>
      <c r="L28" s="142">
        <f>60</f>
        <v>60</v>
      </c>
      <c r="M28" s="802" t="s">
        <v>992</v>
      </c>
      <c r="N28" s="802"/>
      <c r="Q28" s="244" t="s">
        <v>1073</v>
      </c>
      <c r="R28" s="205">
        <v>200</v>
      </c>
      <c r="S28" s="802" t="s">
        <v>992</v>
      </c>
      <c r="T28" s="802"/>
      <c r="W28" s="143" t="s">
        <v>1016</v>
      </c>
      <c r="X28" s="142">
        <v>61.35</v>
      </c>
      <c r="Y28" s="802" t="s">
        <v>506</v>
      </c>
      <c r="Z28" s="802"/>
      <c r="AC28" s="219" t="s">
        <v>1088</v>
      </c>
      <c r="AD28" s="219">
        <f>53+207+63</f>
        <v>323</v>
      </c>
      <c r="AE28" s="802" t="s">
        <v>992</v>
      </c>
      <c r="AF28" s="80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5" t="s">
        <v>1747</v>
      </c>
      <c r="FE28" s="7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2817</v>
      </c>
      <c r="JO28" s="61"/>
      <c r="JP28" s="733" t="s">
        <v>2822</v>
      </c>
      <c r="JQ28" s="721">
        <v>54</v>
      </c>
    </row>
    <row r="29" spans="1:280" x14ac:dyDescent="0.2">
      <c r="A29" s="802" t="s">
        <v>506</v>
      </c>
      <c r="B29" s="802"/>
      <c r="E29" s="193" t="s">
        <v>282</v>
      </c>
      <c r="F29" s="194"/>
      <c r="G29" s="802" t="s">
        <v>506</v>
      </c>
      <c r="H29" s="802"/>
      <c r="K29" s="143" t="s">
        <v>1016</v>
      </c>
      <c r="L29" s="142">
        <v>0</v>
      </c>
      <c r="M29" s="801" t="s">
        <v>93</v>
      </c>
      <c r="N29" s="801"/>
      <c r="Q29" s="244" t="s">
        <v>1050</v>
      </c>
      <c r="R29" s="142">
        <v>0</v>
      </c>
      <c r="S29" s="801" t="s">
        <v>93</v>
      </c>
      <c r="T29" s="801"/>
      <c r="W29" s="143" t="s">
        <v>1015</v>
      </c>
      <c r="X29" s="142">
        <v>64</v>
      </c>
      <c r="Y29" s="802" t="s">
        <v>992</v>
      </c>
      <c r="Z29" s="802"/>
      <c r="AC29" s="219" t="s">
        <v>1089</v>
      </c>
      <c r="AD29" s="219">
        <f>63+46</f>
        <v>109</v>
      </c>
      <c r="AE29" s="801" t="s">
        <v>93</v>
      </c>
      <c r="AF29" s="80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5" t="s">
        <v>1536</v>
      </c>
      <c r="EM29" s="7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1" t="s">
        <v>2821</v>
      </c>
      <c r="JQ29" s="721">
        <v>162</v>
      </c>
    </row>
    <row r="30" spans="1:280" x14ac:dyDescent="0.2">
      <c r="A30" s="802" t="s">
        <v>992</v>
      </c>
      <c r="B30" s="802"/>
      <c r="E30" s="193" t="s">
        <v>372</v>
      </c>
      <c r="F30" s="194"/>
      <c r="G30" s="802" t="s">
        <v>992</v>
      </c>
      <c r="H30" s="802"/>
      <c r="K30" s="143" t="s">
        <v>1015</v>
      </c>
      <c r="L30" s="142">
        <v>64</v>
      </c>
      <c r="M30" s="776" t="s">
        <v>385</v>
      </c>
      <c r="N30" s="776"/>
      <c r="Q30"/>
      <c r="S30" s="776" t="s">
        <v>385</v>
      </c>
      <c r="T30" s="776"/>
      <c r="W30" s="143" t="s">
        <v>1014</v>
      </c>
      <c r="X30" s="142">
        <v>100.01</v>
      </c>
      <c r="Y30" s="801" t="s">
        <v>93</v>
      </c>
      <c r="Z30" s="801"/>
      <c r="AC30" s="142" t="s">
        <v>1087</v>
      </c>
      <c r="AD30" s="142">
        <v>65</v>
      </c>
      <c r="AE30" s="776" t="s">
        <v>385</v>
      </c>
      <c r="AF30" s="77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5" t="s">
        <v>1747</v>
      </c>
      <c r="FK30" s="7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1">
        <f>SUM(JO8:JO9)</f>
        <v>175.82999999999998</v>
      </c>
      <c r="JN30" s="337" t="s">
        <v>1863</v>
      </c>
      <c r="JO30" s="533"/>
      <c r="JP30" s="721" t="s">
        <v>2823</v>
      </c>
      <c r="JQ30" s="721">
        <v>38.85</v>
      </c>
    </row>
    <row r="31" spans="1:280" ht="12.75" customHeight="1" x14ac:dyDescent="0.2">
      <c r="A31" s="801" t="s">
        <v>93</v>
      </c>
      <c r="B31" s="801"/>
      <c r="E31" s="193" t="s">
        <v>1007</v>
      </c>
      <c r="F31" s="170"/>
      <c r="G31" s="801" t="s">
        <v>93</v>
      </c>
      <c r="H31" s="801"/>
      <c r="K31" s="143" t="s">
        <v>1014</v>
      </c>
      <c r="L31" s="142">
        <v>50.01</v>
      </c>
      <c r="M31" s="800" t="s">
        <v>1001</v>
      </c>
      <c r="N31" s="800"/>
      <c r="Q31" s="143" t="s">
        <v>1052</v>
      </c>
      <c r="R31" s="142">
        <v>26</v>
      </c>
      <c r="S31" s="800" t="s">
        <v>1001</v>
      </c>
      <c r="T31" s="800"/>
      <c r="W31"/>
      <c r="Y31" s="776" t="s">
        <v>385</v>
      </c>
      <c r="Z31" s="776"/>
      <c r="AC31" s="142" t="s">
        <v>1090</v>
      </c>
      <c r="AD31" s="142">
        <v>10</v>
      </c>
      <c r="AE31" s="800" t="s">
        <v>1001</v>
      </c>
      <c r="AF31" s="8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1">
        <f>SUM(JO10:JO11)</f>
        <v>0</v>
      </c>
      <c r="JN31" s="337" t="s">
        <v>1863</v>
      </c>
      <c r="JO31" s="533"/>
      <c r="JP31" s="721" t="s">
        <v>2828</v>
      </c>
      <c r="JQ31" s="721">
        <v>45</v>
      </c>
    </row>
    <row r="32" spans="1:280" x14ac:dyDescent="0.2">
      <c r="A32" s="776" t="s">
        <v>385</v>
      </c>
      <c r="B32" s="776"/>
      <c r="E32" s="170"/>
      <c r="F32" s="170"/>
      <c r="G32" s="776" t="s">
        <v>385</v>
      </c>
      <c r="H32" s="776"/>
      <c r="K32"/>
      <c r="M32" s="797" t="s">
        <v>243</v>
      </c>
      <c r="N32" s="797"/>
      <c r="Q32" s="143" t="s">
        <v>1051</v>
      </c>
      <c r="R32" s="142">
        <v>55</v>
      </c>
      <c r="S32" s="797" t="s">
        <v>243</v>
      </c>
      <c r="T32" s="797"/>
      <c r="W32" s="243" t="s">
        <v>1072</v>
      </c>
      <c r="X32" s="243">
        <v>0</v>
      </c>
      <c r="Y32" s="800" t="s">
        <v>1001</v>
      </c>
      <c r="Z32" s="800"/>
      <c r="AE32" s="797" t="s">
        <v>243</v>
      </c>
      <c r="AF32" s="79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5" t="s">
        <v>1438</v>
      </c>
      <c r="DP32" s="80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3" t="s">
        <v>2171</v>
      </c>
      <c r="IO32" s="753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1" t="s">
        <v>2724</v>
      </c>
      <c r="JO32" s="78">
        <v>20</v>
      </c>
    </row>
    <row r="33" spans="1:278" x14ac:dyDescent="0.2">
      <c r="A33" s="800" t="s">
        <v>1001</v>
      </c>
      <c r="B33" s="800"/>
      <c r="C33" s="3"/>
      <c r="D33" s="3"/>
      <c r="E33" s="246"/>
      <c r="F33" s="246"/>
      <c r="G33" s="800" t="s">
        <v>1001</v>
      </c>
      <c r="H33" s="800"/>
      <c r="K33" s="243" t="s">
        <v>1021</v>
      </c>
      <c r="L33" s="243"/>
      <c r="M33" s="803" t="s">
        <v>1034</v>
      </c>
      <c r="N33" s="803"/>
      <c r="Q33" s="143" t="s">
        <v>1016</v>
      </c>
      <c r="R33" s="142">
        <v>77.239999999999995</v>
      </c>
      <c r="S33" s="803" t="s">
        <v>1034</v>
      </c>
      <c r="T33" s="803"/>
      <c r="Y33" s="797" t="s">
        <v>243</v>
      </c>
      <c r="Z33" s="797"/>
      <c r="AC33" s="197" t="s">
        <v>1012</v>
      </c>
      <c r="AD33" s="142">
        <v>350</v>
      </c>
      <c r="AE33" s="803" t="s">
        <v>1034</v>
      </c>
      <c r="AF33" s="80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1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7" t="s">
        <v>243</v>
      </c>
      <c r="B34" s="797"/>
      <c r="E34" s="170"/>
      <c r="F34" s="170"/>
      <c r="G34" s="797" t="s">
        <v>243</v>
      </c>
      <c r="H34" s="79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3" t="s">
        <v>1034</v>
      </c>
      <c r="Z34" s="80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3" t="s">
        <v>2171</v>
      </c>
      <c r="JA34" s="753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1">
        <f>SUM(JO27:JO31)</f>
        <v>11</v>
      </c>
      <c r="JN34" s="412">
        <v>23.04</v>
      </c>
      <c r="JO34" s="534"/>
      <c r="JP34" s="721" t="s">
        <v>506</v>
      </c>
    </row>
    <row r="35" spans="1:278" ht="14.25" customHeight="1" x14ac:dyDescent="0.25">
      <c r="A35" s="804" t="s">
        <v>342</v>
      </c>
      <c r="B35" s="804"/>
      <c r="E35" s="187" t="s">
        <v>368</v>
      </c>
      <c r="F35" s="170"/>
      <c r="G35" s="804" t="s">
        <v>342</v>
      </c>
      <c r="H35" s="80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1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4" t="s">
        <v>2805</v>
      </c>
      <c r="JM36" s="353">
        <f>50+400</f>
        <v>450</v>
      </c>
      <c r="JN36" s="409">
        <v>20</v>
      </c>
      <c r="JO36" s="543" t="s">
        <v>1828</v>
      </c>
      <c r="JP36" s="721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0" t="s">
        <v>1536</v>
      </c>
      <c r="DT37" s="81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1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5" t="s">
        <v>1438</v>
      </c>
      <c r="DJ40" s="80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3" t="s">
        <v>2171</v>
      </c>
      <c r="II40" s="753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5"/>
      <c r="JQ40" s="735"/>
      <c r="JR40" s="735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5"/>
      <c r="JQ41" s="735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2824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4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4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4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4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3" t="s">
        <v>1875</v>
      </c>
      <c r="C2" s="833"/>
      <c r="D2" s="833"/>
      <c r="E2" s="835" t="s">
        <v>2500</v>
      </c>
      <c r="F2" s="835" t="s">
        <v>2524</v>
      </c>
      <c r="G2" s="698"/>
      <c r="H2" s="822"/>
      <c r="I2" s="834" t="s">
        <v>2633</v>
      </c>
      <c r="J2" s="834"/>
      <c r="K2" s="824" t="s">
        <v>2630</v>
      </c>
      <c r="L2" s="824" t="s">
        <v>2549</v>
      </c>
      <c r="M2" s="835" t="s">
        <v>2505</v>
      </c>
      <c r="N2" s="816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6"/>
      <c r="F3" s="836"/>
      <c r="G3" s="702"/>
      <c r="H3" s="823"/>
      <c r="I3" s="703" t="s">
        <v>2592</v>
      </c>
      <c r="J3" s="704" t="s">
        <v>2212</v>
      </c>
      <c r="K3" s="825"/>
      <c r="L3" s="825"/>
      <c r="M3" s="836"/>
      <c r="N3" s="816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41" customFormat="1" x14ac:dyDescent="0.2">
      <c r="B8" s="740"/>
      <c r="G8" s="742">
        <v>45013</v>
      </c>
      <c r="H8" s="743"/>
      <c r="I8" s="743"/>
      <c r="J8" s="743"/>
      <c r="K8" s="743"/>
      <c r="L8" s="743"/>
      <c r="M8" s="743"/>
      <c r="O8" s="743" t="s">
        <v>2739</v>
      </c>
      <c r="P8" s="743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28" t="s">
        <v>2503</v>
      </c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</row>
    <row r="11" spans="2:16" ht="12.75" customHeight="1" x14ac:dyDescent="0.2">
      <c r="B11" s="566"/>
      <c r="C11" s="558" t="s">
        <v>2520</v>
      </c>
      <c r="D11" s="556"/>
      <c r="E11" s="817" t="s">
        <v>2500</v>
      </c>
      <c r="F11" s="817" t="s">
        <v>2524</v>
      </c>
      <c r="G11" s="560"/>
      <c r="H11" s="820" t="s">
        <v>2512</v>
      </c>
      <c r="I11" s="826" t="s">
        <v>2756</v>
      </c>
      <c r="J11" s="829" t="s">
        <v>2631</v>
      </c>
      <c r="K11" s="829"/>
      <c r="L11" s="830"/>
      <c r="M11" s="817" t="s">
        <v>2757</v>
      </c>
      <c r="N11" s="819" t="s">
        <v>2513</v>
      </c>
    </row>
    <row r="12" spans="2:16" x14ac:dyDescent="0.2">
      <c r="B12" s="566"/>
      <c r="C12" s="550" t="s">
        <v>1873</v>
      </c>
      <c r="D12" s="551" t="s">
        <v>2415</v>
      </c>
      <c r="E12" s="818"/>
      <c r="F12" s="818"/>
      <c r="G12" s="562"/>
      <c r="H12" s="821"/>
      <c r="I12" s="827"/>
      <c r="J12" s="706" t="s">
        <v>2522</v>
      </c>
      <c r="K12" s="563" t="s">
        <v>1874</v>
      </c>
      <c r="L12" s="831"/>
      <c r="M12" s="818"/>
      <c r="N12" s="819"/>
    </row>
    <row r="13" spans="2:16" s="626" customFormat="1" x14ac:dyDescent="0.2">
      <c r="B13" s="832">
        <v>8</v>
      </c>
      <c r="C13" s="832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2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28" t="s">
        <v>2504</v>
      </c>
      <c r="D21" s="828"/>
      <c r="E21" s="828"/>
      <c r="F21" s="828"/>
      <c r="G21" s="828"/>
      <c r="H21" s="828"/>
      <c r="I21" s="828"/>
      <c r="J21" s="828"/>
      <c r="K21" s="828"/>
      <c r="L21" s="828"/>
      <c r="M21" s="828"/>
      <c r="N21" s="828"/>
      <c r="O21" s="828"/>
      <c r="P21" s="828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15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5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5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2023-05-03T00:36:55Z</dcterms:modified>
</cp:coreProperties>
</file>