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0ED59E62-0CE0-4362-BA85-10963C67D42D}" xr6:coauthVersionLast="41" xr6:coauthVersionMax="41" xr10:uidLastSave="{00000000-0000-0000-0000-000000000000}"/>
  <bookViews>
    <workbookView xWindow="4110" yWindow="2685" windowWidth="9645" windowHeight="12810" activeTab="3" xr2:uid="{00000000-000D-0000-FFFF-FFFF00000000}"/>
  </bookViews>
  <sheets>
    <sheet name="Jason" sheetId="1" r:id="rId1"/>
    <sheet name="I paid" sheetId="2" r:id="rId2"/>
    <sheet name="lease1" sheetId="3" r:id="rId3"/>
    <sheet name="lease2" sheetId="4" r:id="rId4"/>
  </sheets>
  <calcPr calcId="191029"/>
</workbook>
</file>

<file path=xl/calcChain.xml><?xml version="1.0" encoding="utf-8"?>
<calcChain xmlns="http://schemas.openxmlformats.org/spreadsheetml/2006/main">
  <c r="C4" i="4" l="1"/>
  <c r="C3" i="4"/>
  <c r="B5" i="4" l="1"/>
  <c r="B17" i="4" l="1"/>
  <c r="B18" i="4"/>
  <c r="B14" i="4"/>
  <c r="B15" i="4"/>
  <c r="B12" i="4"/>
  <c r="B11" i="4"/>
  <c r="B10" i="4"/>
  <c r="B9" i="4"/>
  <c r="B7" i="4"/>
  <c r="C22" i="4"/>
  <c r="C21" i="4"/>
  <c r="B9" i="3"/>
  <c r="B3" i="3"/>
  <c r="C21" i="3"/>
  <c r="C7" i="3" s="1"/>
  <c r="B8" i="3" s="1"/>
  <c r="C15" i="3"/>
  <c r="B26" i="4" l="1"/>
  <c r="B27" i="4" s="1"/>
  <c r="C16" i="3"/>
  <c r="B23" i="3" s="1"/>
  <c r="B10" i="3"/>
  <c r="B26" i="3" s="1"/>
  <c r="B27" i="3" l="1"/>
  <c r="C26" i="3"/>
  <c r="C27" i="3" s="1"/>
  <c r="K24" i="2"/>
  <c r="G25" i="2" l="1"/>
  <c r="D27" i="2"/>
  <c r="I27" i="2" s="1"/>
  <c r="G26" i="2" l="1"/>
  <c r="G10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100-000001000000}">
      <text>
        <r>
          <rPr>
            <sz val="9"/>
            <color indexed="81"/>
            <rFont val="Tahoma"/>
            <family val="2"/>
          </rPr>
          <t>6.5M resell price is unknown to Megaw</t>
        </r>
      </text>
    </comment>
  </commentList>
</comments>
</file>

<file path=xl/sharedStrings.xml><?xml version="1.0" encoding="utf-8"?>
<sst xmlns="http://schemas.openxmlformats.org/spreadsheetml/2006/main" count="187" uniqueCount="120">
  <si>
    <t>Jason bulk-purchased from Megaworld</t>
  </si>
  <si>
    <t>date</t>
  </si>
  <si>
    <t>note1</t>
  </si>
  <si>
    <t>note2</t>
  </si>
  <si>
    <t>Jason</t>
  </si>
  <si>
    <t>12-12-12</t>
  </si>
  <si>
    <t>payment</t>
  </si>
  <si>
    <t>cheque</t>
  </si>
  <si>
    <t>mode</t>
  </si>
  <si>
    <t>contract px</t>
  </si>
  <si>
    <t>payee</t>
  </si>
  <si>
    <t>megaw</t>
  </si>
  <si>
    <t>Chun Tih</t>
  </si>
  <si>
    <t>FAST to OC</t>
  </si>
  <si>
    <t>PNB-SG</t>
  </si>
  <si>
    <t>first payment by me</t>
  </si>
  <si>
    <t>… many payments from Jason</t>
  </si>
  <si>
    <t>last payment from  Jason</t>
  </si>
  <si>
    <t>----------- Megaw SOA ----------&gt;</t>
  </si>
  <si>
    <t>outstanding]fees</t>
  </si>
  <si>
    <t>&lt;- paid to Jason not Megaw</t>
  </si>
  <si>
    <t>&lt;- credit balance</t>
  </si>
  <si>
    <t>waived -&gt;</t>
  </si>
  <si>
    <t>&lt;- as on Megaw 
spread-sheet 12 Nov 2018</t>
  </si>
  <si>
    <t>part of the PNB remit ..</t>
  </si>
  <si>
    <t>additional charge -&gt;</t>
  </si>
  <si>
    <t>bal outstanding</t>
  </si>
  <si>
    <t>→</t>
  </si>
  <si>
    <t>document stamps</t>
  </si>
  <si>
    <t>transfer tax</t>
  </si>
  <si>
    <t>registration</t>
  </si>
  <si>
    <t>real estate tax</t>
  </si>
  <si>
    <t>misc fee</t>
  </si>
  <si>
    <t>move-in fees</t>
  </si>
  <si>
    <t>SOA 25 Nov 2019</t>
  </si>
  <si>
    <t>==== total ====</t>
  </si>
  <si>
    <t>cleaning products</t>
  </si>
  <si>
    <t>curtain rod</t>
  </si>
  <si>
    <t>key dup</t>
  </si>
  <si>
    <t>curtains</t>
  </si>
  <si>
    <t>net income</t>
  </si>
  <si>
    <t>will accept</t>
  </si>
  <si>
    <t>7 manual tasks</t>
  </si>
  <si>
    <t>refund to tenant</t>
  </si>
  <si>
    <t>#156</t>
  </si>
  <si>
    <t>Note there's no recon no double-entry</t>
  </si>
  <si>
    <t>bidet + install</t>
  </si>
  <si>
    <t>deep clean</t>
  </si>
  <si>
    <t>#413</t>
  </si>
  <si>
    <t>aircon clean</t>
  </si>
  <si>
    <t>grease trap</t>
  </si>
  <si>
    <t>shower repair</t>
  </si>
  <si>
    <t>utilities</t>
  </si>
  <si>
    <t>bill</t>
  </si>
  <si>
    <t>period</t>
  </si>
  <si>
    <t>2020Jan</t>
  </si>
  <si>
    <t>2020Jun</t>
  </si>
  <si>
    <t>#957</t>
  </si>
  <si>
    <t>comment</t>
  </si>
  <si>
    <t>water bill on tenant</t>
  </si>
  <si>
    <t>repairs on tenant</t>
  </si>
  <si>
    <t>⮠</t>
  </si>
  <si>
    <t>1M rental</t>
  </si>
  <si>
    <t>2020Aug</t>
  </si>
  <si>
    <t>sub-amt</t>
  </si>
  <si>
    <t>amt</t>
  </si>
  <si>
    <t>desc</t>
  </si>
  <si>
    <t xml:space="preserve">utilities </t>
  </si>
  <si>
    <t>-2020Jul</t>
  </si>
  <si>
    <t>#556</t>
  </si>
  <si>
    <t>#1084</t>
  </si>
  <si>
    <t>water deposit</t>
  </si>
  <si>
    <t>paperwork</t>
  </si>
  <si>
    <t>repairs</t>
  </si>
  <si>
    <t>#1146</t>
  </si>
  <si>
    <t>#1393</t>
  </si>
  <si>
    <t>#1537</t>
  </si>
  <si>
    <t>rental Jan</t>
  </si>
  <si>
    <t>#1685</t>
  </si>
  <si>
    <t>HOA Jan-Dec21</t>
  </si>
  <si>
    <t>pay HOA</t>
  </si>
  <si>
    <t>rental Feb</t>
  </si>
  <si>
    <t>#1964</t>
  </si>
  <si>
    <t>rental Mar</t>
  </si>
  <si>
    <t>pay RPT</t>
  </si>
  <si>
    <t>#2177</t>
  </si>
  <si>
    <t>RPT Jan-Dec21</t>
  </si>
  <si>
    <t>rental Apr</t>
  </si>
  <si>
    <t>#2415</t>
  </si>
  <si>
    <t xml:space="preserve">water </t>
  </si>
  <si>
    <t>temporarily 
charged to me</t>
  </si>
  <si>
    <t>HOA 2019-Dec20</t>
  </si>
  <si>
    <t>received Jul</t>
  </si>
  <si>
    <t>mgmtFee</t>
  </si>
  <si>
    <t>prorated? My wish</t>
  </si>
  <si>
    <t>in SGD</t>
  </si>
  <si>
    <t>divided by 6M</t>
  </si>
  <si>
    <t>revenue Feb-Jul</t>
  </si>
  <si>
    <t>SGD/PHP =</t>
  </si>
  <si>
    <t>move-in 27 Jan 2020</t>
  </si>
  <si>
    <t>move-out late Jul</t>
  </si>
  <si>
    <t>2M deposit</t>
  </si>
  <si>
    <t>rent Jul-midAug</t>
  </si>
  <si>
    <t>rental -15Sep</t>
  </si>
  <si>
    <t>rental -15Oct</t>
  </si>
  <si>
    <t>rental -14Nov</t>
  </si>
  <si>
    <t>rental -14Dec</t>
  </si>
  <si>
    <t>Warning:  there's no recon no double-entry</t>
  </si>
  <si>
    <t>rental -May15</t>
  </si>
  <si>
    <t>deposit protocol: See mail on [[current lease - some essential details]]</t>
  </si>
  <si>
    <t>post-paid, received in early Sep</t>
  </si>
  <si>
    <t>covering Aug20-Jul21</t>
  </si>
  <si>
    <t>Tenant:</t>
  </si>
  <si>
    <t>Heverly Bravo</t>
  </si>
  <si>
    <t>rent -Jul15</t>
  </si>
  <si>
    <t>#2778</t>
  </si>
  <si>
    <t>#2930</t>
  </si>
  <si>
    <t>rental -Jun15</t>
  </si>
  <si>
    <t>#2581</t>
  </si>
  <si>
    <t>Aleris email 11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</si>
</sst>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5" formatCode="_-[$$-4809]* #,##0.00_-;\-[$$-4809]* #,##0.00_-;_-[$$-4809]* &quot;-&quot;??_-;_-@_-"/>
    <numFmt numFmtId="166" formatCode="[$-14809]d\ mmm\ yyyy;@"/>
    <numFmt numFmtId="167" formatCode="_-[$£-809]* #,##0.00_-;\-[$£-809]* #,##0.00_-;_-[$£-809]* &quot;-&quot;??_-;_-@_-"/>
    <numFmt numFmtId="168" formatCode="_-[$PHP]\ * #,##0.00_-;\-[$PHP]\ * #,##0.00_-;_-[$PHP]\ * &quot;-&quot;??_-;_-@_-"/>
    <numFmt numFmtId="169" formatCode="_-[$₱-464]* #,##0_-;\-[$₱-464]* #,##0_-;_-[$₱-464]* &quot;-&quot;_-;_-@_-"/>
    <numFmt numFmtId="170" formatCode="_-[$₱-464]* #,##0.00_-;\-[$₱-464]* #,##0.00_-;_-[$₱-464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  <font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color theme="2" tint="-0.499984740745262"/>
      <name val="Consolas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49" fontId="0" fillId="0" borderId="1" xfId="0" applyNumberFormat="1" applyBorder="1"/>
    <xf numFmtId="49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6" fontId="3" fillId="0" borderId="1" xfId="0" applyNumberFormat="1" applyFont="1" applyBorder="1"/>
    <xf numFmtId="166" fontId="3" fillId="0" borderId="0" xfId="0" applyNumberFormat="1" applyFont="1"/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2" xfId="0" applyNumberFormat="1" applyBorder="1"/>
    <xf numFmtId="164" fontId="0" fillId="0" borderId="2" xfId="1" applyFont="1" applyBorder="1"/>
    <xf numFmtId="165" fontId="0" fillId="0" borderId="4" xfId="0" applyNumberFormat="1" applyBorder="1" applyAlignment="1">
      <alignment horizontal="center" vertical="center"/>
    </xf>
    <xf numFmtId="168" fontId="0" fillId="0" borderId="1" xfId="0" applyNumberFormat="1" applyBorder="1"/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49" fontId="6" fillId="0" borderId="1" xfId="0" applyNumberFormat="1" applyFont="1" applyBorder="1"/>
    <xf numFmtId="166" fontId="7" fillId="0" borderId="1" xfId="0" applyNumberFormat="1" applyFont="1" applyBorder="1"/>
    <xf numFmtId="167" fontId="6" fillId="0" borderId="1" xfId="0" applyNumberFormat="1" applyFont="1" applyBorder="1"/>
    <xf numFmtId="49" fontId="0" fillId="0" borderId="1" xfId="0" applyNumberFormat="1" applyBorder="1" applyAlignment="1">
      <alignment horizontal="right"/>
    </xf>
    <xf numFmtId="49" fontId="0" fillId="0" borderId="4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6" fontId="3" fillId="3" borderId="1" xfId="0" applyNumberFormat="1" applyFont="1" applyFill="1" applyBorder="1"/>
    <xf numFmtId="167" fontId="0" fillId="3" borderId="1" xfId="0" applyNumberFormat="1" applyFill="1" applyBorder="1"/>
    <xf numFmtId="165" fontId="0" fillId="3" borderId="1" xfId="0" applyNumberFormat="1" applyFill="1" applyBorder="1"/>
    <xf numFmtId="165" fontId="0" fillId="3" borderId="4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right"/>
    </xf>
    <xf numFmtId="0" fontId="0" fillId="0" borderId="0" xfId="0" quotePrefix="1"/>
    <xf numFmtId="0" fontId="0" fillId="0" borderId="4" xfId="0" quotePrefix="1" applyBorder="1"/>
    <xf numFmtId="0" fontId="0" fillId="0" borderId="8" xfId="0" applyBorder="1"/>
    <xf numFmtId="0" fontId="9" fillId="0" borderId="1" xfId="2" applyBorder="1"/>
    <xf numFmtId="169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169" fontId="8" fillId="0" borderId="1" xfId="0" applyNumberFormat="1" applyFont="1" applyBorder="1"/>
    <xf numFmtId="0" fontId="8" fillId="0" borderId="1" xfId="0" applyFont="1" applyBorder="1"/>
    <xf numFmtId="0" fontId="10" fillId="0" borderId="1" xfId="2" applyFont="1" applyBorder="1"/>
    <xf numFmtId="49" fontId="8" fillId="0" borderId="1" xfId="2" applyNumberFormat="1" applyFont="1" applyBorder="1"/>
    <xf numFmtId="0" fontId="11" fillId="0" borderId="0" xfId="0" applyFont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70" fontId="0" fillId="0" borderId="4" xfId="0" applyNumberFormat="1" applyBorder="1" applyAlignment="1">
      <alignment vertical="center"/>
    </xf>
    <xf numFmtId="170" fontId="0" fillId="0" borderId="1" xfId="0" applyNumberFormat="1" applyBorder="1"/>
    <xf numFmtId="170" fontId="0" fillId="0" borderId="5" xfId="0" applyNumberFormat="1" applyBorder="1" applyAlignment="1">
      <alignment horizontal="left"/>
    </xf>
    <xf numFmtId="170" fontId="0" fillId="3" borderId="1" xfId="0" applyNumberFormat="1" applyFill="1" applyBorder="1"/>
    <xf numFmtId="170" fontId="0" fillId="0" borderId="8" xfId="0" applyNumberFormat="1" applyBorder="1"/>
    <xf numFmtId="170" fontId="0" fillId="0" borderId="4" xfId="0" applyNumberFormat="1" applyBorder="1"/>
    <xf numFmtId="170" fontId="6" fillId="0" borderId="1" xfId="0" applyNumberFormat="1" applyFont="1" applyBorder="1"/>
    <xf numFmtId="170" fontId="8" fillId="3" borderId="1" xfId="0" applyNumberFormat="1" applyFont="1" applyFill="1" applyBorder="1"/>
    <xf numFmtId="0" fontId="12" fillId="0" borderId="1" xfId="0" applyFont="1" applyBorder="1" applyAlignment="1">
      <alignment horizontal="center"/>
    </xf>
    <xf numFmtId="0" fontId="8" fillId="0" borderId="0" xfId="0" applyFont="1" applyBorder="1"/>
    <xf numFmtId="169" fontId="8" fillId="0" borderId="0" xfId="0" applyNumberFormat="1" applyFont="1" applyBorder="1"/>
    <xf numFmtId="0" fontId="12" fillId="0" borderId="0" xfId="0" applyFont="1" applyBorder="1" applyAlignment="1">
      <alignment horizontal="center"/>
    </xf>
    <xf numFmtId="1" fontId="8" fillId="0" borderId="1" xfId="0" applyNumberFormat="1" applyFont="1" applyBorder="1"/>
    <xf numFmtId="0" fontId="10" fillId="0" borderId="5" xfId="2" applyFont="1" applyBorder="1"/>
    <xf numFmtId="0" fontId="8" fillId="0" borderId="5" xfId="0" applyFont="1" applyBorder="1"/>
    <xf numFmtId="0" fontId="8" fillId="0" borderId="9" xfId="2" applyFont="1" applyBorder="1"/>
    <xf numFmtId="0" fontId="8" fillId="0" borderId="9" xfId="0" applyFont="1" applyBorder="1"/>
    <xf numFmtId="0" fontId="8" fillId="0" borderId="1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2" xfId="0" applyNumberForma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170" fontId="6" fillId="0" borderId="2" xfId="0" applyNumberFormat="1" applyFont="1" applyBorder="1" applyAlignment="1">
      <alignment vertical="center"/>
    </xf>
    <xf numFmtId="170" fontId="6" fillId="0" borderId="3" xfId="0" applyNumberFormat="1" applyFont="1" applyBorder="1" applyAlignment="1">
      <alignment vertical="center"/>
    </xf>
    <xf numFmtId="170" fontId="6" fillId="0" borderId="4" xfId="0" applyNumberFormat="1" applyFont="1" applyBorder="1" applyAlignment="1">
      <alignment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ndokoportal.com/invoiceView/show/156" TargetMode="External"/><Relationship Id="rId13" Type="http://schemas.openxmlformats.org/officeDocument/2006/relationships/hyperlink" Target="https://www.kondokoportal.com/invoiceView/show/413" TargetMode="External"/><Relationship Id="rId18" Type="http://schemas.openxmlformats.org/officeDocument/2006/relationships/hyperlink" Target="https://www.kondokoportal.com/invoiceView/show/957" TargetMode="External"/><Relationship Id="rId3" Type="http://schemas.openxmlformats.org/officeDocument/2006/relationships/hyperlink" Target="https://www.kondokoportal.com/invoiceView/show/156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kondokoportal.com/invoiceView/show/156" TargetMode="External"/><Relationship Id="rId12" Type="http://schemas.openxmlformats.org/officeDocument/2006/relationships/hyperlink" Target="https://www.kondokoportal.com/invoiceView/show/413" TargetMode="External"/><Relationship Id="rId17" Type="http://schemas.openxmlformats.org/officeDocument/2006/relationships/hyperlink" Target="https://www.kondokoportal.com/invoiceView/show/957" TargetMode="External"/><Relationship Id="rId2" Type="http://schemas.openxmlformats.org/officeDocument/2006/relationships/hyperlink" Target="https://www.kondokoportal.com/invoiceView/show/156" TargetMode="External"/><Relationship Id="rId16" Type="http://schemas.openxmlformats.org/officeDocument/2006/relationships/hyperlink" Target="https://www.kondokoportal.com/invoiceView/show/957" TargetMode="External"/><Relationship Id="rId20" Type="http://schemas.openxmlformats.org/officeDocument/2006/relationships/hyperlink" Target="https://www.kondokoportal.com/invoiceView/show/957" TargetMode="External"/><Relationship Id="rId1" Type="http://schemas.openxmlformats.org/officeDocument/2006/relationships/hyperlink" Target="https://www.kondokoportal.com/invoiceView/show/156" TargetMode="External"/><Relationship Id="rId6" Type="http://schemas.openxmlformats.org/officeDocument/2006/relationships/hyperlink" Target="https://www.kondokoportal.com/invoiceView/show/156" TargetMode="External"/><Relationship Id="rId11" Type="http://schemas.openxmlformats.org/officeDocument/2006/relationships/hyperlink" Target="https://www.kondokoportal.com/invoiceView/show/413" TargetMode="External"/><Relationship Id="rId5" Type="http://schemas.openxmlformats.org/officeDocument/2006/relationships/hyperlink" Target="https://www.kondokoportal.com/invoiceView/show/156" TargetMode="External"/><Relationship Id="rId15" Type="http://schemas.openxmlformats.org/officeDocument/2006/relationships/hyperlink" Target="https://www.kondokoportal.com/invoiceView/show/957" TargetMode="External"/><Relationship Id="rId10" Type="http://schemas.openxmlformats.org/officeDocument/2006/relationships/hyperlink" Target="https://www.kondokoportal.com/invoiceView/show/413" TargetMode="External"/><Relationship Id="rId19" Type="http://schemas.openxmlformats.org/officeDocument/2006/relationships/hyperlink" Target="https://www.kondokoportal.com/invoiceView/show/957" TargetMode="External"/><Relationship Id="rId4" Type="http://schemas.openxmlformats.org/officeDocument/2006/relationships/hyperlink" Target="https://www.kondokoportal.com/invoiceView/show/156" TargetMode="External"/><Relationship Id="rId9" Type="http://schemas.openxmlformats.org/officeDocument/2006/relationships/hyperlink" Target="https://www.kondokoportal.com/invoiceView/show/413" TargetMode="External"/><Relationship Id="rId14" Type="http://schemas.openxmlformats.org/officeDocument/2006/relationships/hyperlink" Target="https://www.kondokoportal.com/invoiceView/show/15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ndokoportal.com/invoiceView/show/1685" TargetMode="External"/><Relationship Id="rId13" Type="http://schemas.openxmlformats.org/officeDocument/2006/relationships/hyperlink" Target="https://www.kondokoportal.com/invoiceView/show/1084" TargetMode="External"/><Relationship Id="rId3" Type="http://schemas.openxmlformats.org/officeDocument/2006/relationships/hyperlink" Target="https://www.kondokoportal.com/invoiceView/show/556" TargetMode="External"/><Relationship Id="rId7" Type="http://schemas.openxmlformats.org/officeDocument/2006/relationships/hyperlink" Target="https://www.kondokoportal.com/invoiceView/show/1685" TargetMode="External"/><Relationship Id="rId12" Type="http://schemas.openxmlformats.org/officeDocument/2006/relationships/hyperlink" Target="https://www.kondokoportal.com/invoiceView/show/556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kondokoportal.com/invoiceView/show/556" TargetMode="External"/><Relationship Id="rId16" Type="http://schemas.openxmlformats.org/officeDocument/2006/relationships/hyperlink" Target="https://www.kondokoportal.com/invoiceView/show/2581" TargetMode="External"/><Relationship Id="rId1" Type="http://schemas.openxmlformats.org/officeDocument/2006/relationships/hyperlink" Target="https://www.kondokoportal.com/invoiceView/show/556" TargetMode="External"/><Relationship Id="rId6" Type="http://schemas.openxmlformats.org/officeDocument/2006/relationships/hyperlink" Target="https://www.kondokoportal.com/invoiceView/show/1685" TargetMode="External"/><Relationship Id="rId11" Type="http://schemas.openxmlformats.org/officeDocument/2006/relationships/hyperlink" Target="https://www.kondokoportal.com/invoiceView/show/2177" TargetMode="External"/><Relationship Id="rId5" Type="http://schemas.openxmlformats.org/officeDocument/2006/relationships/hyperlink" Target="https://www.kondokoportal.com/invoiceView/show/1537" TargetMode="External"/><Relationship Id="rId15" Type="http://schemas.openxmlformats.org/officeDocument/2006/relationships/hyperlink" Target="https://www.kondokoportal.com/invoiceView/show/2778" TargetMode="External"/><Relationship Id="rId10" Type="http://schemas.openxmlformats.org/officeDocument/2006/relationships/hyperlink" Target="https://www.kondokoportal.com/invoiceView/show/2177" TargetMode="External"/><Relationship Id="rId4" Type="http://schemas.openxmlformats.org/officeDocument/2006/relationships/hyperlink" Target="https://www.kondokoportal.com/invoiceView/show/957" TargetMode="External"/><Relationship Id="rId9" Type="http://schemas.openxmlformats.org/officeDocument/2006/relationships/hyperlink" Target="https://www.kondokoportal.com/invoiceView/show/2177" TargetMode="External"/><Relationship Id="rId14" Type="http://schemas.openxmlformats.org/officeDocument/2006/relationships/hyperlink" Target="https://www.kondokoportal.com/invoiceView/show/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workbookViewId="0">
      <selection activeCell="C11" sqref="C11"/>
    </sheetView>
  </sheetViews>
  <sheetFormatPr defaultRowHeight="15" x14ac:dyDescent="0.25"/>
  <cols>
    <col min="2" max="2" width="36" bestFit="1" customWidth="1"/>
    <col min="3" max="3" width="19" customWidth="1"/>
  </cols>
  <sheetData>
    <row r="2" spans="2:3" x14ac:dyDescent="0.25">
      <c r="B2" s="1" t="s">
        <v>0</v>
      </c>
      <c r="C2" s="18">
        <v>3896500.5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8"/>
  <sheetViews>
    <sheetView workbookViewId="0">
      <selection activeCell="O15" sqref="O15"/>
    </sheetView>
  </sheetViews>
  <sheetFormatPr defaultRowHeight="15" x14ac:dyDescent="0.25"/>
  <cols>
    <col min="1" max="1" width="1.28515625" customWidth="1"/>
    <col min="2" max="2" width="22.5703125" style="5" customWidth="1"/>
    <col min="3" max="3" width="13.7109375" style="9" bestFit="1" customWidth="1"/>
    <col min="4" max="4" width="14.28515625" style="7" bestFit="1" customWidth="1"/>
    <col min="5" max="5" width="12" style="3" bestFit="1" customWidth="1"/>
    <col min="6" max="6" width="10.140625" style="3" bestFit="1" customWidth="1"/>
    <col min="7" max="7" width="14.28515625" style="7" bestFit="1" customWidth="1"/>
    <col min="8" max="8" width="25.28515625" style="5" bestFit="1" customWidth="1"/>
    <col min="9" max="9" width="17.85546875" style="7" bestFit="1" customWidth="1"/>
    <col min="10" max="10" width="3" bestFit="1" customWidth="1"/>
    <col min="11" max="11" width="12.5703125" bestFit="1" customWidth="1"/>
    <col min="12" max="12" width="16.85546875" bestFit="1" customWidth="1"/>
  </cols>
  <sheetData>
    <row r="1" spans="2:9" ht="6" customHeight="1" x14ac:dyDescent="0.25"/>
    <row r="2" spans="2:9" x14ac:dyDescent="0.25">
      <c r="B2" s="4"/>
      <c r="C2" s="8" t="s">
        <v>9</v>
      </c>
      <c r="D2" s="6"/>
      <c r="E2" s="2"/>
      <c r="F2" s="2"/>
      <c r="G2" s="6">
        <v>3896500.5</v>
      </c>
      <c r="H2" s="4"/>
      <c r="I2" s="6"/>
    </row>
    <row r="3" spans="2:9" s="10" customFormat="1" x14ac:dyDescent="0.25">
      <c r="B3" s="11" t="s">
        <v>2</v>
      </c>
      <c r="C3" s="12" t="s">
        <v>1</v>
      </c>
      <c r="D3" s="13" t="s">
        <v>6</v>
      </c>
      <c r="E3" s="14" t="s">
        <v>8</v>
      </c>
      <c r="F3" s="14" t="s">
        <v>10</v>
      </c>
      <c r="G3" s="13" t="s">
        <v>26</v>
      </c>
      <c r="H3" s="11" t="s">
        <v>3</v>
      </c>
      <c r="I3" s="13" t="s">
        <v>19</v>
      </c>
    </row>
    <row r="4" spans="2:9" x14ac:dyDescent="0.25">
      <c r="B4" s="4"/>
      <c r="C4" s="8">
        <v>42221</v>
      </c>
      <c r="D4" s="16">
        <v>15000</v>
      </c>
      <c r="E4" s="15" t="s">
        <v>13</v>
      </c>
      <c r="F4" s="15" t="s">
        <v>12</v>
      </c>
      <c r="G4" s="50">
        <v>3896500.5</v>
      </c>
      <c r="H4" s="69" t="s">
        <v>20</v>
      </c>
      <c r="I4" s="6"/>
    </row>
    <row r="5" spans="2:9" x14ac:dyDescent="0.25">
      <c r="B5" s="4"/>
      <c r="C5" s="8">
        <v>42305</v>
      </c>
      <c r="D5" s="16">
        <v>50000</v>
      </c>
      <c r="E5" s="15" t="s">
        <v>13</v>
      </c>
      <c r="F5" s="15" t="s">
        <v>12</v>
      </c>
      <c r="G5" s="50">
        <v>3896500.5</v>
      </c>
      <c r="H5" s="70"/>
      <c r="I5" s="6"/>
    </row>
    <row r="6" spans="2:9" x14ac:dyDescent="0.25">
      <c r="B6" s="4"/>
      <c r="C6" s="8">
        <v>42372</v>
      </c>
      <c r="D6" s="16">
        <v>40388</v>
      </c>
      <c r="E6" s="15" t="s">
        <v>13</v>
      </c>
      <c r="F6" s="15" t="s">
        <v>12</v>
      </c>
      <c r="G6" s="50">
        <v>3896500.5</v>
      </c>
      <c r="H6" s="71"/>
      <c r="I6" s="6"/>
    </row>
    <row r="7" spans="2:9" ht="2.25" customHeight="1" x14ac:dyDescent="0.25">
      <c r="B7" s="4"/>
      <c r="C7" s="8"/>
      <c r="D7" s="16"/>
      <c r="E7" s="15"/>
      <c r="F7" s="15"/>
      <c r="G7" s="50"/>
      <c r="H7" s="27"/>
      <c r="I7" s="6"/>
    </row>
    <row r="8" spans="2:9" x14ac:dyDescent="0.25">
      <c r="B8" s="23" t="s">
        <v>5</v>
      </c>
      <c r="C8" s="24">
        <v>41255</v>
      </c>
      <c r="D8" s="75">
        <v>-879150.04</v>
      </c>
      <c r="E8" s="78" t="s">
        <v>4</v>
      </c>
      <c r="F8" s="81" t="s">
        <v>11</v>
      </c>
      <c r="G8" s="55"/>
      <c r="H8" s="28"/>
      <c r="I8" s="25"/>
    </row>
    <row r="9" spans="2:9" x14ac:dyDescent="0.25">
      <c r="B9" s="23" t="s">
        <v>16</v>
      </c>
      <c r="C9" s="24"/>
      <c r="D9" s="76"/>
      <c r="E9" s="79"/>
      <c r="F9" s="82"/>
      <c r="G9" s="55"/>
      <c r="H9" s="28"/>
      <c r="I9" s="25"/>
    </row>
    <row r="10" spans="2:9" x14ac:dyDescent="0.25">
      <c r="B10" s="23" t="s">
        <v>17</v>
      </c>
      <c r="C10" s="24">
        <v>42412</v>
      </c>
      <c r="D10" s="77"/>
      <c r="E10" s="80"/>
      <c r="F10" s="83"/>
      <c r="G10" s="55">
        <f>G2+D8</f>
        <v>3017350.46</v>
      </c>
      <c r="H10" s="72" t="s">
        <v>23</v>
      </c>
      <c r="I10" s="25"/>
    </row>
    <row r="11" spans="2:9" ht="3" customHeight="1" x14ac:dyDescent="0.25">
      <c r="B11" s="4"/>
      <c r="C11" s="8"/>
      <c r="D11" s="49"/>
      <c r="E11" s="21"/>
      <c r="F11" s="22"/>
      <c r="G11" s="50"/>
      <c r="H11" s="73"/>
      <c r="I11" s="6"/>
    </row>
    <row r="12" spans="2:9" x14ac:dyDescent="0.25">
      <c r="B12" s="4" t="s">
        <v>15</v>
      </c>
      <c r="C12" s="8">
        <v>42441</v>
      </c>
      <c r="D12" s="50">
        <v>-20000</v>
      </c>
      <c r="E12" s="2" t="s">
        <v>7</v>
      </c>
      <c r="F12" s="17" t="s">
        <v>11</v>
      </c>
      <c r="G12" s="50">
        <f>G10+D12</f>
        <v>2997350.46</v>
      </c>
      <c r="H12" s="73"/>
      <c r="I12" s="6"/>
    </row>
    <row r="13" spans="2:9" x14ac:dyDescent="0.25">
      <c r="B13" s="4"/>
      <c r="C13" s="8">
        <v>42472</v>
      </c>
      <c r="D13" s="50">
        <v>-20000</v>
      </c>
      <c r="E13" s="2" t="s">
        <v>7</v>
      </c>
      <c r="F13" s="17" t="s">
        <v>11</v>
      </c>
      <c r="G13" s="50">
        <f t="shared" ref="G13:G23" si="0">G12+D13</f>
        <v>2977350.46</v>
      </c>
      <c r="H13" s="73"/>
      <c r="I13" s="6"/>
    </row>
    <row r="14" spans="2:9" x14ac:dyDescent="0.25">
      <c r="B14" s="4"/>
      <c r="C14" s="8">
        <v>42502</v>
      </c>
      <c r="D14" s="50">
        <v>-20000</v>
      </c>
      <c r="E14" s="2" t="s">
        <v>7</v>
      </c>
      <c r="F14" s="17" t="s">
        <v>11</v>
      </c>
      <c r="G14" s="50">
        <f t="shared" si="0"/>
        <v>2957350.46</v>
      </c>
      <c r="H14" s="73"/>
      <c r="I14" s="6"/>
    </row>
    <row r="15" spans="2:9" ht="15" customHeight="1" x14ac:dyDescent="0.25">
      <c r="B15" s="4"/>
      <c r="C15" s="8">
        <v>42502</v>
      </c>
      <c r="D15" s="50">
        <v>-194075.02</v>
      </c>
      <c r="E15" s="2" t="s">
        <v>7</v>
      </c>
      <c r="F15" s="17" t="s">
        <v>11</v>
      </c>
      <c r="G15" s="50">
        <f t="shared" si="0"/>
        <v>2763275.44</v>
      </c>
      <c r="H15" s="73"/>
      <c r="I15" s="6"/>
    </row>
    <row r="16" spans="2:9" x14ac:dyDescent="0.25">
      <c r="B16" s="4"/>
      <c r="C16" s="8">
        <v>42533</v>
      </c>
      <c r="D16" s="50">
        <v>-20000</v>
      </c>
      <c r="E16" s="2" t="s">
        <v>7</v>
      </c>
      <c r="F16" s="17" t="s">
        <v>11</v>
      </c>
      <c r="G16" s="50">
        <f t="shared" si="0"/>
        <v>2743275.44</v>
      </c>
      <c r="H16" s="73"/>
      <c r="I16" s="6"/>
    </row>
    <row r="17" spans="2:12" x14ac:dyDescent="0.25">
      <c r="B17" s="4"/>
      <c r="C17" s="8">
        <v>42563</v>
      </c>
      <c r="D17" s="50">
        <v>-20000</v>
      </c>
      <c r="E17" s="2" t="s">
        <v>7</v>
      </c>
      <c r="F17" s="17" t="s">
        <v>11</v>
      </c>
      <c r="G17" s="50">
        <f t="shared" si="0"/>
        <v>2723275.44</v>
      </c>
      <c r="H17" s="73"/>
      <c r="I17" s="6"/>
      <c r="K17" s="67" t="s">
        <v>34</v>
      </c>
      <c r="L17" s="68"/>
    </row>
    <row r="18" spans="2:12" x14ac:dyDescent="0.25">
      <c r="B18" s="4"/>
      <c r="C18" s="8">
        <v>42594</v>
      </c>
      <c r="D18" s="50">
        <v>-20000</v>
      </c>
      <c r="E18" s="2" t="s">
        <v>7</v>
      </c>
      <c r="F18" s="17" t="s">
        <v>11</v>
      </c>
      <c r="G18" s="50">
        <f t="shared" si="0"/>
        <v>2703275.44</v>
      </c>
      <c r="H18" s="73"/>
      <c r="I18" s="6"/>
      <c r="K18" s="50">
        <v>59940</v>
      </c>
      <c r="L18" s="1" t="s">
        <v>28</v>
      </c>
    </row>
    <row r="19" spans="2:12" x14ac:dyDescent="0.25">
      <c r="B19" s="4"/>
      <c r="C19" s="8">
        <v>42625</v>
      </c>
      <c r="D19" s="50">
        <v>-20000</v>
      </c>
      <c r="E19" s="2" t="s">
        <v>7</v>
      </c>
      <c r="F19" s="17" t="s">
        <v>11</v>
      </c>
      <c r="G19" s="50">
        <f t="shared" si="0"/>
        <v>2683275.44</v>
      </c>
      <c r="H19" s="73"/>
      <c r="I19" s="6"/>
      <c r="K19" s="50">
        <v>52602.76</v>
      </c>
      <c r="L19" s="1" t="s">
        <v>29</v>
      </c>
    </row>
    <row r="20" spans="2:12" x14ac:dyDescent="0.25">
      <c r="B20" s="4"/>
      <c r="C20" s="8">
        <v>42655</v>
      </c>
      <c r="D20" s="50">
        <v>-20000</v>
      </c>
      <c r="E20" s="2" t="s">
        <v>7</v>
      </c>
      <c r="F20" s="17" t="s">
        <v>11</v>
      </c>
      <c r="G20" s="50">
        <f t="shared" si="0"/>
        <v>2663275.44</v>
      </c>
      <c r="H20" s="73"/>
      <c r="I20" s="6"/>
      <c r="K20" s="50">
        <v>29183</v>
      </c>
      <c r="L20" s="1" t="s">
        <v>30</v>
      </c>
    </row>
    <row r="21" spans="2:12" x14ac:dyDescent="0.25">
      <c r="B21" s="4"/>
      <c r="C21" s="8">
        <v>42686</v>
      </c>
      <c r="D21" s="50">
        <v>-20000</v>
      </c>
      <c r="E21" s="2" t="s">
        <v>7</v>
      </c>
      <c r="F21" s="17" t="s">
        <v>11</v>
      </c>
      <c r="G21" s="50">
        <f t="shared" si="0"/>
        <v>2643275.44</v>
      </c>
      <c r="H21" s="73"/>
      <c r="I21" s="6"/>
      <c r="K21" s="50">
        <v>20000</v>
      </c>
      <c r="L21" s="1" t="s">
        <v>31</v>
      </c>
    </row>
    <row r="22" spans="2:12" x14ac:dyDescent="0.25">
      <c r="B22" s="4"/>
      <c r="C22" s="8">
        <v>42716</v>
      </c>
      <c r="D22" s="50">
        <v>-20000</v>
      </c>
      <c r="E22" s="2" t="s">
        <v>7</v>
      </c>
      <c r="F22" s="17" t="s">
        <v>11</v>
      </c>
      <c r="G22" s="50">
        <f t="shared" si="0"/>
        <v>2623275.44</v>
      </c>
      <c r="H22" s="73"/>
      <c r="I22" s="6"/>
      <c r="K22" s="50">
        <v>50000</v>
      </c>
      <c r="L22" s="1" t="s">
        <v>32</v>
      </c>
    </row>
    <row r="23" spans="2:12" ht="15.75" thickBot="1" x14ac:dyDescent="0.3">
      <c r="B23" s="4"/>
      <c r="C23" s="8">
        <v>42747</v>
      </c>
      <c r="D23" s="50">
        <v>-20000</v>
      </c>
      <c r="E23" s="2" t="s">
        <v>7</v>
      </c>
      <c r="F23" s="17" t="s">
        <v>11</v>
      </c>
      <c r="G23" s="50">
        <f t="shared" si="0"/>
        <v>2603275.44</v>
      </c>
      <c r="H23" s="74"/>
      <c r="I23" s="6"/>
      <c r="K23" s="53">
        <v>9990</v>
      </c>
      <c r="L23" s="36" t="s">
        <v>33</v>
      </c>
    </row>
    <row r="24" spans="2:12" ht="15.75" thickTop="1" x14ac:dyDescent="0.25">
      <c r="B24" s="4"/>
      <c r="C24" s="8">
        <v>43416</v>
      </c>
      <c r="D24" s="51" t="s">
        <v>18</v>
      </c>
      <c r="E24" s="19"/>
      <c r="F24" s="20"/>
      <c r="G24" s="50">
        <v>2603275.44</v>
      </c>
      <c r="H24" s="26" t="s">
        <v>25</v>
      </c>
      <c r="I24" s="56">
        <v>235230.76000000024</v>
      </c>
      <c r="J24" s="34" t="s">
        <v>27</v>
      </c>
      <c r="K24" s="54">
        <f>SUM(K18:K23)</f>
        <v>221715.76</v>
      </c>
      <c r="L24" s="35" t="s">
        <v>35</v>
      </c>
    </row>
    <row r="25" spans="2:12" x14ac:dyDescent="0.25">
      <c r="B25" s="4"/>
      <c r="C25" s="8">
        <v>43711</v>
      </c>
      <c r="D25" s="50">
        <v>-1740000</v>
      </c>
      <c r="E25" s="2" t="s">
        <v>14</v>
      </c>
      <c r="F25" s="17" t="s">
        <v>11</v>
      </c>
      <c r="G25" s="50">
        <f>G24+D25</f>
        <v>863275.44</v>
      </c>
      <c r="H25" s="4"/>
      <c r="I25" s="30"/>
    </row>
    <row r="26" spans="2:12" x14ac:dyDescent="0.25">
      <c r="B26" s="4" t="s">
        <v>24</v>
      </c>
      <c r="C26" s="8">
        <v>43711</v>
      </c>
      <c r="D26" s="50">
        <v>-863974.24</v>
      </c>
      <c r="E26" s="2" t="s">
        <v>14</v>
      </c>
      <c r="F26" s="17" t="s">
        <v>11</v>
      </c>
      <c r="G26" s="50">
        <f t="shared" ref="G26" si="1">G25+D26</f>
        <v>-698.80000000004657</v>
      </c>
      <c r="H26" s="4" t="s">
        <v>21</v>
      </c>
      <c r="I26" s="30"/>
    </row>
    <row r="27" spans="2:12" x14ac:dyDescent="0.25">
      <c r="B27" s="50">
        <v>1080000</v>
      </c>
      <c r="C27" s="29">
        <v>43711</v>
      </c>
      <c r="D27" s="52">
        <f>-B27-D26</f>
        <v>-216025.76</v>
      </c>
      <c r="E27" s="31" t="s">
        <v>14</v>
      </c>
      <c r="F27" s="32" t="s">
        <v>11</v>
      </c>
      <c r="G27" s="52"/>
      <c r="H27" s="33" t="s">
        <v>22</v>
      </c>
      <c r="I27" s="52">
        <f>I24+D27</f>
        <v>19205.000000000233</v>
      </c>
    </row>
    <row r="28" spans="2:12" x14ac:dyDescent="0.25">
      <c r="B28" s="4"/>
      <c r="C28" s="8"/>
      <c r="D28" s="6"/>
      <c r="E28" s="2"/>
      <c r="F28" s="2"/>
      <c r="G28" s="6"/>
      <c r="H28" s="4"/>
      <c r="I28" s="6"/>
    </row>
  </sheetData>
  <mergeCells count="6">
    <mergeCell ref="K17:L17"/>
    <mergeCell ref="H4:H6"/>
    <mergeCell ref="H10:H23"/>
    <mergeCell ref="D8:D10"/>
    <mergeCell ref="E8:E10"/>
    <mergeCell ref="F8:F1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3"/>
  <sheetViews>
    <sheetView workbookViewId="0">
      <selection activeCell="W20" sqref="W20"/>
    </sheetView>
  </sheetViews>
  <sheetFormatPr defaultRowHeight="15" x14ac:dyDescent="0.25"/>
  <cols>
    <col min="1" max="1" width="1.7109375" style="40" customWidth="1"/>
    <col min="2" max="2" width="10.28515625" style="38" customWidth="1"/>
    <col min="3" max="3" width="10.7109375" style="38" bestFit="1" customWidth="1"/>
    <col min="4" max="4" width="18.7109375" style="40" bestFit="1" customWidth="1"/>
    <col min="5" max="5" width="5" style="40" bestFit="1" customWidth="1"/>
    <col min="6" max="6" width="10" style="40" bestFit="1" customWidth="1"/>
    <col min="7" max="7" width="17.7109375" style="40" bestFit="1" customWidth="1"/>
    <col min="8" max="16384" width="9.140625" style="40"/>
  </cols>
  <sheetData>
    <row r="1" spans="2:7" x14ac:dyDescent="0.25">
      <c r="D1" s="39"/>
    </row>
    <row r="2" spans="2:7" x14ac:dyDescent="0.25">
      <c r="B2" s="46" t="s">
        <v>65</v>
      </c>
      <c r="C2" s="46" t="s">
        <v>64</v>
      </c>
      <c r="D2" s="47" t="s">
        <v>66</v>
      </c>
      <c r="E2" s="47" t="s">
        <v>53</v>
      </c>
      <c r="F2" s="47" t="s">
        <v>54</v>
      </c>
      <c r="G2" s="47" t="s">
        <v>58</v>
      </c>
    </row>
    <row r="3" spans="2:7" x14ac:dyDescent="0.25">
      <c r="B3" s="41">
        <f>C4*8</f>
        <v>280000</v>
      </c>
      <c r="C3" s="41"/>
      <c r="D3" s="42" t="s">
        <v>97</v>
      </c>
      <c r="E3" s="43" t="s">
        <v>44</v>
      </c>
      <c r="F3" s="44"/>
      <c r="G3" s="42"/>
    </row>
    <row r="4" spans="2:7" x14ac:dyDescent="0.25">
      <c r="B4" s="41"/>
      <c r="C4" s="41">
        <v>35000</v>
      </c>
      <c r="D4" s="42" t="s">
        <v>62</v>
      </c>
      <c r="E4" s="43" t="s">
        <v>57</v>
      </c>
      <c r="F4" s="44"/>
      <c r="G4" s="42"/>
    </row>
    <row r="5" spans="2:7" x14ac:dyDescent="0.25">
      <c r="B5" s="41"/>
      <c r="C5" s="41">
        <v>-3500</v>
      </c>
      <c r="D5" s="42" t="s">
        <v>59</v>
      </c>
      <c r="E5" s="43" t="s">
        <v>57</v>
      </c>
      <c r="F5" s="44"/>
      <c r="G5" s="42"/>
    </row>
    <row r="6" spans="2:7" x14ac:dyDescent="0.25">
      <c r="B6" s="41"/>
      <c r="C6" s="41">
        <v>-3100</v>
      </c>
      <c r="D6" s="42" t="s">
        <v>60</v>
      </c>
      <c r="E6" s="43" t="s">
        <v>57</v>
      </c>
      <c r="F6" s="44"/>
      <c r="G6" s="42"/>
    </row>
    <row r="7" spans="2:7" x14ac:dyDescent="0.25">
      <c r="B7" s="41"/>
      <c r="C7" s="41">
        <f>-C21</f>
        <v>-3808</v>
      </c>
      <c r="D7" s="42" t="s">
        <v>52</v>
      </c>
      <c r="E7" s="43" t="s">
        <v>57</v>
      </c>
      <c r="F7" s="44"/>
      <c r="G7" s="42"/>
    </row>
    <row r="8" spans="2:7" x14ac:dyDescent="0.25">
      <c r="B8" s="41">
        <f>-SUM(C4:C7)</f>
        <v>-24592</v>
      </c>
      <c r="C8" s="48" t="s">
        <v>61</v>
      </c>
      <c r="D8" s="42" t="s">
        <v>43</v>
      </c>
      <c r="E8" s="43" t="s">
        <v>57</v>
      </c>
      <c r="F8" s="44" t="s">
        <v>63</v>
      </c>
      <c r="G8" s="42"/>
    </row>
    <row r="9" spans="2:7" x14ac:dyDescent="0.25">
      <c r="B9" s="41">
        <f>-C4</f>
        <v>-35000</v>
      </c>
      <c r="C9" s="41"/>
      <c r="D9" s="42" t="s">
        <v>93</v>
      </c>
      <c r="E9" s="43" t="s">
        <v>44</v>
      </c>
      <c r="F9" s="44" t="s">
        <v>55</v>
      </c>
      <c r="G9" s="42" t="s">
        <v>94</v>
      </c>
    </row>
    <row r="10" spans="2:7" x14ac:dyDescent="0.25">
      <c r="B10" s="41">
        <f>-17156-33761</f>
        <v>-50917</v>
      </c>
      <c r="C10" s="41"/>
      <c r="D10" s="42" t="s">
        <v>91</v>
      </c>
      <c r="E10" s="43" t="s">
        <v>44</v>
      </c>
      <c r="G10" s="42"/>
    </row>
    <row r="11" spans="2:7" x14ac:dyDescent="0.25">
      <c r="B11" s="41"/>
      <c r="C11" s="41">
        <v>473</v>
      </c>
      <c r="D11" s="42" t="s">
        <v>36</v>
      </c>
      <c r="E11" s="43" t="s">
        <v>44</v>
      </c>
      <c r="F11" s="44"/>
      <c r="G11" s="42"/>
    </row>
    <row r="12" spans="2:7" x14ac:dyDescent="0.25">
      <c r="B12" s="41"/>
      <c r="C12" s="41">
        <v>140</v>
      </c>
      <c r="D12" s="42" t="s">
        <v>38</v>
      </c>
      <c r="E12" s="43" t="s">
        <v>44</v>
      </c>
      <c r="F12" s="44"/>
      <c r="G12" s="42"/>
    </row>
    <row r="13" spans="2:7" x14ac:dyDescent="0.25">
      <c r="B13" s="41"/>
      <c r="C13" s="41">
        <v>1710</v>
      </c>
      <c r="D13" s="42" t="s">
        <v>37</v>
      </c>
      <c r="E13" s="43" t="s">
        <v>44</v>
      </c>
      <c r="F13" s="44"/>
      <c r="G13" s="42"/>
    </row>
    <row r="14" spans="2:7" x14ac:dyDescent="0.25">
      <c r="B14" s="41"/>
      <c r="C14" s="41">
        <v>3000</v>
      </c>
      <c r="D14" s="42" t="s">
        <v>39</v>
      </c>
      <c r="E14" s="43" t="s">
        <v>44</v>
      </c>
      <c r="F14" s="44"/>
      <c r="G14" s="42"/>
    </row>
    <row r="15" spans="2:7" x14ac:dyDescent="0.25">
      <c r="B15" s="41"/>
      <c r="C15" s="41">
        <f>2239 + 300</f>
        <v>2539</v>
      </c>
      <c r="D15" s="42" t="s">
        <v>46</v>
      </c>
      <c r="E15" s="43" t="s">
        <v>44</v>
      </c>
      <c r="F15" s="44"/>
      <c r="G15" s="42"/>
    </row>
    <row r="16" spans="2:7" x14ac:dyDescent="0.25">
      <c r="B16" s="41"/>
      <c r="C16" s="41">
        <f>500*7</f>
        <v>3500</v>
      </c>
      <c r="D16" s="42" t="s">
        <v>42</v>
      </c>
      <c r="E16" s="43" t="s">
        <v>44</v>
      </c>
      <c r="F16" s="44"/>
      <c r="G16" s="42" t="s">
        <v>41</v>
      </c>
    </row>
    <row r="17" spans="2:7" x14ac:dyDescent="0.25">
      <c r="B17" s="41"/>
      <c r="C17" s="41">
        <v>1000</v>
      </c>
      <c r="D17" s="42" t="s">
        <v>47</v>
      </c>
      <c r="E17" s="43" t="s">
        <v>48</v>
      </c>
      <c r="F17" s="44" t="s">
        <v>56</v>
      </c>
      <c r="G17" s="42"/>
    </row>
    <row r="18" spans="2:7" x14ac:dyDescent="0.25">
      <c r="B18" s="41"/>
      <c r="C18" s="41">
        <v>1200</v>
      </c>
      <c r="D18" s="42" t="s">
        <v>49</v>
      </c>
      <c r="E18" s="43" t="s">
        <v>48</v>
      </c>
      <c r="F18" s="44"/>
      <c r="G18" s="42"/>
    </row>
    <row r="19" spans="2:7" x14ac:dyDescent="0.25">
      <c r="B19" s="41"/>
      <c r="C19" s="41">
        <v>500</v>
      </c>
      <c r="D19" s="42" t="s">
        <v>50</v>
      </c>
      <c r="E19" s="43" t="s">
        <v>48</v>
      </c>
      <c r="F19" s="44"/>
      <c r="G19" s="42"/>
    </row>
    <row r="20" spans="2:7" x14ac:dyDescent="0.25">
      <c r="B20" s="41"/>
      <c r="C20" s="41">
        <v>400</v>
      </c>
      <c r="D20" s="42" t="s">
        <v>51</v>
      </c>
      <c r="E20" s="43" t="s">
        <v>48</v>
      </c>
      <c r="F20" s="44"/>
      <c r="G20" s="42"/>
    </row>
    <row r="21" spans="2:7" x14ac:dyDescent="0.25">
      <c r="B21" s="41"/>
      <c r="C21" s="41">
        <f>3727+81</f>
        <v>3808</v>
      </c>
      <c r="D21" s="42" t="s">
        <v>67</v>
      </c>
      <c r="E21" s="43" t="s">
        <v>48</v>
      </c>
      <c r="F21" s="44"/>
      <c r="G21" s="84" t="s">
        <v>90</v>
      </c>
    </row>
    <row r="22" spans="2:7" x14ac:dyDescent="0.25">
      <c r="B22" s="41"/>
      <c r="C22" s="41">
        <v>600</v>
      </c>
      <c r="D22" s="42" t="s">
        <v>89</v>
      </c>
      <c r="E22" s="43" t="s">
        <v>57</v>
      </c>
      <c r="F22" s="44" t="s">
        <v>68</v>
      </c>
      <c r="G22" s="85"/>
    </row>
    <row r="23" spans="2:7" x14ac:dyDescent="0.25">
      <c r="B23" s="41">
        <f>-SUM(C11:C22)</f>
        <v>-18870</v>
      </c>
      <c r="C23" s="57" t="s">
        <v>61</v>
      </c>
      <c r="D23" s="42"/>
      <c r="E23" s="42"/>
      <c r="F23" s="42"/>
      <c r="G23" s="42"/>
    </row>
    <row r="24" spans="2:7" s="58" customFormat="1" x14ac:dyDescent="0.25">
      <c r="B24" s="59"/>
      <c r="C24" s="60"/>
    </row>
    <row r="25" spans="2:7" x14ac:dyDescent="0.25">
      <c r="B25" s="41"/>
      <c r="C25" s="41" t="s">
        <v>95</v>
      </c>
      <c r="D25" s="66" t="s">
        <v>98</v>
      </c>
      <c r="E25" s="42">
        <v>36</v>
      </c>
      <c r="F25" s="64"/>
      <c r="G25" s="58"/>
    </row>
    <row r="26" spans="2:7" x14ac:dyDescent="0.25">
      <c r="B26" s="41">
        <f>SUM(B3:B24)</f>
        <v>150621</v>
      </c>
      <c r="C26" s="61">
        <f>B26/E25</f>
        <v>4183.916666666667</v>
      </c>
      <c r="D26" s="42" t="s">
        <v>40</v>
      </c>
      <c r="E26" s="62"/>
      <c r="F26" s="64"/>
      <c r="G26" s="58"/>
    </row>
    <row r="27" spans="2:7" x14ac:dyDescent="0.25">
      <c r="B27" s="41">
        <f>B26/6</f>
        <v>25103.5</v>
      </c>
      <c r="C27" s="61">
        <f>C26/6</f>
        <v>697.31944444444446</v>
      </c>
      <c r="D27" s="42" t="s">
        <v>96</v>
      </c>
      <c r="E27" s="63"/>
      <c r="F27" s="65"/>
      <c r="G27" s="58"/>
    </row>
    <row r="29" spans="2:7" x14ac:dyDescent="0.25">
      <c r="B29" s="38" t="s">
        <v>99</v>
      </c>
    </row>
    <row r="30" spans="2:7" x14ac:dyDescent="0.25">
      <c r="B30" s="38" t="s">
        <v>100</v>
      </c>
    </row>
    <row r="33" spans="2:2" x14ac:dyDescent="0.25">
      <c r="B33" s="38" t="s">
        <v>45</v>
      </c>
    </row>
  </sheetData>
  <mergeCells count="1">
    <mergeCell ref="G21:G22"/>
  </mergeCells>
  <hyperlinks>
    <hyperlink ref="E3" r:id="rId1" xr:uid="{4677D7C3-E42D-434A-BFBA-E1588F552603}"/>
    <hyperlink ref="E11" r:id="rId2" xr:uid="{9E59EFBE-A444-4FF8-BA31-83EC168C8CC0}"/>
    <hyperlink ref="E13" r:id="rId3" xr:uid="{32F06E04-E898-49B4-9F68-D71F70C48009}"/>
    <hyperlink ref="E15" r:id="rId4" xr:uid="{AF52F539-8A15-475A-A054-F240EC7037F3}"/>
    <hyperlink ref="E12" r:id="rId5" xr:uid="{C6EC93F9-C1DA-433C-8602-AD3D6650C07E}"/>
    <hyperlink ref="E14" r:id="rId6" xr:uid="{D15A5952-98EE-4674-8BF0-1A486EC4A048}"/>
    <hyperlink ref="E10" r:id="rId7" xr:uid="{FECB7E27-BDFA-4A5B-886C-C3C91B9F0D6F}"/>
    <hyperlink ref="E16" r:id="rId8" xr:uid="{5DF5F4E7-8378-484F-92D5-97F347848F53}"/>
    <hyperlink ref="E17" r:id="rId9" xr:uid="{87AFE5F5-CF4E-4704-8F73-D18CFDEC9B5B}"/>
    <hyperlink ref="E18" r:id="rId10" xr:uid="{41B1F4DA-1F39-4EE5-BA6B-6DE7B40C7422}"/>
    <hyperlink ref="E19" r:id="rId11" xr:uid="{08DA82DB-2904-4AF7-B75D-64D95F4DA807}"/>
    <hyperlink ref="E20" r:id="rId12" xr:uid="{7834AE22-37BE-4C97-8F65-4E011797BBC4}"/>
    <hyperlink ref="E21" r:id="rId13" xr:uid="{A077D181-DDA3-48C5-B58E-C6483BE58BBF}"/>
    <hyperlink ref="E9" r:id="rId14" xr:uid="{3D8D28B8-9FAD-4B46-9B8D-09A4BEBA1802}"/>
    <hyperlink ref="E4" r:id="rId15" xr:uid="{F1CA6B29-D06A-4C91-B1F9-96B97D59CA4A}"/>
    <hyperlink ref="E5" r:id="rId16" xr:uid="{596D6A8F-0A86-4C58-892C-C48A91ADD784}"/>
    <hyperlink ref="E6" r:id="rId17" xr:uid="{A2B4A9A0-C3A7-4501-8881-F5EE2D3944CC}"/>
    <hyperlink ref="E7" r:id="rId18" xr:uid="{928A229D-7963-46A6-9276-6ECE3A3F3BBC}"/>
    <hyperlink ref="E8" r:id="rId19" xr:uid="{89108F0C-3D32-4E48-9066-F9B822A3B0C6}"/>
    <hyperlink ref="E22" r:id="rId20" xr:uid="{349CBCC1-40AC-466D-8C5C-64AB09CD0131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960A-17FA-483F-80FC-FA397240E1F4}">
  <dimension ref="B1:F36"/>
  <sheetViews>
    <sheetView tabSelected="1" workbookViewId="0">
      <selection activeCell="F21" sqref="F21"/>
    </sheetView>
  </sheetViews>
  <sheetFormatPr defaultRowHeight="15" x14ac:dyDescent="0.25"/>
  <cols>
    <col min="1" max="1" width="1.7109375" style="40" customWidth="1"/>
    <col min="2" max="2" width="11.140625" style="38" customWidth="1"/>
    <col min="3" max="3" width="9.7109375" style="38" bestFit="1" customWidth="1"/>
    <col min="4" max="4" width="15.28515625" style="40" bestFit="1" customWidth="1"/>
    <col min="5" max="5" width="6" style="40" bestFit="1" customWidth="1"/>
    <col min="6" max="6" width="29.42578125" style="40" bestFit="1" customWidth="1"/>
    <col min="7" max="16384" width="9.140625" style="40"/>
  </cols>
  <sheetData>
    <row r="1" spans="2:6" x14ac:dyDescent="0.25">
      <c r="D1" s="39"/>
    </row>
    <row r="2" spans="2:6" x14ac:dyDescent="0.25">
      <c r="B2" s="46" t="s">
        <v>65</v>
      </c>
      <c r="C2" s="46" t="s">
        <v>64</v>
      </c>
      <c r="D2" s="47" t="s">
        <v>66</v>
      </c>
      <c r="E2" s="47" t="s">
        <v>53</v>
      </c>
      <c r="F2" s="47" t="s">
        <v>58</v>
      </c>
    </row>
    <row r="3" spans="2:6" x14ac:dyDescent="0.25">
      <c r="B3" s="42"/>
      <c r="C3" s="41">
        <f>B8*2</f>
        <v>50000</v>
      </c>
      <c r="D3" s="42" t="s">
        <v>101</v>
      </c>
      <c r="E3" s="37"/>
      <c r="F3" s="42"/>
    </row>
    <row r="4" spans="2:6" x14ac:dyDescent="0.25">
      <c r="B4" s="42"/>
      <c r="C4" s="41">
        <f>B8</f>
        <v>25000</v>
      </c>
      <c r="D4" s="42" t="s">
        <v>102</v>
      </c>
      <c r="F4" s="42"/>
    </row>
    <row r="5" spans="2:6" x14ac:dyDescent="0.25">
      <c r="B5" s="41">
        <f>SUM(C3:C4)</f>
        <v>75000</v>
      </c>
      <c r="C5" s="48" t="s">
        <v>61</v>
      </c>
      <c r="D5" s="42" t="s">
        <v>92</v>
      </c>
      <c r="E5" s="37" t="s">
        <v>69</v>
      </c>
      <c r="F5" s="42"/>
    </row>
    <row r="6" spans="2:6" x14ac:dyDescent="0.25">
      <c r="B6" s="41">
        <v>3000</v>
      </c>
      <c r="C6" s="41"/>
      <c r="D6" s="42" t="s">
        <v>71</v>
      </c>
      <c r="E6" s="37" t="s">
        <v>69</v>
      </c>
      <c r="F6" s="42"/>
    </row>
    <row r="7" spans="2:6" x14ac:dyDescent="0.25">
      <c r="B7" s="41">
        <f>-B8</f>
        <v>-25000</v>
      </c>
      <c r="C7" s="41"/>
      <c r="D7" s="42" t="s">
        <v>93</v>
      </c>
      <c r="E7" s="37" t="s">
        <v>57</v>
      </c>
      <c r="F7" s="44" t="s">
        <v>111</v>
      </c>
    </row>
    <row r="8" spans="2:6" x14ac:dyDescent="0.25">
      <c r="B8" s="41">
        <v>25000</v>
      </c>
      <c r="C8" s="41"/>
      <c r="D8" s="42" t="s">
        <v>103</v>
      </c>
      <c r="E8" s="37" t="s">
        <v>70</v>
      </c>
      <c r="F8" s="42" t="s">
        <v>110</v>
      </c>
    </row>
    <row r="9" spans="2:6" x14ac:dyDescent="0.25">
      <c r="B9" s="41">
        <f>$B$8</f>
        <v>25000</v>
      </c>
      <c r="C9" s="41"/>
      <c r="D9" s="42" t="s">
        <v>104</v>
      </c>
      <c r="E9" s="37" t="s">
        <v>74</v>
      </c>
      <c r="F9" s="42"/>
    </row>
    <row r="10" spans="2:6" x14ac:dyDescent="0.25">
      <c r="B10" s="41">
        <f>$B$8</f>
        <v>25000</v>
      </c>
      <c r="C10" s="41"/>
      <c r="D10" s="42" t="s">
        <v>105</v>
      </c>
      <c r="E10" s="37" t="s">
        <v>75</v>
      </c>
      <c r="F10" s="42"/>
    </row>
    <row r="11" spans="2:6" x14ac:dyDescent="0.25">
      <c r="B11" s="41">
        <f>$B$8</f>
        <v>25000</v>
      </c>
      <c r="C11" s="41"/>
      <c r="D11" s="42" t="s">
        <v>106</v>
      </c>
      <c r="E11" s="37" t="s">
        <v>76</v>
      </c>
      <c r="F11" s="42"/>
    </row>
    <row r="12" spans="2:6" x14ac:dyDescent="0.25">
      <c r="B12" s="41">
        <f>$B$8</f>
        <v>25000</v>
      </c>
      <c r="C12" s="41"/>
      <c r="D12" s="42" t="s">
        <v>77</v>
      </c>
      <c r="E12" s="37" t="s">
        <v>78</v>
      </c>
      <c r="F12" s="42"/>
    </row>
    <row r="13" spans="2:6" x14ac:dyDescent="0.25">
      <c r="B13" s="41">
        <v>-36064</v>
      </c>
      <c r="C13" s="41"/>
      <c r="D13" s="42" t="s">
        <v>79</v>
      </c>
      <c r="E13" s="37" t="s">
        <v>78</v>
      </c>
      <c r="F13" s="42"/>
    </row>
    <row r="14" spans="2:6" x14ac:dyDescent="0.25">
      <c r="B14" s="41">
        <f>$B$8</f>
        <v>25000</v>
      </c>
      <c r="C14" s="41"/>
      <c r="D14" s="42" t="s">
        <v>81</v>
      </c>
      <c r="E14" s="37" t="s">
        <v>82</v>
      </c>
      <c r="F14" s="42"/>
    </row>
    <row r="15" spans="2:6" x14ac:dyDescent="0.25">
      <c r="B15" s="41">
        <f>$B$8</f>
        <v>25000</v>
      </c>
      <c r="C15" s="41"/>
      <c r="D15" s="42" t="s">
        <v>83</v>
      </c>
      <c r="E15" s="37" t="s">
        <v>85</v>
      </c>
      <c r="F15" s="42"/>
    </row>
    <row r="16" spans="2:6" x14ac:dyDescent="0.25">
      <c r="B16" s="41">
        <v>-6784</v>
      </c>
      <c r="C16" s="41"/>
      <c r="D16" s="42" t="s">
        <v>86</v>
      </c>
      <c r="E16" s="37" t="s">
        <v>85</v>
      </c>
      <c r="F16" s="42"/>
    </row>
    <row r="17" spans="2:6" x14ac:dyDescent="0.25">
      <c r="B17" s="41">
        <f>$B$8</f>
        <v>25000</v>
      </c>
      <c r="C17" s="41"/>
      <c r="D17" s="42" t="s">
        <v>87</v>
      </c>
      <c r="E17" s="37" t="s">
        <v>88</v>
      </c>
      <c r="F17" s="42"/>
    </row>
    <row r="18" spans="2:6" x14ac:dyDescent="0.25">
      <c r="B18" s="41">
        <f>$B$8</f>
        <v>25000</v>
      </c>
      <c r="C18" s="41"/>
      <c r="D18" s="42" t="s">
        <v>108</v>
      </c>
      <c r="E18" s="37" t="s">
        <v>118</v>
      </c>
      <c r="F18" s="42"/>
    </row>
    <row r="19" spans="2:6" x14ac:dyDescent="0.25">
      <c r="B19" s="41">
        <v>0</v>
      </c>
      <c r="C19" s="41"/>
      <c r="D19" s="42" t="s">
        <v>117</v>
      </c>
      <c r="E19" s="37" t="s">
        <v>115</v>
      </c>
      <c r="F19" s="42"/>
    </row>
    <row r="20" spans="2:6" x14ac:dyDescent="0.25">
      <c r="B20" s="41">
        <v>25000</v>
      </c>
      <c r="C20" s="41"/>
      <c r="D20" s="42" t="s">
        <v>114</v>
      </c>
      <c r="E20" s="37" t="s">
        <v>116</v>
      </c>
      <c r="F20" s="42" t="s">
        <v>119</v>
      </c>
    </row>
    <row r="21" spans="2:6" x14ac:dyDescent="0.25">
      <c r="B21" s="41"/>
      <c r="C21" s="41">
        <f>500+250</f>
        <v>750</v>
      </c>
      <c r="D21" s="42" t="s">
        <v>72</v>
      </c>
      <c r="E21" s="37" t="s">
        <v>69</v>
      </c>
      <c r="F21" s="42"/>
    </row>
    <row r="22" spans="2:6" x14ac:dyDescent="0.25">
      <c r="B22" s="41"/>
      <c r="C22" s="41">
        <f>300+300+80</f>
        <v>680</v>
      </c>
      <c r="D22" s="42" t="s">
        <v>73</v>
      </c>
      <c r="E22" s="37" t="s">
        <v>69</v>
      </c>
      <c r="F22" s="42"/>
    </row>
    <row r="23" spans="2:6" x14ac:dyDescent="0.25">
      <c r="B23" s="41"/>
      <c r="C23" s="41">
        <v>500</v>
      </c>
      <c r="D23" s="42" t="s">
        <v>80</v>
      </c>
      <c r="E23" s="37" t="s">
        <v>78</v>
      </c>
      <c r="F23" s="42"/>
    </row>
    <row r="24" spans="2:6" x14ac:dyDescent="0.25">
      <c r="B24" s="41"/>
      <c r="C24" s="41">
        <v>500</v>
      </c>
      <c r="D24" s="42" t="s">
        <v>84</v>
      </c>
      <c r="E24" s="37" t="s">
        <v>85</v>
      </c>
      <c r="F24" s="42"/>
    </row>
    <row r="25" spans="2:6" x14ac:dyDescent="0.25">
      <c r="B25" s="41"/>
      <c r="C25" s="41">
        <v>0</v>
      </c>
      <c r="D25" s="42"/>
      <c r="E25" s="37"/>
      <c r="F25" s="42"/>
    </row>
    <row r="26" spans="2:6" x14ac:dyDescent="0.25">
      <c r="B26" s="41">
        <f>-SUM(C21:C25)</f>
        <v>-2430</v>
      </c>
      <c r="C26" s="48" t="s">
        <v>61</v>
      </c>
      <c r="D26" s="42"/>
      <c r="E26" s="43"/>
      <c r="F26" s="42"/>
    </row>
    <row r="27" spans="2:6" x14ac:dyDescent="0.25">
      <c r="B27" s="41">
        <f>SUM(B3:B26)</f>
        <v>257722</v>
      </c>
      <c r="C27" s="41"/>
      <c r="D27" s="42" t="s">
        <v>40</v>
      </c>
      <c r="E27" s="43"/>
      <c r="F27" s="42"/>
    </row>
    <row r="28" spans="2:6" x14ac:dyDescent="0.25">
      <c r="B28" s="41"/>
      <c r="C28" s="45"/>
      <c r="D28" s="42"/>
      <c r="E28" s="42"/>
      <c r="F28" s="42"/>
    </row>
    <row r="29" spans="2:6" x14ac:dyDescent="0.25">
      <c r="B29" s="41"/>
      <c r="C29" s="41"/>
      <c r="D29" s="42"/>
      <c r="E29" s="43"/>
      <c r="F29" s="42"/>
    </row>
    <row r="30" spans="2:6" x14ac:dyDescent="0.25">
      <c r="B30" s="41"/>
      <c r="C30" s="41"/>
      <c r="D30" s="42"/>
      <c r="E30" s="42"/>
      <c r="F30" s="42"/>
    </row>
    <row r="32" spans="2:6" x14ac:dyDescent="0.25">
      <c r="B32" s="38" t="s">
        <v>109</v>
      </c>
    </row>
    <row r="35" spans="2:3" x14ac:dyDescent="0.25">
      <c r="B35" s="38" t="s">
        <v>107</v>
      </c>
    </row>
    <row r="36" spans="2:3" x14ac:dyDescent="0.25">
      <c r="B36" s="38" t="s">
        <v>112</v>
      </c>
      <c r="C36" s="38" t="s">
        <v>113</v>
      </c>
    </row>
  </sheetData>
  <hyperlinks>
    <hyperlink ref="E6" r:id="rId1" xr:uid="{9F35443E-D983-43F8-B0E3-90A6F95C8D7B}"/>
    <hyperlink ref="E21" r:id="rId2" xr:uid="{89210066-943E-4BF4-B961-F95CFD00C527}"/>
    <hyperlink ref="E22" r:id="rId3" xr:uid="{90AF659B-1B5C-4CDF-ABFF-5E850DC9A1D9}"/>
    <hyperlink ref="E7" r:id="rId4" xr:uid="{C64431E4-EE39-4AEC-87C0-F16B2B884BE8}"/>
    <hyperlink ref="E11" r:id="rId5" xr:uid="{25071885-D555-45E6-BCD1-EF6386EBD23D}"/>
    <hyperlink ref="E12" r:id="rId6" xr:uid="{321FC1F7-A1FD-4A0E-AD7F-2DA5ACBD0F8D}"/>
    <hyperlink ref="E13" r:id="rId7" xr:uid="{294B57C4-F0EE-477E-9B7D-68A0A6A9AD98}"/>
    <hyperlink ref="E23" r:id="rId8" xr:uid="{0878187A-BA9C-47BE-ABC9-D43EEEB00D92}"/>
    <hyperlink ref="E24" r:id="rId9" xr:uid="{559F0286-A671-49BF-96B7-7C08F617D129}"/>
    <hyperlink ref="E16" r:id="rId10" xr:uid="{3FD740E9-C365-49A3-891F-F6604A2E3B16}"/>
    <hyperlink ref="E15" r:id="rId11" xr:uid="{716EA194-487A-40EE-AC87-977CC2FD32F3}"/>
    <hyperlink ref="E5" r:id="rId12" xr:uid="{FA237301-FC0D-4B31-8B12-B7B963CD8A61}"/>
    <hyperlink ref="E8" r:id="rId13" xr:uid="{C45902E6-1022-40E8-BB3A-3D1576188FBB}"/>
    <hyperlink ref="E20" r:id="rId14" display="https://www.kondokoportal.com/invoiceView/show/2930" xr:uid="{761193E3-F311-4485-9871-B54E0CF21566}"/>
    <hyperlink ref="E19" r:id="rId15" xr:uid="{559FE28B-B72B-441F-A62B-A568041C45CF}"/>
    <hyperlink ref="E18" r:id="rId16" xr:uid="{8279C874-8F75-402B-8BFF-520A489AD81A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Jason</vt:lpstr>
      <vt:lpstr>I paid</vt:lpstr>
      <vt:lpstr>lease1</vt:lpstr>
      <vt:lpstr>lease2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2021-08-01T10:22:11Z</dcterms:modified>
</cp:coreProperties>
</file>