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ula\Documents\GitHub\ATG-Document\"/>
    </mc:Choice>
  </mc:AlternateContent>
  <xr:revisionPtr revIDLastSave="0" documentId="13_ncr:1_{19E3D5E7-C0AD-4753-A774-BFA7A638236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List Max Baru (Recheck)" sheetId="5" r:id="rId1"/>
    <sheet name="Daftar Tangki 5-10-20 (14)" sheetId="7" r:id="rId2"/>
    <sheet name="Daftar Tangki 5-10-15 (1)" sheetId="6" r:id="rId3"/>
  </sheets>
  <definedNames>
    <definedName name="_xlnm._FilterDatabase" localSheetId="2" hidden="1">'Daftar Tangki 5-10-15 (1)'!$A$4:$AB$35</definedName>
    <definedName name="_xlnm._FilterDatabase" localSheetId="1" hidden="1">'Daftar Tangki 5-10-20 (14)'!$A$13:$AA$46</definedName>
    <definedName name="_xlnm._FilterDatabase" localSheetId="0" hidden="1">'List Max Baru (Recheck)'!$A$3:$AC$147</definedName>
    <definedName name="KOP_TANK_AKSEN">#REF!</definedName>
    <definedName name="KOP_TANK_TBL">#REF!</definedName>
    <definedName name="LUBANG_UKUR">#REF!</definedName>
    <definedName name="POMPA_1">#REF!</definedName>
    <definedName name="POMPA_2">#REF!</definedName>
    <definedName name="POMPA_5">#REF!</definedName>
    <definedName name="POMPA_7">#REF!</definedName>
    <definedName name="POMPA_8">#REF!</definedName>
    <definedName name="POMPA_A">#REF!</definedName>
    <definedName name="POMPA_LAWE2">#REF!</definedName>
    <definedName name="POMPA_R">#REF!</definedName>
    <definedName name="_xlnm.Print_Area" localSheetId="2">'Daftar Tangki 5-10-15 (1)'!$A$1:$N$35</definedName>
    <definedName name="_xlnm.Print_Area" localSheetId="1">'Daftar Tangki 5-10-20 (14)'!$A$1:$R$45</definedName>
    <definedName name="_xlnm.Print_Area" localSheetId="0">'List Max Baru (Recheck)'!$A$1:$R$138</definedName>
    <definedName name="_xlnm.Print_Titles" localSheetId="2">'Daftar Tangki 5-10-15 (1)'!$A$1:$IV$4</definedName>
    <definedName name="_xlnm.Print_Titles" localSheetId="0">'List Max Baru (Recheck)'!$1:$4</definedName>
    <definedName name="TANK_AKSEN">#REF!</definedName>
    <definedName name="TANK_TBL">#REF!</definedName>
    <definedName name="TANK1">#REF!</definedName>
    <definedName name="TANK2">#REF!</definedName>
    <definedName name="TANKI_UP_V" localSheetId="2">'Daftar Tangki 5-10-15 (1)'!$B$5:$N$35</definedName>
    <definedName name="TANKI_UP_V" localSheetId="1">'Daftar Tangki 5-10-20 (14)'!$B$5:$N$9</definedName>
    <definedName name="TANKI_UP_V" localSheetId="0">'List Max Baru (Recheck)'!$B$5:$N$138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8" i="5" l="1"/>
  <c r="V135" i="5"/>
  <c r="A122" i="5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P129" i="5"/>
  <c r="P130" i="5"/>
  <c r="P131" i="5"/>
  <c r="P132" i="5"/>
  <c r="P133" i="5"/>
  <c r="J133" i="5"/>
  <c r="P119" i="5" l="1"/>
  <c r="P120" i="5"/>
  <c r="P71" i="5"/>
  <c r="P75" i="5" l="1"/>
  <c r="P73" i="5"/>
  <c r="P127" i="5" l="1"/>
  <c r="P95" i="5"/>
  <c r="P20" i="5"/>
  <c r="V6" i="5"/>
  <c r="Y6" i="5"/>
  <c r="AA6" i="5"/>
  <c r="V7" i="5"/>
  <c r="Y7" i="5"/>
  <c r="AA7" i="5"/>
  <c r="V8" i="5"/>
  <c r="Y8" i="5"/>
  <c r="AA8" i="5"/>
  <c r="V9" i="5"/>
  <c r="Y9" i="5"/>
  <c r="AA9" i="5"/>
  <c r="V10" i="5"/>
  <c r="Y10" i="5"/>
  <c r="AA10" i="5"/>
  <c r="V11" i="5"/>
  <c r="Y11" i="5"/>
  <c r="AA11" i="5"/>
  <c r="V12" i="5"/>
  <c r="Y12" i="5"/>
  <c r="AA12" i="5"/>
  <c r="V13" i="5"/>
  <c r="Y13" i="5"/>
  <c r="AA13" i="5"/>
  <c r="V14" i="5"/>
  <c r="Y14" i="5"/>
  <c r="AA14" i="5"/>
  <c r="V15" i="5"/>
  <c r="Y15" i="5"/>
  <c r="AA15" i="5"/>
  <c r="V16" i="5"/>
  <c r="Y16" i="5"/>
  <c r="AA16" i="5"/>
  <c r="V17" i="5"/>
  <c r="Y17" i="5"/>
  <c r="AA17" i="5"/>
  <c r="V18" i="5"/>
  <c r="Y18" i="5"/>
  <c r="AA18" i="5"/>
  <c r="V19" i="5"/>
  <c r="Y19" i="5"/>
  <c r="AA19" i="5"/>
  <c r="V20" i="5"/>
  <c r="Y20" i="5"/>
  <c r="AA20" i="5"/>
  <c r="V21" i="5"/>
  <c r="Y21" i="5"/>
  <c r="AA21" i="5"/>
  <c r="V22" i="5"/>
  <c r="Y22" i="5"/>
  <c r="AA22" i="5"/>
  <c r="V23" i="5"/>
  <c r="Y23" i="5"/>
  <c r="AA23" i="5"/>
  <c r="V24" i="5"/>
  <c r="Y24" i="5"/>
  <c r="AA24" i="5"/>
  <c r="V25" i="5"/>
  <c r="Y25" i="5"/>
  <c r="AA25" i="5"/>
  <c r="V26" i="5"/>
  <c r="Y26" i="5"/>
  <c r="AA26" i="5"/>
  <c r="V27" i="5"/>
  <c r="Y27" i="5"/>
  <c r="AA27" i="5"/>
  <c r="V28" i="5"/>
  <c r="Y28" i="5"/>
  <c r="AA28" i="5"/>
  <c r="V29" i="5"/>
  <c r="Y29" i="5"/>
  <c r="AA29" i="5"/>
  <c r="V30" i="5"/>
  <c r="Y30" i="5"/>
  <c r="AA30" i="5"/>
  <c r="V31" i="5"/>
  <c r="Y31" i="5"/>
  <c r="AA31" i="5"/>
  <c r="V32" i="5"/>
  <c r="Y32" i="5"/>
  <c r="AA32" i="5"/>
  <c r="V33" i="5"/>
  <c r="Y33" i="5"/>
  <c r="AA33" i="5"/>
  <c r="V34" i="5"/>
  <c r="Y34" i="5"/>
  <c r="AA34" i="5"/>
  <c r="V35" i="5"/>
  <c r="Y35" i="5"/>
  <c r="AA35" i="5"/>
  <c r="V36" i="5"/>
  <c r="Y36" i="5"/>
  <c r="AA36" i="5"/>
  <c r="V37" i="5"/>
  <c r="Y37" i="5"/>
  <c r="AA37" i="5"/>
  <c r="V40" i="5"/>
  <c r="Y40" i="5"/>
  <c r="AA40" i="5"/>
  <c r="V41" i="5"/>
  <c r="Y41" i="5"/>
  <c r="AA41" i="5"/>
  <c r="V42" i="5"/>
  <c r="Y42" i="5"/>
  <c r="AA42" i="5"/>
  <c r="V43" i="5"/>
  <c r="Y43" i="5"/>
  <c r="AA43" i="5"/>
  <c r="V44" i="5"/>
  <c r="Y44" i="5"/>
  <c r="AA44" i="5"/>
  <c r="V45" i="5"/>
  <c r="Y45" i="5"/>
  <c r="AA45" i="5"/>
  <c r="V46" i="5"/>
  <c r="Y46" i="5"/>
  <c r="AA46" i="5"/>
  <c r="V47" i="5"/>
  <c r="Y47" i="5"/>
  <c r="AA47" i="5"/>
  <c r="V48" i="5"/>
  <c r="Y48" i="5"/>
  <c r="AA48" i="5"/>
  <c r="V49" i="5"/>
  <c r="Y49" i="5"/>
  <c r="AA49" i="5"/>
  <c r="V50" i="5"/>
  <c r="Y50" i="5"/>
  <c r="AA50" i="5"/>
  <c r="V51" i="5"/>
  <c r="Y51" i="5"/>
  <c r="AA51" i="5"/>
  <c r="V52" i="5"/>
  <c r="Y52" i="5"/>
  <c r="AA52" i="5"/>
  <c r="V53" i="5"/>
  <c r="Y53" i="5"/>
  <c r="AA53" i="5"/>
  <c r="V54" i="5"/>
  <c r="Y54" i="5"/>
  <c r="AA54" i="5"/>
  <c r="V55" i="5"/>
  <c r="Y55" i="5"/>
  <c r="AA55" i="5"/>
  <c r="V56" i="5"/>
  <c r="Y56" i="5"/>
  <c r="AA56" i="5"/>
  <c r="V57" i="5"/>
  <c r="Y57" i="5"/>
  <c r="AA57" i="5"/>
  <c r="V58" i="5"/>
  <c r="Y58" i="5"/>
  <c r="AA58" i="5"/>
  <c r="V59" i="5"/>
  <c r="Y59" i="5"/>
  <c r="AA59" i="5"/>
  <c r="V60" i="5"/>
  <c r="Y60" i="5"/>
  <c r="AA60" i="5"/>
  <c r="V61" i="5"/>
  <c r="Y61" i="5"/>
  <c r="AA61" i="5"/>
  <c r="V62" i="5"/>
  <c r="Y62" i="5"/>
  <c r="AA62" i="5"/>
  <c r="V63" i="5"/>
  <c r="Y63" i="5"/>
  <c r="AA63" i="5"/>
  <c r="V64" i="5"/>
  <c r="Y64" i="5"/>
  <c r="AA64" i="5"/>
  <c r="V65" i="5"/>
  <c r="Y65" i="5"/>
  <c r="AA65" i="5"/>
  <c r="V66" i="5"/>
  <c r="Y66" i="5"/>
  <c r="AA66" i="5"/>
  <c r="V67" i="5"/>
  <c r="Y67" i="5"/>
  <c r="AA67" i="5"/>
  <c r="V68" i="5"/>
  <c r="Y68" i="5"/>
  <c r="AA68" i="5"/>
  <c r="V69" i="5"/>
  <c r="Y69" i="5"/>
  <c r="AA69" i="5"/>
  <c r="V70" i="5"/>
  <c r="Y70" i="5"/>
  <c r="AA70" i="5"/>
  <c r="V71" i="5"/>
  <c r="N71" i="5" s="1"/>
  <c r="Y71" i="5"/>
  <c r="AA71" i="5"/>
  <c r="V72" i="5"/>
  <c r="Y72" i="5"/>
  <c r="AA72" i="5"/>
  <c r="V73" i="5"/>
  <c r="Y73" i="5"/>
  <c r="AA73" i="5"/>
  <c r="V74" i="5"/>
  <c r="Y74" i="5"/>
  <c r="AA74" i="5"/>
  <c r="V75" i="5"/>
  <c r="Y75" i="5"/>
  <c r="AA75" i="5"/>
  <c r="V76" i="5"/>
  <c r="Y76" i="5"/>
  <c r="AA76" i="5"/>
  <c r="V77" i="5"/>
  <c r="Y77" i="5"/>
  <c r="AA77" i="5"/>
  <c r="V78" i="5"/>
  <c r="Y78" i="5"/>
  <c r="AA78" i="5"/>
  <c r="V79" i="5"/>
  <c r="Y79" i="5"/>
  <c r="AA79" i="5"/>
  <c r="V80" i="5"/>
  <c r="Y80" i="5"/>
  <c r="AA80" i="5"/>
  <c r="V81" i="5"/>
  <c r="Y81" i="5"/>
  <c r="AA81" i="5"/>
  <c r="V82" i="5"/>
  <c r="Y82" i="5"/>
  <c r="AA82" i="5"/>
  <c r="V83" i="5"/>
  <c r="Y83" i="5"/>
  <c r="AA83" i="5"/>
  <c r="V84" i="5"/>
  <c r="Y84" i="5"/>
  <c r="AA84" i="5"/>
  <c r="V85" i="5"/>
  <c r="Y85" i="5"/>
  <c r="AA85" i="5"/>
  <c r="V86" i="5"/>
  <c r="Y86" i="5"/>
  <c r="AA86" i="5"/>
  <c r="V87" i="5"/>
  <c r="Y87" i="5"/>
  <c r="AA87" i="5"/>
  <c r="V88" i="5"/>
  <c r="Y88" i="5"/>
  <c r="AA88" i="5"/>
  <c r="V89" i="5"/>
  <c r="Y89" i="5"/>
  <c r="AA89" i="5"/>
  <c r="V90" i="5"/>
  <c r="Y90" i="5"/>
  <c r="AA90" i="5"/>
  <c r="V91" i="5"/>
  <c r="Y91" i="5"/>
  <c r="AA91" i="5"/>
  <c r="V92" i="5"/>
  <c r="Y92" i="5"/>
  <c r="AA92" i="5"/>
  <c r="V93" i="5"/>
  <c r="Y93" i="5"/>
  <c r="AA93" i="5"/>
  <c r="V94" i="5"/>
  <c r="Y94" i="5"/>
  <c r="AA94" i="5"/>
  <c r="V95" i="5"/>
  <c r="Y95" i="5"/>
  <c r="AA95" i="5"/>
  <c r="V96" i="5"/>
  <c r="Y96" i="5"/>
  <c r="AA96" i="5"/>
  <c r="V97" i="5"/>
  <c r="Y97" i="5"/>
  <c r="AA97" i="5"/>
  <c r="V98" i="5"/>
  <c r="Y98" i="5"/>
  <c r="AA98" i="5"/>
  <c r="V99" i="5"/>
  <c r="Y99" i="5"/>
  <c r="AA99" i="5"/>
  <c r="V100" i="5"/>
  <c r="Y100" i="5"/>
  <c r="AA100" i="5"/>
  <c r="V101" i="5"/>
  <c r="Y101" i="5"/>
  <c r="AA101" i="5"/>
  <c r="V102" i="5"/>
  <c r="Y102" i="5"/>
  <c r="AA102" i="5"/>
  <c r="V103" i="5"/>
  <c r="Y103" i="5"/>
  <c r="AA103" i="5"/>
  <c r="V104" i="5"/>
  <c r="Y104" i="5"/>
  <c r="AA104" i="5"/>
  <c r="V105" i="5"/>
  <c r="Y105" i="5"/>
  <c r="AA105" i="5"/>
  <c r="V106" i="5"/>
  <c r="Y106" i="5"/>
  <c r="AA106" i="5"/>
  <c r="V107" i="5"/>
  <c r="Y107" i="5"/>
  <c r="AA107" i="5"/>
  <c r="V108" i="5"/>
  <c r="Y108" i="5"/>
  <c r="AA108" i="5"/>
  <c r="V109" i="5"/>
  <c r="Y109" i="5"/>
  <c r="AA109" i="5"/>
  <c r="V110" i="5"/>
  <c r="Y110" i="5"/>
  <c r="AA110" i="5"/>
  <c r="V111" i="5"/>
  <c r="Y111" i="5"/>
  <c r="AA111" i="5"/>
  <c r="V112" i="5"/>
  <c r="Y112" i="5"/>
  <c r="AA112" i="5"/>
  <c r="V113" i="5"/>
  <c r="Y113" i="5"/>
  <c r="AA113" i="5"/>
  <c r="V114" i="5"/>
  <c r="Y114" i="5"/>
  <c r="AA114" i="5"/>
  <c r="V115" i="5"/>
  <c r="Y115" i="5"/>
  <c r="AA115" i="5"/>
  <c r="V116" i="5"/>
  <c r="Y116" i="5"/>
  <c r="AA116" i="5"/>
  <c r="V117" i="5"/>
  <c r="Y117" i="5"/>
  <c r="AA117" i="5"/>
  <c r="V118" i="5"/>
  <c r="Y118" i="5"/>
  <c r="AA118" i="5"/>
  <c r="V120" i="5"/>
  <c r="Y120" i="5"/>
  <c r="AA120" i="5"/>
  <c r="V121" i="5"/>
  <c r="Y121" i="5"/>
  <c r="AA121" i="5"/>
  <c r="V122" i="5"/>
  <c r="Y122" i="5"/>
  <c r="AA122" i="5"/>
  <c r="V123" i="5"/>
  <c r="Y123" i="5"/>
  <c r="AA123" i="5"/>
  <c r="V124" i="5"/>
  <c r="Y124" i="5"/>
  <c r="AA124" i="5"/>
  <c r="V125" i="5"/>
  <c r="Y125" i="5"/>
  <c r="AA125" i="5"/>
  <c r="V126" i="5"/>
  <c r="Y126" i="5"/>
  <c r="AA126" i="5"/>
  <c r="V127" i="5"/>
  <c r="Y127" i="5"/>
  <c r="AA127" i="5"/>
  <c r="V128" i="5"/>
  <c r="Y128" i="5"/>
  <c r="AA128" i="5"/>
  <c r="V129" i="5"/>
  <c r="Y129" i="5"/>
  <c r="AA129" i="5"/>
  <c r="V130" i="5"/>
  <c r="Y130" i="5"/>
  <c r="AA130" i="5"/>
  <c r="V131" i="5"/>
  <c r="Y131" i="5"/>
  <c r="AA131" i="5"/>
  <c r="V132" i="5"/>
  <c r="Y132" i="5"/>
  <c r="AA132" i="5"/>
  <c r="V133" i="5"/>
  <c r="Y133" i="5"/>
  <c r="AA133" i="5"/>
  <c r="V134" i="5"/>
  <c r="Y134" i="5"/>
  <c r="AA134" i="5"/>
  <c r="Y135" i="5"/>
  <c r="AA135" i="5"/>
  <c r="V136" i="5"/>
  <c r="Y136" i="5"/>
  <c r="AA136" i="5"/>
  <c r="V137" i="5"/>
  <c r="Y137" i="5"/>
  <c r="AA137" i="5"/>
  <c r="V138" i="5"/>
  <c r="Y138" i="5"/>
  <c r="AA138" i="5"/>
  <c r="V139" i="5"/>
  <c r="Y139" i="5"/>
  <c r="AA139" i="5"/>
  <c r="V140" i="5"/>
  <c r="Y140" i="5"/>
  <c r="AA140" i="5"/>
  <c r="V141" i="5"/>
  <c r="Y141" i="5"/>
  <c r="AA141" i="5"/>
  <c r="V142" i="5"/>
  <c r="Y142" i="5"/>
  <c r="AA142" i="5"/>
  <c r="V143" i="5"/>
  <c r="Y143" i="5"/>
  <c r="AA143" i="5"/>
  <c r="V144" i="5"/>
  <c r="Y144" i="5"/>
  <c r="AA144" i="5"/>
  <c r="V145" i="5"/>
  <c r="Y145" i="5"/>
  <c r="AA145" i="5"/>
  <c r="V146" i="5"/>
  <c r="Y146" i="5"/>
  <c r="AA146" i="5"/>
  <c r="V147" i="5"/>
  <c r="Y147" i="5"/>
  <c r="AA147" i="5"/>
  <c r="J21" i="5"/>
  <c r="W21" i="5" s="1"/>
  <c r="X21" i="5" s="1"/>
  <c r="J22" i="5"/>
  <c r="J23" i="5"/>
  <c r="J24" i="5"/>
  <c r="J25" i="5"/>
  <c r="J26" i="5"/>
  <c r="J27" i="5"/>
  <c r="AB27" i="5" s="1"/>
  <c r="J28" i="5"/>
  <c r="J29" i="5"/>
  <c r="J30" i="5"/>
  <c r="J31" i="5"/>
  <c r="AB31" i="5" s="1"/>
  <c r="J32" i="5"/>
  <c r="J33" i="5"/>
  <c r="J34" i="5"/>
  <c r="J35" i="5"/>
  <c r="J36" i="5"/>
  <c r="J37" i="5"/>
  <c r="J38" i="5"/>
  <c r="J39" i="5"/>
  <c r="J40" i="5"/>
  <c r="J41" i="5"/>
  <c r="J42" i="5"/>
  <c r="J43" i="5"/>
  <c r="AB43" i="5" s="1"/>
  <c r="J44" i="5"/>
  <c r="J45" i="5"/>
  <c r="J46" i="5"/>
  <c r="J47" i="5"/>
  <c r="AB47" i="5" s="1"/>
  <c r="J48" i="5"/>
  <c r="J49" i="5"/>
  <c r="J50" i="5"/>
  <c r="J51" i="5"/>
  <c r="AB51" i="5" s="1"/>
  <c r="J52" i="5"/>
  <c r="J53" i="5"/>
  <c r="J54" i="5"/>
  <c r="J55" i="5"/>
  <c r="J56" i="5"/>
  <c r="J57" i="5"/>
  <c r="AB57" i="5" s="1"/>
  <c r="J58" i="5"/>
  <c r="J59" i="5"/>
  <c r="J60" i="5"/>
  <c r="J61" i="5"/>
  <c r="J62" i="5"/>
  <c r="J63" i="5"/>
  <c r="J64" i="5"/>
  <c r="J65" i="5"/>
  <c r="Z65" i="5" s="1"/>
  <c r="J66" i="5"/>
  <c r="J67" i="5"/>
  <c r="AB67" i="5" s="1"/>
  <c r="J68" i="5"/>
  <c r="J69" i="5"/>
  <c r="J70" i="5"/>
  <c r="J71" i="5"/>
  <c r="J72" i="5"/>
  <c r="J73" i="5"/>
  <c r="J74" i="5"/>
  <c r="J75" i="5"/>
  <c r="J76" i="5"/>
  <c r="J77" i="5"/>
  <c r="J78" i="5"/>
  <c r="W78" i="5" s="1"/>
  <c r="X78" i="5" s="1"/>
  <c r="J79" i="5"/>
  <c r="AB79" i="5" s="1"/>
  <c r="J80" i="5"/>
  <c r="J81" i="5"/>
  <c r="Z81" i="5" s="1"/>
  <c r="J82" i="5"/>
  <c r="J83" i="5"/>
  <c r="J84" i="5"/>
  <c r="J85" i="5"/>
  <c r="Z85" i="5" s="1"/>
  <c r="J86" i="5"/>
  <c r="J87" i="5"/>
  <c r="J88" i="5"/>
  <c r="J89" i="5"/>
  <c r="Z89" i="5" s="1"/>
  <c r="J90" i="5"/>
  <c r="J91" i="5"/>
  <c r="J92" i="5"/>
  <c r="J93" i="5"/>
  <c r="J94" i="5"/>
  <c r="J95" i="5"/>
  <c r="J96" i="5"/>
  <c r="J97" i="5"/>
  <c r="J98" i="5"/>
  <c r="J99" i="5"/>
  <c r="J100" i="5"/>
  <c r="J101" i="5"/>
  <c r="Z101" i="5" s="1"/>
  <c r="J102" i="5"/>
  <c r="J103" i="5"/>
  <c r="J104" i="5"/>
  <c r="J105" i="5"/>
  <c r="J106" i="5"/>
  <c r="J107" i="5"/>
  <c r="AB107" i="5" s="1"/>
  <c r="J108" i="5"/>
  <c r="J109" i="5"/>
  <c r="J110" i="5"/>
  <c r="J111" i="5"/>
  <c r="J112" i="5"/>
  <c r="J113" i="5"/>
  <c r="J114" i="5"/>
  <c r="J115" i="5"/>
  <c r="AB115" i="5" s="1"/>
  <c r="J116" i="5"/>
  <c r="J117" i="5"/>
  <c r="J118" i="5"/>
  <c r="J119" i="5"/>
  <c r="V119" i="5" s="1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W132" i="5" s="1"/>
  <c r="J134" i="5"/>
  <c r="J135" i="5"/>
  <c r="W135" i="5" s="1"/>
  <c r="X135" i="5" s="1"/>
  <c r="J136" i="5"/>
  <c r="J137" i="5"/>
  <c r="W137" i="5" s="1"/>
  <c r="X137" i="5" s="1"/>
  <c r="J138" i="5"/>
  <c r="J139" i="5"/>
  <c r="J140" i="5"/>
  <c r="J141" i="5"/>
  <c r="J142" i="5"/>
  <c r="J143" i="5"/>
  <c r="J144" i="5"/>
  <c r="J145" i="5"/>
  <c r="J146" i="5"/>
  <c r="J147" i="5"/>
  <c r="AB147" i="5" s="1"/>
  <c r="J20" i="5"/>
  <c r="P134" i="5"/>
  <c r="W118" i="5" l="1"/>
  <c r="X118" i="5" s="1"/>
  <c r="Z146" i="5"/>
  <c r="W136" i="5"/>
  <c r="X136" i="5" s="1"/>
  <c r="W30" i="5"/>
  <c r="X30" i="5" s="1"/>
  <c r="Z136" i="5"/>
  <c r="Z71" i="5"/>
  <c r="Z67" i="5"/>
  <c r="W146" i="5"/>
  <c r="X146" i="5" s="1"/>
  <c r="W109" i="5"/>
  <c r="X109" i="5" s="1"/>
  <c r="W97" i="5"/>
  <c r="X97" i="5" s="1"/>
  <c r="AB142" i="5"/>
  <c r="AB134" i="5"/>
  <c r="AB126" i="5"/>
  <c r="AB122" i="5"/>
  <c r="AB109" i="5"/>
  <c r="AB101" i="5"/>
  <c r="Z56" i="5"/>
  <c r="Z40" i="5"/>
  <c r="Z143" i="5"/>
  <c r="X132" i="5"/>
  <c r="N132" i="5"/>
  <c r="Z32" i="5"/>
  <c r="AA119" i="5"/>
  <c r="AB119" i="5" s="1"/>
  <c r="Y119" i="5"/>
  <c r="Z119" i="5" s="1"/>
  <c r="AB75" i="5"/>
  <c r="Z134" i="5"/>
  <c r="Z130" i="5"/>
  <c r="W117" i="5"/>
  <c r="X117" i="5" s="1"/>
  <c r="AB111" i="5"/>
  <c r="AB91" i="5"/>
  <c r="AB87" i="5"/>
  <c r="Z86" i="5"/>
  <c r="AB83" i="5"/>
  <c r="AB141" i="5"/>
  <c r="AB73" i="5"/>
  <c r="AB65" i="5"/>
  <c r="Z34" i="5"/>
  <c r="AB30" i="5"/>
  <c r="Z72" i="5"/>
  <c r="Z64" i="5"/>
  <c r="Z48" i="5"/>
  <c r="Z28" i="5"/>
  <c r="AB138" i="5"/>
  <c r="W138" i="5"/>
  <c r="X138" i="5" s="1"/>
  <c r="Z107" i="5"/>
  <c r="Z103" i="5"/>
  <c r="Z99" i="5"/>
  <c r="AB63" i="5"/>
  <c r="Z58" i="5"/>
  <c r="Z50" i="5"/>
  <c r="W110" i="5"/>
  <c r="X110" i="5" s="1"/>
  <c r="W106" i="5"/>
  <c r="X106" i="5" s="1"/>
  <c r="W102" i="5"/>
  <c r="X102" i="5" s="1"/>
  <c r="W94" i="5"/>
  <c r="X94" i="5" s="1"/>
  <c r="W86" i="5"/>
  <c r="X86" i="5" s="1"/>
  <c r="W144" i="5"/>
  <c r="X144" i="5" s="1"/>
  <c r="W140" i="5"/>
  <c r="X140" i="5" s="1"/>
  <c r="W124" i="5"/>
  <c r="X124" i="5" s="1"/>
  <c r="Z117" i="5"/>
  <c r="Z113" i="5"/>
  <c r="Z49" i="5"/>
  <c r="W33" i="5"/>
  <c r="X33" i="5" s="1"/>
  <c r="Z25" i="5"/>
  <c r="W143" i="5"/>
  <c r="X143" i="5" s="1"/>
  <c r="AB130" i="5"/>
  <c r="Z129" i="5"/>
  <c r="Z115" i="5"/>
  <c r="AB112" i="5"/>
  <c r="AB103" i="5"/>
  <c r="AB99" i="5"/>
  <c r="AB95" i="5"/>
  <c r="AB77" i="5"/>
  <c r="Z76" i="5"/>
  <c r="W75" i="5"/>
  <c r="Z52" i="5"/>
  <c r="Z44" i="5"/>
  <c r="Z135" i="5"/>
  <c r="AB131" i="5"/>
  <c r="AB104" i="5"/>
  <c r="AB100" i="5"/>
  <c r="AB96" i="5"/>
  <c r="W48" i="5"/>
  <c r="X48" i="5" s="1"/>
  <c r="W139" i="5"/>
  <c r="AB64" i="5"/>
  <c r="AB59" i="5"/>
  <c r="AB35" i="5"/>
  <c r="Z147" i="5"/>
  <c r="AB143" i="5"/>
  <c r="Z142" i="5"/>
  <c r="W134" i="5"/>
  <c r="X134" i="5" s="1"/>
  <c r="Z131" i="5"/>
  <c r="W130" i="5"/>
  <c r="Z127" i="5"/>
  <c r="Z126" i="5"/>
  <c r="AB123" i="5"/>
  <c r="Z122" i="5"/>
  <c r="AB120" i="5"/>
  <c r="AB114" i="5"/>
  <c r="Z108" i="5"/>
  <c r="W107" i="5"/>
  <c r="X107" i="5" s="1"/>
  <c r="W103" i="5"/>
  <c r="X103" i="5" s="1"/>
  <c r="W95" i="5"/>
  <c r="X95" i="5" s="1"/>
  <c r="AB88" i="5"/>
  <c r="Z87" i="5"/>
  <c r="W71" i="5"/>
  <c r="X71" i="5" s="1"/>
  <c r="O71" i="5" s="1"/>
  <c r="S71" i="5" s="1"/>
  <c r="Z68" i="5"/>
  <c r="W67" i="5"/>
  <c r="X67" i="5" s="1"/>
  <c r="Z63" i="5"/>
  <c r="Z59" i="5"/>
  <c r="Z35" i="5"/>
  <c r="AB32" i="5"/>
  <c r="Z145" i="5"/>
  <c r="W133" i="5"/>
  <c r="W129" i="5"/>
  <c r="W125" i="5"/>
  <c r="X125" i="5" s="1"/>
  <c r="W121" i="5"/>
  <c r="X121" i="5" s="1"/>
  <c r="W142" i="5"/>
  <c r="X142" i="5" s="1"/>
  <c r="W127" i="5"/>
  <c r="X127" i="5" s="1"/>
  <c r="W126" i="5"/>
  <c r="X126" i="5" s="1"/>
  <c r="Z123" i="5"/>
  <c r="W122" i="5"/>
  <c r="X122" i="5" s="1"/>
  <c r="AB116" i="5"/>
  <c r="W92" i="5"/>
  <c r="X92" i="5" s="1"/>
  <c r="W91" i="5"/>
  <c r="X91" i="5" s="1"/>
  <c r="Z84" i="5"/>
  <c r="W83" i="5"/>
  <c r="X83" i="5" s="1"/>
  <c r="Z79" i="5"/>
  <c r="Z75" i="5"/>
  <c r="W63" i="5"/>
  <c r="X63" i="5" s="1"/>
  <c r="Z60" i="5"/>
  <c r="Z55" i="5"/>
  <c r="Z51" i="5"/>
  <c r="AB48" i="5"/>
  <c r="Z47" i="5"/>
  <c r="Z43" i="5"/>
  <c r="Z36" i="5"/>
  <c r="AB23" i="5"/>
  <c r="Z124" i="5"/>
  <c r="W113" i="5"/>
  <c r="X113" i="5" s="1"/>
  <c r="AB110" i="5"/>
  <c r="Z97" i="5"/>
  <c r="W81" i="5"/>
  <c r="X81" i="5" s="1"/>
  <c r="AB78" i="5"/>
  <c r="N64" i="5"/>
  <c r="W64" i="5"/>
  <c r="X64" i="5" s="1"/>
  <c r="Z42" i="5"/>
  <c r="AB25" i="5"/>
  <c r="Z20" i="5"/>
  <c r="W74" i="5"/>
  <c r="X74" i="5" s="1"/>
  <c r="AB74" i="5"/>
  <c r="W66" i="5"/>
  <c r="X66" i="5" s="1"/>
  <c r="AB66" i="5"/>
  <c r="W58" i="5"/>
  <c r="X58" i="5" s="1"/>
  <c r="AB58" i="5"/>
  <c r="W50" i="5"/>
  <c r="X50" i="5" s="1"/>
  <c r="AB50" i="5"/>
  <c r="W42" i="5"/>
  <c r="X42" i="5" s="1"/>
  <c r="AB42" i="5"/>
  <c r="W34" i="5"/>
  <c r="X34" i="5" s="1"/>
  <c r="AB34" i="5"/>
  <c r="W26" i="5"/>
  <c r="X26" i="5" s="1"/>
  <c r="AB26" i="5"/>
  <c r="AB145" i="5"/>
  <c r="AB144" i="5"/>
  <c r="Z141" i="5"/>
  <c r="Z132" i="5"/>
  <c r="AB128" i="5"/>
  <c r="Z102" i="5"/>
  <c r="Z98" i="5"/>
  <c r="Z93" i="5"/>
  <c r="AB89" i="5"/>
  <c r="W82" i="5"/>
  <c r="X82" i="5" s="1"/>
  <c r="Z74" i="5"/>
  <c r="Z66" i="5"/>
  <c r="AB49" i="5"/>
  <c r="AB33" i="5"/>
  <c r="Z29" i="5"/>
  <c r="AB22" i="5"/>
  <c r="Z21" i="5"/>
  <c r="W105" i="5"/>
  <c r="X105" i="5" s="1"/>
  <c r="Z105" i="5"/>
  <c r="Z73" i="5"/>
  <c r="W73" i="5"/>
  <c r="Z69" i="5"/>
  <c r="W69" i="5"/>
  <c r="X69" i="5" s="1"/>
  <c r="Z61" i="5"/>
  <c r="W61" i="5"/>
  <c r="X61" i="5" s="1"/>
  <c r="Z57" i="5"/>
  <c r="W57" i="5"/>
  <c r="X57" i="5" s="1"/>
  <c r="Z53" i="5"/>
  <c r="W53" i="5"/>
  <c r="X53" i="5" s="1"/>
  <c r="Z45" i="5"/>
  <c r="W45" i="5"/>
  <c r="X45" i="5" s="1"/>
  <c r="Z41" i="5"/>
  <c r="W41" i="5"/>
  <c r="X41" i="5" s="1"/>
  <c r="Z37" i="5"/>
  <c r="W37" i="5"/>
  <c r="Z144" i="5"/>
  <c r="Z121" i="5"/>
  <c r="AB113" i="5"/>
  <c r="Z94" i="5"/>
  <c r="AB41" i="5"/>
  <c r="W25" i="5"/>
  <c r="X25" i="5" s="1"/>
  <c r="W141" i="5"/>
  <c r="X141" i="5" s="1"/>
  <c r="AB137" i="5"/>
  <c r="S134" i="5"/>
  <c r="Z128" i="5"/>
  <c r="Z118" i="5"/>
  <c r="AB117" i="5"/>
  <c r="Z114" i="5"/>
  <c r="Z110" i="5"/>
  <c r="Z109" i="5"/>
  <c r="Z100" i="5"/>
  <c r="W93" i="5"/>
  <c r="X93" i="5" s="1"/>
  <c r="AB90" i="5"/>
  <c r="Z88" i="5"/>
  <c r="W84" i="5"/>
  <c r="X84" i="5" s="1"/>
  <c r="Z77" i="5"/>
  <c r="W76" i="5"/>
  <c r="X76" i="5" s="1"/>
  <c r="W70" i="5"/>
  <c r="X70" i="5" s="1"/>
  <c r="W68" i="5"/>
  <c r="X68" i="5" s="1"/>
  <c r="W62" i="5"/>
  <c r="X62" i="5" s="1"/>
  <c r="W60" i="5"/>
  <c r="X60" i="5" s="1"/>
  <c r="W59" i="5"/>
  <c r="X59" i="5" s="1"/>
  <c r="W55" i="5"/>
  <c r="X55" i="5" s="1"/>
  <c r="W54" i="5"/>
  <c r="X54" i="5" s="1"/>
  <c r="W52" i="5"/>
  <c r="X52" i="5" s="1"/>
  <c r="W51" i="5"/>
  <c r="X51" i="5" s="1"/>
  <c r="W47" i="5"/>
  <c r="X47" i="5" s="1"/>
  <c r="W46" i="5"/>
  <c r="X46" i="5" s="1"/>
  <c r="W44" i="5"/>
  <c r="X44" i="5" s="1"/>
  <c r="W43" i="5"/>
  <c r="X43" i="5" s="1"/>
  <c r="W36" i="5"/>
  <c r="X36" i="5" s="1"/>
  <c r="W35" i="5"/>
  <c r="X35" i="5" s="1"/>
  <c r="Z33" i="5"/>
  <c r="W29" i="5"/>
  <c r="X29" i="5" s="1"/>
  <c r="W28" i="5"/>
  <c r="X28" i="5" s="1"/>
  <c r="W27" i="5"/>
  <c r="X27" i="5" s="1"/>
  <c r="AB24" i="5"/>
  <c r="W20" i="5"/>
  <c r="X20" i="5" s="1"/>
  <c r="N20" i="5"/>
  <c r="N95" i="5"/>
  <c r="W77" i="5"/>
  <c r="X77" i="5" s="1"/>
  <c r="W72" i="5"/>
  <c r="X72" i="5" s="1"/>
  <c r="AB70" i="5"/>
  <c r="AB69" i="5"/>
  <c r="AB62" i="5"/>
  <c r="AB61" i="5"/>
  <c r="W56" i="5"/>
  <c r="X56" i="5" s="1"/>
  <c r="AB54" i="5"/>
  <c r="AB53" i="5"/>
  <c r="AB46" i="5"/>
  <c r="AB45" i="5"/>
  <c r="W40" i="5"/>
  <c r="X40" i="5" s="1"/>
  <c r="AB37" i="5"/>
  <c r="Z31" i="5"/>
  <c r="Z30" i="5"/>
  <c r="AB29" i="5"/>
  <c r="AB28" i="5"/>
  <c r="Z24" i="5"/>
  <c r="W23" i="5"/>
  <c r="X23" i="5" s="1"/>
  <c r="W22" i="5"/>
  <c r="X22" i="5" s="1"/>
  <c r="W147" i="5"/>
  <c r="X147" i="5" s="1"/>
  <c r="AB140" i="5"/>
  <c r="AB139" i="5"/>
  <c r="Z137" i="5"/>
  <c r="AB136" i="5"/>
  <c r="AB133" i="5"/>
  <c r="W131" i="5"/>
  <c r="W128" i="5"/>
  <c r="X128" i="5" s="1"/>
  <c r="AB125" i="5"/>
  <c r="W123" i="5"/>
  <c r="X123" i="5" s="1"/>
  <c r="Z120" i="5"/>
  <c r="Z116" i="5"/>
  <c r="W108" i="5"/>
  <c r="X108" i="5" s="1"/>
  <c r="Z104" i="5"/>
  <c r="W98" i="5"/>
  <c r="X98" i="5" s="1"/>
  <c r="W96" i="5"/>
  <c r="X96" i="5" s="1"/>
  <c r="AB92" i="5"/>
  <c r="Z90" i="5"/>
  <c r="Z82" i="5"/>
  <c r="Z80" i="5"/>
  <c r="AB146" i="5"/>
  <c r="W145" i="5"/>
  <c r="X145" i="5" s="1"/>
  <c r="Z140" i="5"/>
  <c r="Z139" i="5"/>
  <c r="Z138" i="5"/>
  <c r="AB135" i="5"/>
  <c r="Z133" i="5"/>
  <c r="AB132" i="5"/>
  <c r="AB129" i="5"/>
  <c r="AB127" i="5"/>
  <c r="Z125" i="5"/>
  <c r="AB124" i="5"/>
  <c r="AB121" i="5"/>
  <c r="W120" i="5"/>
  <c r="W119" i="5"/>
  <c r="W114" i="5"/>
  <c r="X114" i="5" s="1"/>
  <c r="W112" i="5"/>
  <c r="X112" i="5" s="1"/>
  <c r="W111" i="5"/>
  <c r="X111" i="5" s="1"/>
  <c r="AB106" i="5"/>
  <c r="W104" i="5"/>
  <c r="X104" i="5" s="1"/>
  <c r="W101" i="5"/>
  <c r="X101" i="5" s="1"/>
  <c r="AB98" i="5"/>
  <c r="AB97" i="5"/>
  <c r="AB94" i="5"/>
  <c r="AB93" i="5"/>
  <c r="W90" i="5"/>
  <c r="X90" i="5" s="1"/>
  <c r="W89" i="5"/>
  <c r="X89" i="5" s="1"/>
  <c r="AB86" i="5"/>
  <c r="AB85" i="5"/>
  <c r="AB84" i="5"/>
  <c r="Z83" i="5"/>
  <c r="W80" i="5"/>
  <c r="X80" i="5" s="1"/>
  <c r="W79" i="5"/>
  <c r="X79" i="5" s="1"/>
  <c r="AB76" i="5"/>
  <c r="AB71" i="5"/>
  <c r="Z70" i="5"/>
  <c r="AB68" i="5"/>
  <c r="W65" i="5"/>
  <c r="X65" i="5" s="1"/>
  <c r="Z62" i="5"/>
  <c r="AB60" i="5"/>
  <c r="AB55" i="5"/>
  <c r="Z54" i="5"/>
  <c r="AB52" i="5"/>
  <c r="W49" i="5"/>
  <c r="X49" i="5" s="1"/>
  <c r="Z46" i="5"/>
  <c r="AB44" i="5"/>
  <c r="AB36" i="5"/>
  <c r="W32" i="5"/>
  <c r="X32" i="5" s="1"/>
  <c r="W31" i="5"/>
  <c r="X31" i="5" s="1"/>
  <c r="W24" i="5"/>
  <c r="X24" i="5" s="1"/>
  <c r="AB21" i="5"/>
  <c r="AB20" i="5"/>
  <c r="AB118" i="5"/>
  <c r="W116" i="5"/>
  <c r="X116" i="5" s="1"/>
  <c r="W115" i="5"/>
  <c r="X115" i="5" s="1"/>
  <c r="Z112" i="5"/>
  <c r="Z111" i="5"/>
  <c r="AB108" i="5"/>
  <c r="Z106" i="5"/>
  <c r="AB105" i="5"/>
  <c r="AB102" i="5"/>
  <c r="W100" i="5"/>
  <c r="X100" i="5" s="1"/>
  <c r="W99" i="5"/>
  <c r="X99" i="5" s="1"/>
  <c r="Z96" i="5"/>
  <c r="Z95" i="5"/>
  <c r="Z92" i="5"/>
  <c r="Z91" i="5"/>
  <c r="W88" i="5"/>
  <c r="X88" i="5" s="1"/>
  <c r="W87" i="5"/>
  <c r="X87" i="5" s="1"/>
  <c r="W85" i="5"/>
  <c r="X85" i="5" s="1"/>
  <c r="AB82" i="5"/>
  <c r="AB81" i="5"/>
  <c r="AB80" i="5"/>
  <c r="Z78" i="5"/>
  <c r="AB72" i="5"/>
  <c r="AB56" i="5"/>
  <c r="AB40" i="5"/>
  <c r="Z27" i="5"/>
  <c r="Z26" i="5"/>
  <c r="Z23" i="5"/>
  <c r="Z22" i="5"/>
  <c r="P144" i="5"/>
  <c r="S144" i="5" s="1"/>
  <c r="P139" i="5"/>
  <c r="P64" i="5"/>
  <c r="P37" i="5"/>
  <c r="O132" i="5" l="1"/>
  <c r="S132" i="5" s="1"/>
  <c r="X130" i="5"/>
  <c r="N130" i="5"/>
  <c r="O130" i="5" s="1"/>
  <c r="X131" i="5"/>
  <c r="N131" i="5"/>
  <c r="O131" i="5" s="1"/>
  <c r="X133" i="5"/>
  <c r="N133" i="5"/>
  <c r="O133" i="5" s="1"/>
  <c r="X129" i="5"/>
  <c r="N129" i="5"/>
  <c r="O129" i="5" s="1"/>
  <c r="X119" i="5"/>
  <c r="N119" i="5"/>
  <c r="O119" i="5" s="1"/>
  <c r="S119" i="5" s="1"/>
  <c r="X120" i="5"/>
  <c r="N120" i="5"/>
  <c r="O120" i="5" s="1"/>
  <c r="X73" i="5"/>
  <c r="N73" i="5"/>
  <c r="O73" i="5" s="1"/>
  <c r="S73" i="5" s="1"/>
  <c r="X139" i="5"/>
  <c r="N139" i="5"/>
  <c r="O139" i="5" s="1"/>
  <c r="T139" i="5" s="1"/>
  <c r="U139" i="5" s="1"/>
  <c r="X75" i="5"/>
  <c r="N75" i="5"/>
  <c r="O75" i="5" s="1"/>
  <c r="S75" i="5" s="1"/>
  <c r="O95" i="5"/>
  <c r="S95" i="5" s="1"/>
  <c r="O20" i="5"/>
  <c r="S20" i="5" s="1"/>
  <c r="O64" i="5"/>
  <c r="S64" i="5" s="1"/>
  <c r="X37" i="5"/>
  <c r="N37" i="5"/>
  <c r="O37" i="5" s="1"/>
  <c r="P124" i="5"/>
  <c r="P108" i="5"/>
  <c r="P109" i="5"/>
  <c r="P110" i="5"/>
  <c r="P111" i="5"/>
  <c r="P112" i="5"/>
  <c r="P113" i="5"/>
  <c r="P114" i="5"/>
  <c r="P115" i="5"/>
  <c r="P116" i="5"/>
  <c r="P117" i="5"/>
  <c r="P118" i="5"/>
  <c r="P121" i="5"/>
  <c r="P122" i="5"/>
  <c r="P123" i="5"/>
  <c r="P125" i="5"/>
  <c r="P126" i="5"/>
  <c r="P128" i="5"/>
  <c r="P138" i="5"/>
  <c r="P135" i="5"/>
  <c r="P136" i="5"/>
  <c r="P137" i="5"/>
  <c r="P140" i="5"/>
  <c r="P141" i="5"/>
  <c r="P145" i="5"/>
  <c r="P146" i="5"/>
  <c r="P147" i="5"/>
  <c r="P55" i="5"/>
  <c r="P142" i="5"/>
  <c r="P143" i="5"/>
  <c r="N115" i="5"/>
  <c r="N108" i="5"/>
  <c r="N110" i="5"/>
  <c r="P49" i="5"/>
  <c r="P48" i="5"/>
  <c r="P47" i="5"/>
  <c r="N104" i="5"/>
  <c r="P102" i="5"/>
  <c r="P103" i="5"/>
  <c r="P101" i="5"/>
  <c r="S120" i="5" l="1"/>
  <c r="S129" i="5"/>
  <c r="S131" i="5"/>
  <c r="S133" i="5"/>
  <c r="S130" i="5"/>
  <c r="S139" i="5"/>
  <c r="S37" i="5"/>
  <c r="O110" i="5"/>
  <c r="S110" i="5" s="1"/>
  <c r="N126" i="5"/>
  <c r="O108" i="5"/>
  <c r="S108" i="5" s="1"/>
  <c r="N117" i="5"/>
  <c r="N127" i="5"/>
  <c r="O127" i="5" s="1"/>
  <c r="S127" i="5" s="1"/>
  <c r="N125" i="5"/>
  <c r="O115" i="5"/>
  <c r="S115" i="5" s="1"/>
  <c r="N109" i="5"/>
  <c r="O109" i="5" s="1"/>
  <c r="S109" i="5" s="1"/>
  <c r="O104" i="5"/>
  <c r="S104" i="5" s="1"/>
  <c r="N105" i="5"/>
  <c r="P93" i="5"/>
  <c r="P94" i="5"/>
  <c r="P96" i="5"/>
  <c r="P97" i="5"/>
  <c r="P98" i="5"/>
  <c r="P99" i="5"/>
  <c r="P100" i="5"/>
  <c r="P106" i="5"/>
  <c r="P107" i="5"/>
  <c r="N93" i="5"/>
  <c r="P88" i="5"/>
  <c r="P89" i="5"/>
  <c r="P90" i="5"/>
  <c r="P91" i="5"/>
  <c r="P92" i="5"/>
  <c r="N89" i="5"/>
  <c r="N91" i="5"/>
  <c r="N87" i="5"/>
  <c r="N88" i="5"/>
  <c r="P85" i="5"/>
  <c r="P86" i="5"/>
  <c r="P87" i="5"/>
  <c r="P83" i="5"/>
  <c r="P84" i="5"/>
  <c r="N83" i="5"/>
  <c r="P82" i="5"/>
  <c r="P63" i="5"/>
  <c r="P65" i="5"/>
  <c r="P66" i="5"/>
  <c r="P67" i="5"/>
  <c r="P68" i="5"/>
  <c r="P69" i="5"/>
  <c r="P70" i="5"/>
  <c r="P72" i="5"/>
  <c r="P74" i="5"/>
  <c r="P76" i="5"/>
  <c r="P77" i="5"/>
  <c r="P78" i="5"/>
  <c r="P79" i="5"/>
  <c r="P80" i="5"/>
  <c r="P81" i="5"/>
  <c r="N68" i="5"/>
  <c r="N70" i="5"/>
  <c r="N63" i="5"/>
  <c r="P62" i="5"/>
  <c r="P54" i="5"/>
  <c r="P53" i="5"/>
  <c r="P52" i="5"/>
  <c r="P51" i="5"/>
  <c r="AC50" i="5"/>
  <c r="P50" i="5"/>
  <c r="P46" i="5"/>
  <c r="P45" i="5"/>
  <c r="P44" i="5"/>
  <c r="P43" i="5"/>
  <c r="P41" i="5"/>
  <c r="P40" i="5"/>
  <c r="P42" i="5"/>
  <c r="P56" i="5"/>
  <c r="P33" i="5"/>
  <c r="P34" i="5"/>
  <c r="P35" i="5"/>
  <c r="P36" i="5"/>
  <c r="P39" i="5"/>
  <c r="P57" i="5"/>
  <c r="P58" i="5"/>
  <c r="P59" i="5"/>
  <c r="P60" i="5"/>
  <c r="P61" i="5"/>
  <c r="P26" i="5"/>
  <c r="N26" i="5"/>
  <c r="P24" i="5"/>
  <c r="P23" i="5"/>
  <c r="P22" i="5"/>
  <c r="P5" i="5"/>
  <c r="P21" i="5"/>
  <c r="N21" i="5"/>
  <c r="N19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5" i="5"/>
  <c r="P27" i="5"/>
  <c r="P28" i="5"/>
  <c r="P29" i="5"/>
  <c r="P30" i="5"/>
  <c r="P31" i="5"/>
  <c r="P32" i="5"/>
  <c r="P6" i="5"/>
  <c r="J19" i="5"/>
  <c r="AB19" i="5" l="1"/>
  <c r="W19" i="5"/>
  <c r="X19" i="5" s="1"/>
  <c r="Z19" i="5"/>
  <c r="O126" i="5"/>
  <c r="S126" i="5" s="1"/>
  <c r="O117" i="5"/>
  <c r="S117" i="5" s="1"/>
  <c r="O125" i="5"/>
  <c r="S125" i="5" s="1"/>
  <c r="N62" i="5"/>
  <c r="O89" i="5"/>
  <c r="S89" i="5" s="1"/>
  <c r="O26" i="5"/>
  <c r="S26" i="5" s="1"/>
  <c r="O105" i="5"/>
  <c r="S105" i="5" s="1"/>
  <c r="O93" i="5"/>
  <c r="S93" i="5" s="1"/>
  <c r="N82" i="5"/>
  <c r="O82" i="5" s="1"/>
  <c r="S82" i="5" s="1"/>
  <c r="O91" i="5"/>
  <c r="S91" i="5" s="1"/>
  <c r="N85" i="5"/>
  <c r="O87" i="5"/>
  <c r="S87" i="5" s="1"/>
  <c r="O88" i="5"/>
  <c r="S88" i="5" s="1"/>
  <c r="N86" i="5"/>
  <c r="N72" i="5"/>
  <c r="O63" i="5"/>
  <c r="S63" i="5" s="1"/>
  <c r="O70" i="5"/>
  <c r="S70" i="5" s="1"/>
  <c r="O68" i="5"/>
  <c r="S68" i="5" s="1"/>
  <c r="N69" i="5"/>
  <c r="O69" i="5" s="1"/>
  <c r="S69" i="5" s="1"/>
  <c r="N65" i="5"/>
  <c r="O65" i="5" s="1"/>
  <c r="S65" i="5" s="1"/>
  <c r="N42" i="5"/>
  <c r="N49" i="5"/>
  <c r="N44" i="5"/>
  <c r="N43" i="5"/>
  <c r="O43" i="5" s="1"/>
  <c r="S43" i="5" s="1"/>
  <c r="N48" i="5"/>
  <c r="N34" i="5"/>
  <c r="O34" i="5" s="1"/>
  <c r="S34" i="5" s="1"/>
  <c r="N23" i="5"/>
  <c r="O21" i="5"/>
  <c r="S21" i="5" s="1"/>
  <c r="N24" i="5"/>
  <c r="N22" i="5"/>
  <c r="O19" i="5"/>
  <c r="S19" i="5" s="1"/>
  <c r="N50" i="5" l="1"/>
  <c r="O50" i="5" s="1"/>
  <c r="N47" i="5"/>
  <c r="O47" i="5" s="1"/>
  <c r="S47" i="5" s="1"/>
  <c r="O72" i="5"/>
  <c r="S72" i="5" s="1"/>
  <c r="O42" i="5"/>
  <c r="S42" i="5" s="1"/>
  <c r="O85" i="5"/>
  <c r="S85" i="5" s="1"/>
  <c r="N54" i="5"/>
  <c r="O54" i="5" s="1"/>
  <c r="O86" i="5"/>
  <c r="S86" i="5" s="1"/>
  <c r="O83" i="5"/>
  <c r="S83" i="5" s="1"/>
  <c r="N51" i="5"/>
  <c r="O51" i="5" s="1"/>
  <c r="S51" i="5" s="1"/>
  <c r="O48" i="5"/>
  <c r="O62" i="5"/>
  <c r="N45" i="5"/>
  <c r="O45" i="5" s="1"/>
  <c r="N33" i="5"/>
  <c r="O33" i="5" s="1"/>
  <c r="S33" i="5" s="1"/>
  <c r="N52" i="5"/>
  <c r="O52" i="5" s="1"/>
  <c r="S52" i="5" s="1"/>
  <c r="N53" i="5"/>
  <c r="O53" i="5" s="1"/>
  <c r="N46" i="5"/>
  <c r="O46" i="5" s="1"/>
  <c r="O49" i="5"/>
  <c r="O22" i="5"/>
  <c r="S22" i="5" s="1"/>
  <c r="N56" i="5"/>
  <c r="O56" i="5" s="1"/>
  <c r="N41" i="5"/>
  <c r="O41" i="5" s="1"/>
  <c r="S41" i="5" s="1"/>
  <c r="N40" i="5"/>
  <c r="O40" i="5" s="1"/>
  <c r="S40" i="5" s="1"/>
  <c r="O44" i="5"/>
  <c r="S44" i="5" s="1"/>
  <c r="T43" i="5"/>
  <c r="U43" i="5" s="1"/>
  <c r="O23" i="5"/>
  <c r="S23" i="5" s="1"/>
  <c r="O24" i="5"/>
  <c r="S24" i="5" s="1"/>
  <c r="T40" i="5" l="1"/>
  <c r="U40" i="5" s="1"/>
  <c r="T46" i="5"/>
  <c r="U46" i="5" s="1"/>
  <c r="S46" i="5"/>
  <c r="T45" i="5"/>
  <c r="U45" i="5" s="1"/>
  <c r="S45" i="5"/>
  <c r="T56" i="5"/>
  <c r="U56" i="5" s="1"/>
  <c r="S56" i="5"/>
  <c r="T53" i="5"/>
  <c r="U53" i="5" s="1"/>
  <c r="S53" i="5"/>
  <c r="T62" i="5"/>
  <c r="U62" i="5" s="1"/>
  <c r="S62" i="5"/>
  <c r="T48" i="5"/>
  <c r="U48" i="5" s="1"/>
  <c r="S48" i="5"/>
  <c r="T54" i="5"/>
  <c r="U54" i="5" s="1"/>
  <c r="S54" i="5"/>
  <c r="T49" i="5"/>
  <c r="U49" i="5" s="1"/>
  <c r="S49" i="5"/>
  <c r="T50" i="5"/>
  <c r="U50" i="5" s="1"/>
  <c r="S50" i="5"/>
  <c r="T51" i="5"/>
  <c r="U51" i="5" s="1"/>
  <c r="T41" i="5"/>
  <c r="U41" i="5" s="1"/>
  <c r="T42" i="5"/>
  <c r="U42" i="5" s="1"/>
  <c r="T52" i="5"/>
  <c r="U52" i="5" s="1"/>
  <c r="T47" i="5"/>
  <c r="U47" i="5" s="1"/>
  <c r="T44" i="5"/>
  <c r="U44" i="5" s="1"/>
  <c r="N12" i="5" l="1"/>
  <c r="N14" i="5"/>
  <c r="N15" i="5"/>
  <c r="N16" i="5"/>
  <c r="J17" i="5"/>
  <c r="J16" i="5"/>
  <c r="J15" i="5"/>
  <c r="J14" i="5"/>
  <c r="J13" i="5"/>
  <c r="J12" i="5"/>
  <c r="W14" i="5" l="1"/>
  <c r="X14" i="5" s="1"/>
  <c r="O14" i="5" s="1"/>
  <c r="Z14" i="5"/>
  <c r="AB14" i="5"/>
  <c r="Z12" i="5"/>
  <c r="AB12" i="5"/>
  <c r="W12" i="5"/>
  <c r="X12" i="5" s="1"/>
  <c r="Z15" i="5"/>
  <c r="W15" i="5"/>
  <c r="X15" i="5" s="1"/>
  <c r="O15" i="5" s="1"/>
  <c r="S15" i="5" s="1"/>
  <c r="AB15" i="5"/>
  <c r="AB16" i="5"/>
  <c r="Z16" i="5"/>
  <c r="W16" i="5"/>
  <c r="X16" i="5" s="1"/>
  <c r="O16" i="5" s="1"/>
  <c r="S16" i="5" s="1"/>
  <c r="W13" i="5"/>
  <c r="X13" i="5" s="1"/>
  <c r="Z13" i="5"/>
  <c r="AB13" i="5"/>
  <c r="W17" i="5"/>
  <c r="X17" i="5" s="1"/>
  <c r="AB17" i="5"/>
  <c r="Z17" i="5"/>
  <c r="O12" i="5"/>
  <c r="S12" i="5" s="1"/>
  <c r="N17" i="5"/>
  <c r="N13" i="5"/>
  <c r="O17" i="5" l="1"/>
  <c r="S17" i="5" s="1"/>
  <c r="S14" i="5"/>
  <c r="O13" i="5"/>
  <c r="S13" i="5" s="1"/>
  <c r="N143" i="5" l="1"/>
  <c r="O143" i="5" s="1"/>
  <c r="N142" i="5"/>
  <c r="O142" i="5" s="1"/>
  <c r="T142" i="5" l="1"/>
  <c r="U142" i="5" s="1"/>
  <c r="S142" i="5"/>
  <c r="T143" i="5"/>
  <c r="U143" i="5" s="1"/>
  <c r="S143" i="5"/>
  <c r="N55" i="5" l="1"/>
  <c r="O55" i="5" s="1"/>
  <c r="T55" i="5" l="1"/>
  <c r="U55" i="5" s="1"/>
  <c r="S55" i="5"/>
  <c r="N147" i="5"/>
  <c r="O147" i="5" s="1"/>
  <c r="S147" i="5" s="1"/>
  <c r="N145" i="5"/>
  <c r="O145" i="5" s="1"/>
  <c r="N146" i="5"/>
  <c r="O146" i="5" s="1"/>
  <c r="N137" i="5"/>
  <c r="T146" i="5" l="1"/>
  <c r="U146" i="5" s="1"/>
  <c r="S146" i="5"/>
  <c r="T145" i="5"/>
  <c r="U145" i="5" s="1"/>
  <c r="S145" i="5"/>
  <c r="T147" i="5"/>
  <c r="U147" i="5" s="1"/>
  <c r="O137" i="5"/>
  <c r="S137" i="5" s="1"/>
  <c r="P5" i="6"/>
  <c r="S35" i="6"/>
  <c r="J38" i="6"/>
  <c r="J37" i="6"/>
  <c r="J36" i="6"/>
  <c r="Z37" i="6"/>
  <c r="X37" i="6"/>
  <c r="V37" i="6"/>
  <c r="Z36" i="6"/>
  <c r="AA36" i="6" s="1"/>
  <c r="X36" i="6"/>
  <c r="V36" i="6"/>
  <c r="Z38" i="6"/>
  <c r="X38" i="6"/>
  <c r="V38" i="6"/>
  <c r="N135" i="5" l="1"/>
  <c r="O135" i="5" s="1"/>
  <c r="N141" i="5"/>
  <c r="O141" i="5" s="1"/>
  <c r="S141" i="5" s="1"/>
  <c r="N140" i="5"/>
  <c r="O140" i="5" s="1"/>
  <c r="T137" i="5"/>
  <c r="U137" i="5" s="1"/>
  <c r="N136" i="5"/>
  <c r="O136" i="5" s="1"/>
  <c r="W36" i="6"/>
  <c r="Y36" i="6"/>
  <c r="W37" i="6"/>
  <c r="Y37" i="6"/>
  <c r="AA38" i="6"/>
  <c r="W38" i="6"/>
  <c r="Y38" i="6"/>
  <c r="AA37" i="6"/>
  <c r="S136" i="5" l="1"/>
  <c r="S140" i="5"/>
  <c r="S135" i="5"/>
  <c r="T141" i="5"/>
  <c r="U141" i="5" s="1"/>
  <c r="T135" i="5"/>
  <c r="U135" i="5" s="1"/>
  <c r="T140" i="5"/>
  <c r="U140" i="5" s="1"/>
  <c r="T136" i="5"/>
  <c r="U136" i="5" s="1"/>
  <c r="N37" i="6"/>
  <c r="O37" i="6" s="1"/>
  <c r="Q37" i="6" s="1"/>
  <c r="N38" i="6"/>
  <c r="O38" i="6"/>
  <c r="N36" i="6"/>
  <c r="O36" i="6" s="1"/>
  <c r="S36" i="6"/>
  <c r="Y45" i="7"/>
  <c r="W45" i="7"/>
  <c r="U45" i="7"/>
  <c r="J45" i="7"/>
  <c r="Y44" i="7"/>
  <c r="W44" i="7"/>
  <c r="U44" i="7"/>
  <c r="J44" i="7"/>
  <c r="Y43" i="7"/>
  <c r="W43" i="7"/>
  <c r="U43" i="7"/>
  <c r="J43" i="7"/>
  <c r="Y42" i="7"/>
  <c r="W42" i="7"/>
  <c r="U42" i="7"/>
  <c r="J42" i="7"/>
  <c r="Y41" i="7"/>
  <c r="W41" i="7"/>
  <c r="U41" i="7"/>
  <c r="J41" i="7"/>
  <c r="Y40" i="7"/>
  <c r="Z40" i="7"/>
  <c r="W40" i="7"/>
  <c r="U40" i="7"/>
  <c r="J40" i="7"/>
  <c r="Y39" i="7"/>
  <c r="Z39" i="7" s="1"/>
  <c r="W39" i="7"/>
  <c r="U39" i="7"/>
  <c r="J39" i="7"/>
  <c r="Y38" i="7"/>
  <c r="Z38" i="7" s="1"/>
  <c r="W38" i="7"/>
  <c r="U38" i="7"/>
  <c r="J38" i="7"/>
  <c r="Y37" i="7"/>
  <c r="W37" i="7"/>
  <c r="U37" i="7"/>
  <c r="J37" i="7"/>
  <c r="Y36" i="7"/>
  <c r="Z36" i="7" s="1"/>
  <c r="W36" i="7"/>
  <c r="U36" i="7"/>
  <c r="J36" i="7"/>
  <c r="Y35" i="7"/>
  <c r="W35" i="7"/>
  <c r="U35" i="7"/>
  <c r="J35" i="7"/>
  <c r="Y34" i="7"/>
  <c r="W34" i="7"/>
  <c r="U34" i="7"/>
  <c r="J34" i="7"/>
  <c r="Y33" i="7"/>
  <c r="W33" i="7"/>
  <c r="U33" i="7"/>
  <c r="J33" i="7"/>
  <c r="Y32" i="7"/>
  <c r="W32" i="7"/>
  <c r="U32" i="7"/>
  <c r="J32" i="7"/>
  <c r="Y31" i="7"/>
  <c r="W31" i="7"/>
  <c r="U31" i="7"/>
  <c r="J31" i="7"/>
  <c r="Y30" i="7"/>
  <c r="W30" i="7"/>
  <c r="U30" i="7"/>
  <c r="J30" i="7"/>
  <c r="Y29" i="7"/>
  <c r="W29" i="7"/>
  <c r="U29" i="7"/>
  <c r="J29" i="7"/>
  <c r="Y28" i="7"/>
  <c r="W28" i="7"/>
  <c r="U28" i="7"/>
  <c r="J28" i="7"/>
  <c r="Y27" i="7"/>
  <c r="W27" i="7"/>
  <c r="U27" i="7"/>
  <c r="J27" i="7"/>
  <c r="Y26" i="7"/>
  <c r="W26" i="7"/>
  <c r="U26" i="7"/>
  <c r="J26" i="7"/>
  <c r="Y25" i="7"/>
  <c r="W25" i="7"/>
  <c r="U25" i="7"/>
  <c r="J25" i="7"/>
  <c r="Y24" i="7"/>
  <c r="W24" i="7"/>
  <c r="U24" i="7"/>
  <c r="J24" i="7"/>
  <c r="Y23" i="7"/>
  <c r="W23" i="7"/>
  <c r="U23" i="7"/>
  <c r="P23" i="7"/>
  <c r="J23" i="7"/>
  <c r="Y22" i="7"/>
  <c r="W22" i="7"/>
  <c r="U22" i="7"/>
  <c r="P22" i="7"/>
  <c r="J22" i="7"/>
  <c r="Y21" i="7"/>
  <c r="W21" i="7"/>
  <c r="U21" i="7"/>
  <c r="J21" i="7"/>
  <c r="Y20" i="7"/>
  <c r="W20" i="7"/>
  <c r="U20" i="7"/>
  <c r="P20" i="7"/>
  <c r="J20" i="7"/>
  <c r="Y19" i="7"/>
  <c r="W19" i="7"/>
  <c r="U19" i="7"/>
  <c r="J19" i="7"/>
  <c r="Y18" i="7"/>
  <c r="W18" i="7"/>
  <c r="U18" i="7"/>
  <c r="J18" i="7"/>
  <c r="Y17" i="7"/>
  <c r="W17" i="7"/>
  <c r="U17" i="7"/>
  <c r="J17" i="7"/>
  <c r="Y16" i="7"/>
  <c r="W16" i="7"/>
  <c r="U16" i="7"/>
  <c r="P16" i="7"/>
  <c r="J16" i="7"/>
  <c r="Y15" i="7"/>
  <c r="W15" i="7"/>
  <c r="U15" i="7"/>
  <c r="P15" i="7"/>
  <c r="J15" i="7"/>
  <c r="Y14" i="7"/>
  <c r="W14" i="7"/>
  <c r="U14" i="7"/>
  <c r="P14" i="7"/>
  <c r="J14" i="7"/>
  <c r="A14" i="7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5" i="7"/>
  <c r="A6" i="7" s="1"/>
  <c r="A7" i="7" s="1"/>
  <c r="A8" i="7" s="1"/>
  <c r="A9" i="7" s="1"/>
  <c r="Y9" i="7"/>
  <c r="W9" i="7"/>
  <c r="U9" i="7"/>
  <c r="J9" i="7"/>
  <c r="Y8" i="7"/>
  <c r="W8" i="7"/>
  <c r="U8" i="7"/>
  <c r="J8" i="7"/>
  <c r="Y7" i="7"/>
  <c r="W7" i="7"/>
  <c r="U7" i="7"/>
  <c r="J7" i="7"/>
  <c r="Y6" i="7"/>
  <c r="W6" i="7"/>
  <c r="U6" i="7"/>
  <c r="J6" i="7"/>
  <c r="Y5" i="7"/>
  <c r="W5" i="7"/>
  <c r="U5" i="7"/>
  <c r="J5" i="7"/>
  <c r="Z26" i="6"/>
  <c r="Z27" i="6"/>
  <c r="Z28" i="6"/>
  <c r="Z29" i="6"/>
  <c r="Z30" i="6"/>
  <c r="Z31" i="6"/>
  <c r="Z32" i="6"/>
  <c r="Z33" i="6"/>
  <c r="Z34" i="6"/>
  <c r="Z35" i="6"/>
  <c r="Z25" i="6"/>
  <c r="Z22" i="6"/>
  <c r="Z23" i="6"/>
  <c r="Z24" i="6"/>
  <c r="Z21" i="6"/>
  <c r="Z6" i="6"/>
  <c r="Z7" i="6"/>
  <c r="Z8" i="6"/>
  <c r="Z9" i="6"/>
  <c r="Z10" i="6"/>
  <c r="Z11" i="6"/>
  <c r="Z12" i="6"/>
  <c r="Z13" i="6"/>
  <c r="Z15" i="6"/>
  <c r="Z16" i="6"/>
  <c r="Z17" i="6"/>
  <c r="Z18" i="6"/>
  <c r="Z19" i="6"/>
  <c r="Z20" i="6"/>
  <c r="Z5" i="6"/>
  <c r="A5" i="6"/>
  <c r="A6" i="6" s="1"/>
  <c r="A7" i="6" s="1"/>
  <c r="A8" i="6" s="1"/>
  <c r="A9" i="6" s="1"/>
  <c r="A10" i="6" s="1"/>
  <c r="A11" i="6" s="1"/>
  <c r="A12" i="6" s="1"/>
  <c r="A13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X6" i="6"/>
  <c r="X7" i="6"/>
  <c r="X8" i="6"/>
  <c r="X9" i="6"/>
  <c r="X10" i="6"/>
  <c r="X11" i="6"/>
  <c r="X12" i="6"/>
  <c r="X13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5" i="6"/>
  <c r="V35" i="6"/>
  <c r="J35" i="6"/>
  <c r="V34" i="6"/>
  <c r="J34" i="6"/>
  <c r="V33" i="6"/>
  <c r="J33" i="6"/>
  <c r="V32" i="6"/>
  <c r="J32" i="6"/>
  <c r="V31" i="6"/>
  <c r="J31" i="6"/>
  <c r="V30" i="6"/>
  <c r="J30" i="6"/>
  <c r="V29" i="6"/>
  <c r="J29" i="6"/>
  <c r="V28" i="6"/>
  <c r="J28" i="6"/>
  <c r="V27" i="6"/>
  <c r="J27" i="6"/>
  <c r="V26" i="6"/>
  <c r="J26" i="6"/>
  <c r="V25" i="6"/>
  <c r="J25" i="6"/>
  <c r="V24" i="6"/>
  <c r="J24" i="6"/>
  <c r="V23" i="6"/>
  <c r="J23" i="6"/>
  <c r="V22" i="6"/>
  <c r="J22" i="6"/>
  <c r="V21" i="6"/>
  <c r="J21" i="6"/>
  <c r="V20" i="6"/>
  <c r="J20" i="6"/>
  <c r="V19" i="6"/>
  <c r="J19" i="6"/>
  <c r="V18" i="6"/>
  <c r="J18" i="6"/>
  <c r="V17" i="6"/>
  <c r="J17" i="6"/>
  <c r="V16" i="6"/>
  <c r="P16" i="6"/>
  <c r="J16" i="6"/>
  <c r="V15" i="6"/>
  <c r="P15" i="6"/>
  <c r="J15" i="6"/>
  <c r="V13" i="6"/>
  <c r="P13" i="6"/>
  <c r="J13" i="6"/>
  <c r="V12" i="6"/>
  <c r="J12" i="6"/>
  <c r="Y12" i="6" s="1"/>
  <c r="V11" i="6"/>
  <c r="P11" i="6"/>
  <c r="J11" i="6"/>
  <c r="V10" i="6"/>
  <c r="J10" i="6"/>
  <c r="V9" i="6"/>
  <c r="J9" i="6"/>
  <c r="V8" i="6"/>
  <c r="J8" i="6"/>
  <c r="V7" i="6"/>
  <c r="P7" i="6"/>
  <c r="J7" i="6"/>
  <c r="V6" i="6"/>
  <c r="P6" i="6"/>
  <c r="J6" i="6"/>
  <c r="V5" i="6"/>
  <c r="J5" i="6"/>
  <c r="AC38" i="5"/>
  <c r="AC39" i="5" s="1"/>
  <c r="K39" i="5"/>
  <c r="K38" i="5"/>
  <c r="Y5" i="5"/>
  <c r="V5" i="5"/>
  <c r="J18" i="5"/>
  <c r="J11" i="5"/>
  <c r="J10" i="5"/>
  <c r="J9" i="5"/>
  <c r="J8" i="5"/>
  <c r="J7" i="5"/>
  <c r="J6" i="5"/>
  <c r="AA5" i="5"/>
  <c r="J5" i="5"/>
  <c r="X24" i="7"/>
  <c r="X37" i="7"/>
  <c r="V44" i="7" l="1"/>
  <c r="N44" i="7" s="1"/>
  <c r="X41" i="7"/>
  <c r="X42" i="7"/>
  <c r="X43" i="7"/>
  <c r="X44" i="7"/>
  <c r="X45" i="7"/>
  <c r="V25" i="7"/>
  <c r="N25" i="7" s="1"/>
  <c r="Y38" i="5"/>
  <c r="Z38" i="5" s="1"/>
  <c r="AA38" i="5"/>
  <c r="AB38" i="5" s="1"/>
  <c r="V38" i="5"/>
  <c r="W38" i="5" s="1"/>
  <c r="X38" i="5" s="1"/>
  <c r="AB8" i="5"/>
  <c r="W8" i="5"/>
  <c r="X8" i="5" s="1"/>
  <c r="Z8" i="5"/>
  <c r="AB18" i="5"/>
  <c r="W18" i="5"/>
  <c r="X18" i="5" s="1"/>
  <c r="Z18" i="5"/>
  <c r="AA39" i="5"/>
  <c r="AB39" i="5" s="1"/>
  <c r="V39" i="5"/>
  <c r="W39" i="5" s="1"/>
  <c r="X39" i="5" s="1"/>
  <c r="Y39" i="5"/>
  <c r="Z39" i="5" s="1"/>
  <c r="Y28" i="6"/>
  <c r="Z5" i="7"/>
  <c r="Z7" i="7"/>
  <c r="Z9" i="7"/>
  <c r="W11" i="5"/>
  <c r="X11" i="5" s="1"/>
  <c r="AB11" i="5"/>
  <c r="Z11" i="5"/>
  <c r="AB9" i="5"/>
  <c r="W9" i="5"/>
  <c r="X9" i="5" s="1"/>
  <c r="Z9" i="5"/>
  <c r="W13" i="6"/>
  <c r="N13" i="6" s="1"/>
  <c r="V7" i="7"/>
  <c r="N7" i="7" s="1"/>
  <c r="V14" i="7"/>
  <c r="N14" i="7" s="1"/>
  <c r="Z44" i="7"/>
  <c r="Z7" i="5"/>
  <c r="AB7" i="5"/>
  <c r="W7" i="5"/>
  <c r="X7" i="5" s="1"/>
  <c r="Z6" i="5"/>
  <c r="AB6" i="5"/>
  <c r="W6" i="5"/>
  <c r="X6" i="5" s="1"/>
  <c r="AB10" i="5"/>
  <c r="Z10" i="5"/>
  <c r="W10" i="5"/>
  <c r="X10" i="5" s="1"/>
  <c r="AA5" i="6"/>
  <c r="N29" i="5"/>
  <c r="Y11" i="6"/>
  <c r="W9" i="6"/>
  <c r="N9" i="6" s="1"/>
  <c r="W11" i="6"/>
  <c r="N11" i="6" s="1"/>
  <c r="O11" i="6" s="1"/>
  <c r="W15" i="6"/>
  <c r="N15" i="6" s="1"/>
  <c r="V6" i="7"/>
  <c r="N6" i="7" s="1"/>
  <c r="X7" i="7"/>
  <c r="X8" i="7"/>
  <c r="X21" i="7"/>
  <c r="Z22" i="7"/>
  <c r="X32" i="7"/>
  <c r="X33" i="7"/>
  <c r="X36" i="7"/>
  <c r="X40" i="7"/>
  <c r="Z15" i="7"/>
  <c r="V21" i="7"/>
  <c r="N21" i="7" s="1"/>
  <c r="Z24" i="7"/>
  <c r="V22" i="7"/>
  <c r="N22" i="7" s="1"/>
  <c r="X27" i="7"/>
  <c r="X30" i="7"/>
  <c r="X34" i="7"/>
  <c r="X35" i="7"/>
  <c r="X38" i="7"/>
  <c r="X39" i="7"/>
  <c r="V18" i="7"/>
  <c r="N18" i="7" s="1"/>
  <c r="X16" i="7"/>
  <c r="X14" i="7"/>
  <c r="X17" i="7"/>
  <c r="V20" i="7"/>
  <c r="N20" i="7" s="1"/>
  <c r="V23" i="7"/>
  <c r="N23" i="7" s="1"/>
  <c r="V24" i="7"/>
  <c r="N24" i="7" s="1"/>
  <c r="O24" i="7" s="1"/>
  <c r="X15" i="7"/>
  <c r="N138" i="5"/>
  <c r="O138" i="5" s="1"/>
  <c r="S138" i="5" s="1"/>
  <c r="AB5" i="5"/>
  <c r="W5" i="5"/>
  <c r="Y10" i="6"/>
  <c r="AA19" i="6"/>
  <c r="Y27" i="6"/>
  <c r="AA29" i="6"/>
  <c r="AA33" i="6"/>
  <c r="Y35" i="6"/>
  <c r="AA13" i="6"/>
  <c r="AA35" i="6"/>
  <c r="W7" i="6"/>
  <c r="N7" i="6" s="1"/>
  <c r="W16" i="6"/>
  <c r="N16" i="6" s="1"/>
  <c r="T38" i="6"/>
  <c r="U38" i="6" s="1"/>
  <c r="Q38" i="6"/>
  <c r="Y23" i="6"/>
  <c r="T37" i="6"/>
  <c r="U37" i="6" s="1"/>
  <c r="Y6" i="6"/>
  <c r="W26" i="6"/>
  <c r="N26" i="6" s="1"/>
  <c r="W34" i="6"/>
  <c r="N34" i="6" s="1"/>
  <c r="T36" i="6"/>
  <c r="U36" i="6" s="1"/>
  <c r="Q36" i="6"/>
  <c r="W5" i="6"/>
  <c r="N5" i="6" s="1"/>
  <c r="Y5" i="6"/>
  <c r="Y19" i="6"/>
  <c r="AA10" i="6"/>
  <c r="W8" i="6"/>
  <c r="N8" i="6" s="1"/>
  <c r="W10" i="6"/>
  <c r="N10" i="6" s="1"/>
  <c r="O10" i="6" s="1"/>
  <c r="W21" i="6"/>
  <c r="N21" i="6" s="1"/>
  <c r="W23" i="6"/>
  <c r="N23" i="6" s="1"/>
  <c r="W33" i="6"/>
  <c r="N33" i="6" s="1"/>
  <c r="Y29" i="6"/>
  <c r="Y17" i="6"/>
  <c r="AA8" i="6"/>
  <c r="AA24" i="6"/>
  <c r="AA27" i="6"/>
  <c r="Y18" i="6"/>
  <c r="Y22" i="6"/>
  <c r="AA23" i="6"/>
  <c r="AA12" i="6"/>
  <c r="V17" i="7"/>
  <c r="N17" i="7" s="1"/>
  <c r="O17" i="7" s="1"/>
  <c r="Y15" i="6"/>
  <c r="AA15" i="6"/>
  <c r="Y24" i="6"/>
  <c r="Y7" i="6"/>
  <c r="AA16" i="6"/>
  <c r="AA30" i="6"/>
  <c r="Z17" i="7"/>
  <c r="V40" i="7"/>
  <c r="N40" i="7" s="1"/>
  <c r="O40" i="7" s="1"/>
  <c r="S40" i="7" s="1"/>
  <c r="T40" i="7" s="1"/>
  <c r="V41" i="7"/>
  <c r="N41" i="7" s="1"/>
  <c r="O41" i="7" s="1"/>
  <c r="Z42" i="7"/>
  <c r="Y34" i="6"/>
  <c r="Y30" i="6"/>
  <c r="Y26" i="6"/>
  <c r="AA28" i="6"/>
  <c r="Z16" i="7"/>
  <c r="X19" i="7"/>
  <c r="X26" i="7"/>
  <c r="X28" i="7"/>
  <c r="X31" i="7"/>
  <c r="X25" i="7"/>
  <c r="O25" i="7" s="1"/>
  <c r="X29" i="7"/>
  <c r="Z32" i="7"/>
  <c r="AA34" i="6"/>
  <c r="Z14" i="7"/>
  <c r="Z5" i="5"/>
  <c r="Y8" i="6"/>
  <c r="Y21" i="6"/>
  <c r="Y25" i="6"/>
  <c r="V32" i="7"/>
  <c r="N32" i="7" s="1"/>
  <c r="V33" i="7"/>
  <c r="N33" i="7" s="1"/>
  <c r="AA18" i="6"/>
  <c r="AA26" i="6"/>
  <c r="Z28" i="7"/>
  <c r="Z30" i="7"/>
  <c r="Z31" i="7"/>
  <c r="A34" i="6"/>
  <c r="A35" i="6" s="1"/>
  <c r="A29" i="7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Z19" i="7"/>
  <c r="Z21" i="7"/>
  <c r="Z26" i="7"/>
  <c r="Z27" i="7"/>
  <c r="V28" i="7"/>
  <c r="N28" i="7" s="1"/>
  <c r="V29" i="7"/>
  <c r="N29" i="7" s="1"/>
  <c r="Z34" i="7"/>
  <c r="Z35" i="7"/>
  <c r="V36" i="7"/>
  <c r="N36" i="7" s="1"/>
  <c r="V37" i="7"/>
  <c r="N37" i="7" s="1"/>
  <c r="O37" i="7" s="1"/>
  <c r="Z20" i="7"/>
  <c r="Z23" i="7"/>
  <c r="O44" i="7"/>
  <c r="S44" i="7" s="1"/>
  <c r="T44" i="7" s="1"/>
  <c r="V5" i="7"/>
  <c r="N5" i="7" s="1"/>
  <c r="X5" i="7"/>
  <c r="Z6" i="7"/>
  <c r="X6" i="7"/>
  <c r="Z8" i="7"/>
  <c r="V9" i="7"/>
  <c r="N9" i="7" s="1"/>
  <c r="X9" i="7"/>
  <c r="V15" i="7"/>
  <c r="N15" i="7" s="1"/>
  <c r="O15" i="7" s="1"/>
  <c r="Z18" i="7"/>
  <c r="V19" i="7"/>
  <c r="N19" i="7" s="1"/>
  <c r="X20" i="7"/>
  <c r="X22" i="7"/>
  <c r="X23" i="7"/>
  <c r="Z25" i="7"/>
  <c r="V26" i="7"/>
  <c r="N26" i="7" s="1"/>
  <c r="V27" i="7"/>
  <c r="N27" i="7" s="1"/>
  <c r="Z29" i="7"/>
  <c r="V30" i="7"/>
  <c r="N30" i="7" s="1"/>
  <c r="V31" i="7"/>
  <c r="N31" i="7" s="1"/>
  <c r="Z33" i="7"/>
  <c r="V34" i="7"/>
  <c r="N34" i="7" s="1"/>
  <c r="V35" i="7"/>
  <c r="N35" i="7" s="1"/>
  <c r="Z37" i="7"/>
  <c r="V38" i="7"/>
  <c r="N38" i="7" s="1"/>
  <c r="V39" i="7"/>
  <c r="N39" i="7" s="1"/>
  <c r="Z41" i="7"/>
  <c r="V42" i="7"/>
  <c r="N42" i="7" s="1"/>
  <c r="O42" i="7" s="1"/>
  <c r="V43" i="7"/>
  <c r="N43" i="7" s="1"/>
  <c r="O43" i="7" s="1"/>
  <c r="Z43" i="7"/>
  <c r="V45" i="7"/>
  <c r="N45" i="7" s="1"/>
  <c r="O45" i="7" s="1"/>
  <c r="Z45" i="7"/>
  <c r="V16" i="7"/>
  <c r="N16" i="7" s="1"/>
  <c r="O16" i="7" s="1"/>
  <c r="X18" i="7"/>
  <c r="W29" i="6"/>
  <c r="N29" i="6" s="1"/>
  <c r="W30" i="6"/>
  <c r="N30" i="6" s="1"/>
  <c r="W12" i="6"/>
  <c r="N12" i="6" s="1"/>
  <c r="O12" i="6" s="1"/>
  <c r="T12" i="6" s="1"/>
  <c r="U12" i="6" s="1"/>
  <c r="W17" i="6"/>
  <c r="N17" i="6" s="1"/>
  <c r="W18" i="6"/>
  <c r="N18" i="6" s="1"/>
  <c r="O18" i="6" s="1"/>
  <c r="W19" i="6"/>
  <c r="N19" i="6" s="1"/>
  <c r="W35" i="6"/>
  <c r="N35" i="6" s="1"/>
  <c r="W20" i="6"/>
  <c r="N20" i="6" s="1"/>
  <c r="W22" i="6"/>
  <c r="N22" i="6" s="1"/>
  <c r="W24" i="6"/>
  <c r="N24" i="6" s="1"/>
  <c r="W28" i="6"/>
  <c r="N28" i="6" s="1"/>
  <c r="O28" i="6" s="1"/>
  <c r="W31" i="6"/>
  <c r="N31" i="6" s="1"/>
  <c r="W32" i="6"/>
  <c r="N32" i="6" s="1"/>
  <c r="W6" i="6"/>
  <c r="N6" i="6" s="1"/>
  <c r="Y33" i="6"/>
  <c r="Y32" i="6"/>
  <c r="Y20" i="6"/>
  <c r="Y16" i="6"/>
  <c r="Y13" i="6"/>
  <c r="O13" i="6" s="1"/>
  <c r="T13" i="6" s="1"/>
  <c r="Y9" i="6"/>
  <c r="AA20" i="6"/>
  <c r="AA11" i="6"/>
  <c r="AA9" i="6"/>
  <c r="AA7" i="6"/>
  <c r="AA21" i="6"/>
  <c r="AA25" i="6"/>
  <c r="AA31" i="6"/>
  <c r="AA32" i="6"/>
  <c r="AA22" i="6"/>
  <c r="AA6" i="6"/>
  <c r="AA17" i="6"/>
  <c r="W27" i="6"/>
  <c r="N27" i="6" s="1"/>
  <c r="W25" i="6"/>
  <c r="N25" i="6" s="1"/>
  <c r="Y31" i="6"/>
  <c r="V8" i="7"/>
  <c r="N8" i="7" s="1"/>
  <c r="O17" i="6" l="1"/>
  <c r="O21" i="6"/>
  <c r="O7" i="7"/>
  <c r="S7" i="7" s="1"/>
  <c r="T7" i="7" s="1"/>
  <c r="O14" i="7"/>
  <c r="S14" i="7" s="1"/>
  <c r="T14" i="7" s="1"/>
  <c r="O36" i="7"/>
  <c r="S36" i="7" s="1"/>
  <c r="T36" i="7" s="1"/>
  <c r="O6" i="7"/>
  <c r="N18" i="5"/>
  <c r="O38" i="7"/>
  <c r="S38" i="7" s="1"/>
  <c r="T38" i="7" s="1"/>
  <c r="O27" i="7"/>
  <c r="S15" i="7"/>
  <c r="T15" i="7" s="1"/>
  <c r="O29" i="5"/>
  <c r="S29" i="5" s="1"/>
  <c r="N102" i="5"/>
  <c r="O102" i="5" s="1"/>
  <c r="S102" i="5" s="1"/>
  <c r="N94" i="5"/>
  <c r="O94" i="5" s="1"/>
  <c r="N103" i="5"/>
  <c r="O103" i="5" s="1"/>
  <c r="S103" i="5" s="1"/>
  <c r="N98" i="5"/>
  <c r="O98" i="5" s="1"/>
  <c r="S98" i="5" s="1"/>
  <c r="N90" i="5"/>
  <c r="O90" i="5" s="1"/>
  <c r="S90" i="5" s="1"/>
  <c r="N84" i="5"/>
  <c r="O84" i="5" s="1"/>
  <c r="S84" i="5" s="1"/>
  <c r="N96" i="5"/>
  <c r="O96" i="5" s="1"/>
  <c r="N107" i="5"/>
  <c r="O107" i="5" s="1"/>
  <c r="S107" i="5" s="1"/>
  <c r="O18" i="5"/>
  <c r="T18" i="5" s="1"/>
  <c r="U18" i="5" s="1"/>
  <c r="N118" i="5"/>
  <c r="O118" i="5" s="1"/>
  <c r="S118" i="5" s="1"/>
  <c r="N79" i="5"/>
  <c r="O79" i="5" s="1"/>
  <c r="S79" i="5" s="1"/>
  <c r="N92" i="5"/>
  <c r="O92" i="5" s="1"/>
  <c r="S92" i="5" s="1"/>
  <c r="N78" i="5"/>
  <c r="O78" i="5" s="1"/>
  <c r="S78" i="5" s="1"/>
  <c r="N81" i="5"/>
  <c r="O81" i="5" s="1"/>
  <c r="S81" i="5" s="1"/>
  <c r="N116" i="5"/>
  <c r="O116" i="5" s="1"/>
  <c r="S116" i="5" s="1"/>
  <c r="N97" i="5"/>
  <c r="O97" i="5" s="1"/>
  <c r="S97" i="5" s="1"/>
  <c r="N111" i="5"/>
  <c r="O111" i="5" s="1"/>
  <c r="S111" i="5" s="1"/>
  <c r="N112" i="5"/>
  <c r="O112" i="5" s="1"/>
  <c r="S112" i="5" s="1"/>
  <c r="N80" i="5"/>
  <c r="O80" i="5" s="1"/>
  <c r="S80" i="5" s="1"/>
  <c r="N100" i="5"/>
  <c r="O100" i="5" s="1"/>
  <c r="S100" i="5" s="1"/>
  <c r="N114" i="5"/>
  <c r="O114" i="5" s="1"/>
  <c r="S114" i="5" s="1"/>
  <c r="N122" i="5"/>
  <c r="O122" i="5" s="1"/>
  <c r="S122" i="5" s="1"/>
  <c r="N123" i="5"/>
  <c r="O123" i="5" s="1"/>
  <c r="S123" i="5" s="1"/>
  <c r="N101" i="5"/>
  <c r="O101" i="5" s="1"/>
  <c r="N99" i="5"/>
  <c r="O99" i="5" s="1"/>
  <c r="S99" i="5" s="1"/>
  <c r="N74" i="5"/>
  <c r="O74" i="5" s="1"/>
  <c r="S74" i="5" s="1"/>
  <c r="N106" i="5"/>
  <c r="O106" i="5" s="1"/>
  <c r="N113" i="5"/>
  <c r="O113" i="5" s="1"/>
  <c r="S113" i="5" s="1"/>
  <c r="N121" i="5"/>
  <c r="O121" i="5" s="1"/>
  <c r="S121" i="5" s="1"/>
  <c r="N124" i="5"/>
  <c r="O124" i="5" s="1"/>
  <c r="S124" i="5" s="1"/>
  <c r="N128" i="5"/>
  <c r="O128" i="5" s="1"/>
  <c r="S128" i="5" s="1"/>
  <c r="N9" i="5"/>
  <c r="O9" i="5" s="1"/>
  <c r="N59" i="5"/>
  <c r="O59" i="5" s="1"/>
  <c r="N28" i="5"/>
  <c r="O28" i="5" s="1"/>
  <c r="S28" i="5" s="1"/>
  <c r="N30" i="5"/>
  <c r="O30" i="5" s="1"/>
  <c r="N27" i="5"/>
  <c r="O27" i="5" s="1"/>
  <c r="S27" i="5" s="1"/>
  <c r="N6" i="5"/>
  <c r="O6" i="5" s="1"/>
  <c r="N11" i="5"/>
  <c r="O11" i="5" s="1"/>
  <c r="N66" i="5"/>
  <c r="O66" i="5" s="1"/>
  <c r="S66" i="5" s="1"/>
  <c r="N25" i="5"/>
  <c r="O25" i="5" s="1"/>
  <c r="N58" i="5"/>
  <c r="O58" i="5" s="1"/>
  <c r="S58" i="5" s="1"/>
  <c r="N32" i="5"/>
  <c r="O32" i="5" s="1"/>
  <c r="S32" i="5" s="1"/>
  <c r="N39" i="5"/>
  <c r="O39" i="5" s="1"/>
  <c r="S39" i="5" s="1"/>
  <c r="N5" i="5"/>
  <c r="O5" i="5" s="1"/>
  <c r="X5" i="5"/>
  <c r="N61" i="5"/>
  <c r="O61" i="5" s="1"/>
  <c r="S61" i="5" s="1"/>
  <c r="N10" i="5"/>
  <c r="O10" i="5" s="1"/>
  <c r="T10" i="5" s="1"/>
  <c r="U10" i="5" s="1"/>
  <c r="N7" i="5"/>
  <c r="O7" i="5" s="1"/>
  <c r="N67" i="5"/>
  <c r="O67" i="5" s="1"/>
  <c r="S67" i="5" s="1"/>
  <c r="N60" i="5"/>
  <c r="O60" i="5" s="1"/>
  <c r="S60" i="5" s="1"/>
  <c r="N8" i="5"/>
  <c r="O8" i="5" s="1"/>
  <c r="N36" i="5"/>
  <c r="O36" i="5" s="1"/>
  <c r="S36" i="5" s="1"/>
  <c r="N35" i="5"/>
  <c r="O35" i="5" s="1"/>
  <c r="S35" i="5" s="1"/>
  <c r="N31" i="5"/>
  <c r="O31" i="5" s="1"/>
  <c r="S31" i="5" s="1"/>
  <c r="N38" i="5"/>
  <c r="O38" i="5" s="1"/>
  <c r="S38" i="5" s="1"/>
  <c r="N77" i="5"/>
  <c r="O77" i="5" s="1"/>
  <c r="S77" i="5" s="1"/>
  <c r="N76" i="5"/>
  <c r="O76" i="5" s="1"/>
  <c r="S76" i="5" s="1"/>
  <c r="T138" i="5"/>
  <c r="U138" i="5" s="1"/>
  <c r="O9" i="6"/>
  <c r="T9" i="6" s="1"/>
  <c r="U9" i="6" s="1"/>
  <c r="O34" i="6"/>
  <c r="T34" i="6" s="1"/>
  <c r="U34" i="6" s="1"/>
  <c r="O5" i="6"/>
  <c r="T5" i="6" s="1"/>
  <c r="U5" i="6" s="1"/>
  <c r="O21" i="7"/>
  <c r="S21" i="7" s="1"/>
  <c r="T21" i="7" s="1"/>
  <c r="O33" i="6"/>
  <c r="T33" i="6" s="1"/>
  <c r="U33" i="6" s="1"/>
  <c r="N57" i="5"/>
  <c r="O57" i="5" s="1"/>
  <c r="O7" i="6"/>
  <c r="T7" i="6" s="1"/>
  <c r="U7" i="6" s="1"/>
  <c r="O23" i="6"/>
  <c r="T23" i="6" s="1"/>
  <c r="U23" i="6" s="1"/>
  <c r="T28" i="6"/>
  <c r="U28" i="6" s="1"/>
  <c r="O18" i="7"/>
  <c r="S18" i="7" s="1"/>
  <c r="T18" i="7" s="1"/>
  <c r="O34" i="7"/>
  <c r="S34" i="7" s="1"/>
  <c r="T34" i="7" s="1"/>
  <c r="O23" i="7"/>
  <c r="S23" i="7" s="1"/>
  <c r="T23" i="7" s="1"/>
  <c r="O26" i="6"/>
  <c r="T26" i="6" s="1"/>
  <c r="U26" i="6" s="1"/>
  <c r="S24" i="7"/>
  <c r="T24" i="7" s="1"/>
  <c r="O26" i="7"/>
  <c r="S26" i="7" s="1"/>
  <c r="T26" i="7" s="1"/>
  <c r="O16" i="6"/>
  <c r="T16" i="6" s="1"/>
  <c r="U16" i="6" s="1"/>
  <c r="O6" i="6"/>
  <c r="O35" i="6"/>
  <c r="T35" i="6" s="1"/>
  <c r="U35" i="6" s="1"/>
  <c r="O30" i="7"/>
  <c r="S30" i="7" s="1"/>
  <c r="T30" i="7" s="1"/>
  <c r="O19" i="7"/>
  <c r="S19" i="7" s="1"/>
  <c r="T19" i="7" s="1"/>
  <c r="O33" i="7"/>
  <c r="O29" i="7"/>
  <c r="S29" i="7" s="1"/>
  <c r="T29" i="7" s="1"/>
  <c r="U13" i="6"/>
  <c r="O8" i="7"/>
  <c r="O24" i="6"/>
  <c r="O19" i="6"/>
  <c r="T19" i="6" s="1"/>
  <c r="U19" i="6" s="1"/>
  <c r="O30" i="6"/>
  <c r="T30" i="6" s="1"/>
  <c r="U30" i="6" s="1"/>
  <c r="O39" i="7"/>
  <c r="S39" i="7" s="1"/>
  <c r="T39" i="7" s="1"/>
  <c r="O32" i="7"/>
  <c r="S32" i="7" s="1"/>
  <c r="T32" i="7" s="1"/>
  <c r="O15" i="6"/>
  <c r="T15" i="6" s="1"/>
  <c r="U15" i="6" s="1"/>
  <c r="O22" i="7"/>
  <c r="S22" i="7" s="1"/>
  <c r="T22" i="7" s="1"/>
  <c r="O35" i="7"/>
  <c r="S35" i="7" s="1"/>
  <c r="T35" i="7" s="1"/>
  <c r="S17" i="7"/>
  <c r="T17" i="7" s="1"/>
  <c r="S33" i="7"/>
  <c r="T33" i="7" s="1"/>
  <c r="S41" i="7"/>
  <c r="T41" i="7" s="1"/>
  <c r="O20" i="7"/>
  <c r="S20" i="7" s="1"/>
  <c r="T20" i="7" s="1"/>
  <c r="O28" i="7"/>
  <c r="S28" i="7" s="1"/>
  <c r="T28" i="7" s="1"/>
  <c r="T24" i="6"/>
  <c r="U24" i="6" s="1"/>
  <c r="O22" i="6"/>
  <c r="O8" i="6"/>
  <c r="T8" i="6" s="1"/>
  <c r="U8" i="6" s="1"/>
  <c r="O25" i="6"/>
  <c r="T25" i="6" s="1"/>
  <c r="U25" i="6" s="1"/>
  <c r="O27" i="6"/>
  <c r="T27" i="6" s="1"/>
  <c r="U27" i="6" s="1"/>
  <c r="T10" i="6"/>
  <c r="U10" i="6" s="1"/>
  <c r="O29" i="6"/>
  <c r="T29" i="6" s="1"/>
  <c r="U29" i="6" s="1"/>
  <c r="T22" i="6"/>
  <c r="U22" i="6" s="1"/>
  <c r="S16" i="7"/>
  <c r="T16" i="7" s="1"/>
  <c r="T17" i="6"/>
  <c r="U17" i="6" s="1"/>
  <c r="S27" i="7"/>
  <c r="T27" i="7" s="1"/>
  <c r="O5" i="7"/>
  <c r="S5" i="7" s="1"/>
  <c r="T5" i="7" s="1"/>
  <c r="S8" i="7"/>
  <c r="T8" i="7" s="1"/>
  <c r="O31" i="6"/>
  <c r="T31" i="6" s="1"/>
  <c r="U31" i="6" s="1"/>
  <c r="S42" i="7"/>
  <c r="T42" i="7" s="1"/>
  <c r="O31" i="7"/>
  <c r="S31" i="7" s="1"/>
  <c r="T31" i="7" s="1"/>
  <c r="S25" i="7"/>
  <c r="T25" i="7" s="1"/>
  <c r="T21" i="6"/>
  <c r="U21" i="6" s="1"/>
  <c r="T18" i="6"/>
  <c r="U18" i="6" s="1"/>
  <c r="S37" i="7"/>
  <c r="T37" i="7" s="1"/>
  <c r="S6" i="7"/>
  <c r="T6" i="7" s="1"/>
  <c r="S45" i="7"/>
  <c r="T45" i="7" s="1"/>
  <c r="S43" i="7"/>
  <c r="T43" i="7" s="1"/>
  <c r="O9" i="7"/>
  <c r="S9" i="7" s="1"/>
  <c r="T9" i="7" s="1"/>
  <c r="O20" i="6"/>
  <c r="T20" i="6" s="1"/>
  <c r="U20" i="6" s="1"/>
  <c r="T6" i="6"/>
  <c r="U6" i="6" s="1"/>
  <c r="T11" i="6"/>
  <c r="U11" i="6" s="1"/>
  <c r="O32" i="6"/>
  <c r="T32" i="6" s="1"/>
  <c r="U32" i="6" s="1"/>
  <c r="T106" i="5" l="1"/>
  <c r="U106" i="5" s="1"/>
  <c r="S106" i="5"/>
  <c r="T94" i="5"/>
  <c r="U94" i="5" s="1"/>
  <c r="S94" i="5"/>
  <c r="T30" i="5"/>
  <c r="U30" i="5" s="1"/>
  <c r="S30" i="5"/>
  <c r="T96" i="5"/>
  <c r="U96" i="5" s="1"/>
  <c r="S96" i="5"/>
  <c r="T59" i="5"/>
  <c r="U59" i="5" s="1"/>
  <c r="S59" i="5"/>
  <c r="T57" i="5"/>
  <c r="U57" i="5" s="1"/>
  <c r="S57" i="5"/>
  <c r="T25" i="5"/>
  <c r="U25" i="5" s="1"/>
  <c r="S25" i="5"/>
  <c r="T101" i="5"/>
  <c r="U101" i="5" s="1"/>
  <c r="S101" i="5"/>
  <c r="S5" i="5"/>
  <c r="T121" i="5"/>
  <c r="U121" i="5" s="1"/>
  <c r="T67" i="5"/>
  <c r="U67" i="5" s="1"/>
  <c r="T111" i="5"/>
  <c r="U111" i="5" s="1"/>
  <c r="T29" i="5"/>
  <c r="U29" i="5" s="1"/>
  <c r="T100" i="5"/>
  <c r="U100" i="5" s="1"/>
  <c r="T103" i="5"/>
  <c r="U103" i="5" s="1"/>
  <c r="S18" i="5"/>
  <c r="T112" i="5"/>
  <c r="U112" i="5" s="1"/>
  <c r="T27" i="5"/>
  <c r="U27" i="5" s="1"/>
  <c r="T123" i="5"/>
  <c r="U123" i="5" s="1"/>
  <c r="T114" i="5"/>
  <c r="U114" i="5" s="1"/>
  <c r="T116" i="5"/>
  <c r="U116" i="5" s="1"/>
  <c r="T74" i="5"/>
  <c r="U74" i="5" s="1"/>
  <c r="T113" i="5"/>
  <c r="U113" i="5" s="1"/>
  <c r="T98" i="5"/>
  <c r="U98" i="5" s="1"/>
  <c r="T79" i="5"/>
  <c r="U79" i="5" s="1"/>
  <c r="T107" i="5"/>
  <c r="U107" i="5" s="1"/>
  <c r="T92" i="5"/>
  <c r="U92" i="5" s="1"/>
  <c r="T84" i="5"/>
  <c r="U84" i="5" s="1"/>
  <c r="T80" i="5"/>
  <c r="U80" i="5" s="1"/>
  <c r="T118" i="5"/>
  <c r="U118" i="5" s="1"/>
  <c r="T78" i="5"/>
  <c r="U78" i="5" s="1"/>
  <c r="T102" i="5"/>
  <c r="U102" i="5" s="1"/>
  <c r="T81" i="5"/>
  <c r="U81" i="5" s="1"/>
  <c r="T124" i="5"/>
  <c r="U124" i="5" s="1"/>
  <c r="T97" i="5"/>
  <c r="U97" i="5" s="1"/>
  <c r="T128" i="5"/>
  <c r="U128" i="5" s="1"/>
  <c r="T122" i="5"/>
  <c r="U122" i="5" s="1"/>
  <c r="T90" i="5"/>
  <c r="U90" i="5" s="1"/>
  <c r="T99" i="5"/>
  <c r="U99" i="5" s="1"/>
  <c r="S10" i="5"/>
  <c r="T38" i="5"/>
  <c r="U38" i="5" s="1"/>
  <c r="T60" i="5"/>
  <c r="U60" i="5" s="1"/>
  <c r="T7" i="5"/>
  <c r="U7" i="5" s="1"/>
  <c r="S7" i="5"/>
  <c r="T5" i="5"/>
  <c r="U5" i="5" s="1"/>
  <c r="T8" i="5"/>
  <c r="U8" i="5" s="1"/>
  <c r="S8" i="5"/>
  <c r="T36" i="5"/>
  <c r="U36" i="5" s="1"/>
  <c r="T31" i="5"/>
  <c r="U31" i="5" s="1"/>
  <c r="T58" i="5"/>
  <c r="U58" i="5" s="1"/>
  <c r="T32" i="5"/>
  <c r="U32" i="5" s="1"/>
  <c r="T11" i="5"/>
  <c r="U11" i="5" s="1"/>
  <c r="S11" i="5"/>
  <c r="T61" i="5"/>
  <c r="U61" i="5" s="1"/>
  <c r="T66" i="5"/>
  <c r="U66" i="5" s="1"/>
  <c r="T35" i="5"/>
  <c r="U35" i="5" s="1"/>
  <c r="T39" i="5"/>
  <c r="U39" i="5" s="1"/>
  <c r="T6" i="5"/>
  <c r="U6" i="5" s="1"/>
  <c r="S6" i="5"/>
  <c r="T28" i="5"/>
  <c r="U28" i="5" s="1"/>
  <c r="T9" i="5"/>
  <c r="U9" i="5" s="1"/>
  <c r="S9" i="5"/>
  <c r="T77" i="5"/>
  <c r="U77" i="5" s="1"/>
  <c r="T76" i="5"/>
  <c r="U76" i="5" s="1"/>
</calcChain>
</file>

<file path=xl/sharedStrings.xml><?xml version="1.0" encoding="utf-8"?>
<sst xmlns="http://schemas.openxmlformats.org/spreadsheetml/2006/main" count="1239" uniqueCount="257">
  <si>
    <t>No. Urut</t>
  </si>
  <si>
    <t>Nomor Tanki</t>
  </si>
  <si>
    <t>Type Roof</t>
  </si>
  <si>
    <t>Diameter Tanki</t>
  </si>
  <si>
    <t>Volume Bersih</t>
  </si>
  <si>
    <t>Tinggi Lubang Ukur</t>
  </si>
  <si>
    <t>Tinggi Tanki</t>
  </si>
  <si>
    <t>Tinggi Volume Bersih</t>
  </si>
  <si>
    <t>Factor</t>
  </si>
  <si>
    <t>Service</t>
  </si>
  <si>
    <t>Lokasi / Area</t>
  </si>
  <si>
    <t>(mm)</t>
  </si>
  <si>
    <t>( kl/cm)</t>
  </si>
  <si>
    <t>101T1A</t>
  </si>
  <si>
    <t>Float.</t>
  </si>
  <si>
    <t>MIX CRUDE</t>
  </si>
  <si>
    <t>Lawe2 Terminal</t>
  </si>
  <si>
    <t>101T1B</t>
  </si>
  <si>
    <t>101T1C</t>
  </si>
  <si>
    <t>101T1D</t>
  </si>
  <si>
    <t>101T1E</t>
  </si>
  <si>
    <t>101T1F</t>
  </si>
  <si>
    <t>101T1G</t>
  </si>
  <si>
    <t>A00001</t>
  </si>
  <si>
    <t>Fix.</t>
  </si>
  <si>
    <t>-</t>
  </si>
  <si>
    <t>CRUDE OIL</t>
  </si>
  <si>
    <t>Tank Farm Selatan</t>
  </si>
  <si>
    <t>A00002</t>
  </si>
  <si>
    <t>HVGO / LSWR</t>
  </si>
  <si>
    <t>A00003</t>
  </si>
  <si>
    <t>A00004</t>
  </si>
  <si>
    <t>LSWR</t>
  </si>
  <si>
    <t>A00005</t>
  </si>
  <si>
    <t>A00006</t>
  </si>
  <si>
    <t>A00007</t>
  </si>
  <si>
    <t>IFO / MFO / FUEL OIL</t>
  </si>
  <si>
    <t>A00015</t>
  </si>
  <si>
    <t>A00016</t>
  </si>
  <si>
    <t>A00017</t>
  </si>
  <si>
    <t>A00021</t>
  </si>
  <si>
    <t>MOGAS / PREMIUM</t>
  </si>
  <si>
    <t>A00022</t>
  </si>
  <si>
    <t>A00023</t>
  </si>
  <si>
    <t>A00024</t>
  </si>
  <si>
    <t>A00025</t>
  </si>
  <si>
    <t>AVTUR</t>
  </si>
  <si>
    <t>A00026</t>
  </si>
  <si>
    <t>ADO / SOLAR / GASOIL</t>
  </si>
  <si>
    <t>A00027</t>
  </si>
  <si>
    <t>A00028</t>
  </si>
  <si>
    <t>KEROSENE</t>
  </si>
  <si>
    <t>A00029</t>
  </si>
  <si>
    <t>IDO / DIESEL OIL</t>
  </si>
  <si>
    <t>A00030</t>
  </si>
  <si>
    <t>PERTAMAX / PREMIUM</t>
  </si>
  <si>
    <t>A00031</t>
  </si>
  <si>
    <t>A00032</t>
  </si>
  <si>
    <t>HOMC</t>
  </si>
  <si>
    <t>C2001A</t>
  </si>
  <si>
    <t>Cir.</t>
  </si>
  <si>
    <t>LPG</t>
  </si>
  <si>
    <t>Stasiun 7</t>
  </si>
  <si>
    <t>Tank Farm Utara</t>
  </si>
  <si>
    <t>C2001B</t>
  </si>
  <si>
    <t>D20003</t>
  </si>
  <si>
    <t>Dome</t>
  </si>
  <si>
    <t>SWEET NAPHTHA</t>
  </si>
  <si>
    <t>D20011</t>
  </si>
  <si>
    <t>HEAVY SLOPS</t>
  </si>
  <si>
    <t>Stasiun 1</t>
  </si>
  <si>
    <t>D20012</t>
  </si>
  <si>
    <t>LIGHT SLOPS</t>
  </si>
  <si>
    <t>D20017</t>
  </si>
  <si>
    <t>Stasiun 8</t>
  </si>
  <si>
    <t>D20018</t>
  </si>
  <si>
    <t>D2001A</t>
  </si>
  <si>
    <t>Stasiun 5</t>
  </si>
  <si>
    <t>D2001B</t>
  </si>
  <si>
    <t>D2004A</t>
  </si>
  <si>
    <t>HVGO</t>
  </si>
  <si>
    <t>D2004B</t>
  </si>
  <si>
    <t>D2004C</t>
  </si>
  <si>
    <t>D2005A</t>
  </si>
  <si>
    <t>HEAVY NAPHTHA</t>
  </si>
  <si>
    <t>D2005B</t>
  </si>
  <si>
    <t>D2005C</t>
  </si>
  <si>
    <t>D2005D</t>
  </si>
  <si>
    <t>D2006A</t>
  </si>
  <si>
    <t>D2006B</t>
  </si>
  <si>
    <t>LIGHT NAPHTHA</t>
  </si>
  <si>
    <t>D2007A</t>
  </si>
  <si>
    <t>D2007B</t>
  </si>
  <si>
    <t>D2007C</t>
  </si>
  <si>
    <t>D2013A</t>
  </si>
  <si>
    <t>REFORMATE</t>
  </si>
  <si>
    <t>Stasiun 2</t>
  </si>
  <si>
    <t>D2013B</t>
  </si>
  <si>
    <t>D2015A</t>
  </si>
  <si>
    <t>D2015B</t>
  </si>
  <si>
    <t>E00003</t>
  </si>
  <si>
    <t>E00004</t>
  </si>
  <si>
    <t>E00005</t>
  </si>
  <si>
    <t>IDO / DIESEL OIL / MDO</t>
  </si>
  <si>
    <t>E00006</t>
  </si>
  <si>
    <t>E00007</t>
  </si>
  <si>
    <t>N00002</t>
  </si>
  <si>
    <t>N00004</t>
  </si>
  <si>
    <t>O00001</t>
  </si>
  <si>
    <t>RESIDU / LSWR</t>
  </si>
  <si>
    <t>O00002</t>
  </si>
  <si>
    <t>O00003</t>
  </si>
  <si>
    <t>REF. FUEL OIL</t>
  </si>
  <si>
    <t>O00004</t>
  </si>
  <si>
    <t>O00006</t>
  </si>
  <si>
    <t>O00008</t>
  </si>
  <si>
    <t>O00009</t>
  </si>
  <si>
    <t>O00010</t>
  </si>
  <si>
    <t>FLUX OIL</t>
  </si>
  <si>
    <t>O00011</t>
  </si>
  <si>
    <t>O00012</t>
  </si>
  <si>
    <t>O00013</t>
  </si>
  <si>
    <t>O00014</t>
  </si>
  <si>
    <t>O00015</t>
  </si>
  <si>
    <t>O00016</t>
  </si>
  <si>
    <t>O00017</t>
  </si>
  <si>
    <t>O00018</t>
  </si>
  <si>
    <t>O00019</t>
  </si>
  <si>
    <t>O00020</t>
  </si>
  <si>
    <t>O00021</t>
  </si>
  <si>
    <t>FILTER OIL / HVGO / BFO</t>
  </si>
  <si>
    <t>O00022</t>
  </si>
  <si>
    <t>O00023</t>
  </si>
  <si>
    <t>POD / HVGO</t>
  </si>
  <si>
    <t>O00024</t>
  </si>
  <si>
    <t>O00025</t>
  </si>
  <si>
    <t>P00001</t>
  </si>
  <si>
    <t>P00002</t>
  </si>
  <si>
    <t>P00003</t>
  </si>
  <si>
    <t>P00004</t>
  </si>
  <si>
    <t>P00005</t>
  </si>
  <si>
    <t>P00007</t>
  </si>
  <si>
    <t>P00008</t>
  </si>
  <si>
    <t>P00031</t>
  </si>
  <si>
    <t>P00032</t>
  </si>
  <si>
    <t>R00001</t>
  </si>
  <si>
    <t>R00002</t>
  </si>
  <si>
    <t>R00003</t>
  </si>
  <si>
    <t>R00004</t>
  </si>
  <si>
    <t>R00005</t>
  </si>
  <si>
    <t>R00006</t>
  </si>
  <si>
    <t>R00007</t>
  </si>
  <si>
    <t>R00008</t>
  </si>
  <si>
    <t>R00009</t>
  </si>
  <si>
    <t>R00010</t>
  </si>
  <si>
    <t>CRUDE OIL / MIX SLOPS</t>
  </si>
  <si>
    <t>R00011</t>
  </si>
  <si>
    <t>T00201</t>
  </si>
  <si>
    <t>T00202</t>
  </si>
  <si>
    <t>T00203</t>
  </si>
  <si>
    <t>T00900</t>
  </si>
  <si>
    <t>T00901</t>
  </si>
  <si>
    <t>T00902</t>
  </si>
  <si>
    <t>T00903</t>
  </si>
  <si>
    <t>T00904</t>
  </si>
  <si>
    <t>SLOP OIL</t>
  </si>
  <si>
    <t>V00004</t>
  </si>
  <si>
    <t>V00005</t>
  </si>
  <si>
    <t>SLOP OIL / CRUDE OIL</t>
  </si>
  <si>
    <t>(m3/hrs)</t>
  </si>
  <si>
    <t>Flowrate Max. Pengisian Tangki</t>
  </si>
  <si>
    <t>Data Tangki</t>
  </si>
  <si>
    <t>Data Tabel</t>
  </si>
  <si>
    <t>Alarm Setting</t>
  </si>
  <si>
    <t xml:space="preserve">OBM </t>
  </si>
  <si>
    <t>Vol 20 menit (m3) = K : 3</t>
  </si>
  <si>
    <t>Kenaikan 20 menit (mm) = V : J</t>
  </si>
  <si>
    <t>(K.Liter)</t>
  </si>
  <si>
    <t>Titik Overfill 
(&gt;20 menit)</t>
  </si>
  <si>
    <t>Overfill 
(=20 menit)</t>
  </si>
  <si>
    <t>mm</t>
  </si>
  <si>
    <t>Deviasi from base Overfill</t>
  </si>
  <si>
    <t>Level Aman</t>
  </si>
  <si>
    <t>New</t>
  </si>
  <si>
    <t>Existing</t>
  </si>
  <si>
    <t>Vol 5 menit (m3) = K : 4</t>
  </si>
  <si>
    <t>HL 
(5 menit)</t>
  </si>
  <si>
    <t>Kenaikan 5 menit (mm) = R : J</t>
  </si>
  <si>
    <t>HHL
(15 menit)</t>
  </si>
  <si>
    <t>Vol 15 menit (m3) = K : 6</t>
  </si>
  <si>
    <t>Kenaikan 15 menit (mm) = T : J</t>
  </si>
  <si>
    <t>HHL
(10 menit)</t>
  </si>
  <si>
    <t>Vol 10 menit (m3) = K : 6</t>
  </si>
  <si>
    <t>Kenaikan 10 menit (mm) = T : J</t>
  </si>
  <si>
    <t>Vol 15 menit (m3) = K : 3</t>
  </si>
  <si>
    <t>Kenaikan 15 menit (mm) = V : J</t>
  </si>
  <si>
    <t>5-10-20</t>
  </si>
  <si>
    <t>Titik Overfill 
(&gt;15 menit)</t>
  </si>
  <si>
    <t>Overfill 
(=15 menit)</t>
  </si>
  <si>
    <t>DATA SETTING ALARM ATG TANGKI AREA OIL MOVEMENT SECTION RU V BALIKPAPAN</t>
  </si>
  <si>
    <t>RP. R</t>
  </si>
  <si>
    <t>RP. A Putih</t>
  </si>
  <si>
    <t>RP. A Hitam</t>
  </si>
  <si>
    <t>Lawe-Lawe</t>
  </si>
  <si>
    <t>V00001</t>
  </si>
  <si>
    <t>V00002</t>
  </si>
  <si>
    <t>V00003</t>
  </si>
  <si>
    <t>V00006</t>
  </si>
  <si>
    <t>V00007</t>
  </si>
  <si>
    <t>V00016</t>
  </si>
  <si>
    <t>V00017</t>
  </si>
  <si>
    <t>V00017B</t>
  </si>
  <si>
    <t>D2008</t>
  </si>
  <si>
    <t>Titik Overfill</t>
  </si>
  <si>
    <t>Kenaikan mm/menit</t>
  </si>
  <si>
    <t>MFO</t>
  </si>
  <si>
    <t>Time HHL to Overfill (min)</t>
  </si>
  <si>
    <t>SWS</t>
  </si>
  <si>
    <t>LAWS</t>
  </si>
  <si>
    <t>A00018</t>
  </si>
  <si>
    <t>A00019</t>
  </si>
  <si>
    <t>A00020</t>
  </si>
  <si>
    <t>A00033</t>
  </si>
  <si>
    <t>E00001</t>
  </si>
  <si>
    <t>E00002</t>
  </si>
  <si>
    <t>N00001</t>
  </si>
  <si>
    <t>N00003</t>
  </si>
  <si>
    <t>N00006</t>
  </si>
  <si>
    <t>RFO</t>
  </si>
  <si>
    <t>V00010</t>
  </si>
  <si>
    <t>V00011</t>
  </si>
  <si>
    <t>V00013</t>
  </si>
  <si>
    <t>T0001B</t>
  </si>
  <si>
    <t>FLUSHING OIL</t>
  </si>
  <si>
    <t>U00010</t>
  </si>
  <si>
    <t>U00011</t>
  </si>
  <si>
    <t>U00012</t>
  </si>
  <si>
    <t>U00013</t>
  </si>
  <si>
    <t>U00014</t>
  </si>
  <si>
    <t>U00023</t>
  </si>
  <si>
    <t>Stasiun 6</t>
  </si>
  <si>
    <t>Diswax</t>
  </si>
  <si>
    <t>DHP</t>
  </si>
  <si>
    <t>UTL</t>
  </si>
  <si>
    <t>EWTP</t>
  </si>
  <si>
    <t>EMPTY</t>
  </si>
  <si>
    <t>KETERANGAN</t>
  </si>
  <si>
    <t>DHP-DISWAX</t>
  </si>
  <si>
    <t>EWTP-DISWAX</t>
  </si>
  <si>
    <t>MARINE</t>
  </si>
  <si>
    <t>CRUDE OIL / SLOP OIL</t>
  </si>
  <si>
    <t>Marine MOR</t>
  </si>
  <si>
    <t>T0001A</t>
  </si>
  <si>
    <t>Diswax-DISWAX</t>
  </si>
  <si>
    <t>MODTANK RDMP Saat ini</t>
  </si>
  <si>
    <t>List Rel Exclude E1 &amp; V13 Total 142 Tangki</t>
  </si>
  <si>
    <t>Tangki T01, T02 dan N5 demolish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</si>
</sst>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164" formatCode="_(* #,##0_);_(* \(#,##0\);_(* &quot;-&quot;_);_(@_)"/>
    <numFmt numFmtId="165" formatCode="_(* #,##0.00_);_(* \(#,##0.00\);_(* &quot;-&quot;??_);_(@_)"/>
    <numFmt numFmtId="166" formatCode="0_)"/>
    <numFmt numFmtId="167" formatCode="_(* #,##0.000_);_(* \(#,##0.000\);_(* &quot;-&quot;???_);_(@_)"/>
    <numFmt numFmtId="168" formatCode="[$-409]mmm\-yy;@"/>
    <numFmt numFmtId="169" formatCode="mm/dd/yy_)"/>
    <numFmt numFmtId="170" formatCode="_(* #,##0_);_(* \(#,##0\);_(* &quot;-&quot;??_);_(@_)"/>
    <numFmt numFmtId="171" formatCode="0.00_)"/>
    <numFmt numFmtId="172" formatCode="0.000_)"/>
    <numFmt numFmtId="173" formatCode="_(* #,##0.00000_);_(* \(#,##0.00000\);_(* &quot;-&quot;??_);_(@_)"/>
    <numFmt numFmtId="174" formatCode="_(* #,##0.00_);_(* \(#,##0.00\);_(* &quot;-&quot;???_);_(@_)"/>
  </numFmts>
  <fonts count="15" x14ac:knownFonts="1">
    <font>
      <sz val="11"/>
      <color theme="1"/>
      <name val="Calibri"/>
      <family val="2"/>
      <charset val="1"/>
      <scheme val="minor"/>
    </font>
    <font>
      <sz val="10"/>
      <name val="Tahoma"/>
      <family val="2"/>
    </font>
    <font>
      <sz val="20"/>
      <name val="Berlin Sans FB"/>
      <family val="2"/>
    </font>
    <font>
      <b/>
      <sz val="10"/>
      <name val="Tahoma"/>
      <family val="2"/>
    </font>
    <font>
      <sz val="10"/>
      <name val="Arial"/>
      <family val="2"/>
    </font>
    <font>
      <sz val="16"/>
      <name val="Tahoma"/>
      <family val="2"/>
    </font>
    <font>
      <b/>
      <sz val="12"/>
      <name val="Tahoma"/>
      <family val="2"/>
    </font>
    <font>
      <sz val="10"/>
      <name val="Arial"/>
      <family val="2"/>
    </font>
    <font>
      <b/>
      <sz val="11"/>
      <color indexed="8"/>
      <name val="Arial"/>
      <family val="2"/>
    </font>
    <font>
      <sz val="12"/>
      <name val="Tahoma"/>
      <family val="2"/>
    </font>
    <font>
      <b/>
      <sz val="11"/>
      <name val="Tahoma"/>
      <family val="2"/>
    </font>
    <font>
      <sz val="16"/>
      <name val="Berlin Sans FB"/>
      <family val="2"/>
    </font>
    <font>
      <b/>
      <sz val="9"/>
      <name val="Tahoma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medium">
        <color indexed="8"/>
      </right>
      <top/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/>
      <right style="medium">
        <color indexed="8"/>
      </right>
      <top/>
      <bottom style="double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medium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6">
    <xf numFmtId="0" fontId="0" fillId="0" borderId="0"/>
    <xf numFmtId="165" fontId="13" fillId="0" borderId="0" applyFont="0" applyFill="0" applyBorder="0" applyAlignment="0" applyProtection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41" fontId="13" fillId="0" borderId="0" applyFont="0" applyFill="0" applyBorder="0" applyAlignment="0" applyProtection="0"/>
  </cellStyleXfs>
  <cellXfs count="291">
    <xf numFmtId="0" fontId="0" fillId="0" borderId="0" xfId="0"/>
    <xf numFmtId="166" fontId="1" fillId="0" borderId="0" xfId="2" applyNumberFormat="1" applyFont="1" applyAlignment="1" applyProtection="1">
      <alignment horizontal="center"/>
    </xf>
    <xf numFmtId="166" fontId="1" fillId="0" borderId="0" xfId="2" applyNumberFormat="1" applyFont="1" applyProtection="1"/>
    <xf numFmtId="166" fontId="3" fillId="0" borderId="1" xfId="2" applyNumberFormat="1" applyFont="1" applyBorder="1" applyAlignment="1" applyProtection="1">
      <alignment horizontal="center" vertical="center"/>
    </xf>
    <xf numFmtId="165" fontId="3" fillId="0" borderId="1" xfId="2" applyNumberFormat="1" applyFont="1" applyBorder="1" applyAlignment="1" applyProtection="1">
      <alignment horizontal="center" vertical="center" wrapText="1"/>
    </xf>
    <xf numFmtId="166" fontId="3" fillId="0" borderId="0" xfId="2" applyNumberFormat="1" applyFont="1" applyAlignment="1" applyProtection="1">
      <alignment horizontal="center" vertical="center"/>
    </xf>
    <xf numFmtId="166" fontId="1" fillId="0" borderId="2" xfId="2" applyNumberFormat="1" applyFont="1" applyFill="1" applyBorder="1" applyProtection="1"/>
    <xf numFmtId="0" fontId="4" fillId="0" borderId="3" xfId="3" applyFont="1" applyFill="1" applyBorder="1" applyAlignment="1" applyProtection="1">
      <alignment horizontal="center"/>
    </xf>
    <xf numFmtId="164" fontId="1" fillId="0" borderId="3" xfId="2" applyNumberFormat="1" applyFont="1" applyFill="1" applyBorder="1" applyProtection="1"/>
    <xf numFmtId="167" fontId="1" fillId="0" borderId="3" xfId="2" applyNumberFormat="1" applyFont="1" applyFill="1" applyBorder="1" applyProtection="1"/>
    <xf numFmtId="165" fontId="1" fillId="0" borderId="4" xfId="2" applyNumberFormat="1" applyFont="1" applyFill="1" applyBorder="1" applyProtection="1"/>
    <xf numFmtId="0" fontId="4" fillId="0" borderId="3" xfId="3" applyFont="1" applyFill="1" applyBorder="1" applyProtection="1"/>
    <xf numFmtId="166" fontId="1" fillId="0" borderId="5" xfId="2" applyNumberFormat="1" applyFont="1" applyFill="1" applyBorder="1" applyAlignment="1" applyProtection="1">
      <alignment horizontal="center"/>
    </xf>
    <xf numFmtId="166" fontId="1" fillId="0" borderId="0" xfId="2" applyNumberFormat="1" applyFont="1" applyFill="1" applyProtection="1"/>
    <xf numFmtId="166" fontId="1" fillId="0" borderId="6" xfId="2" applyNumberFormat="1" applyFont="1" applyFill="1" applyBorder="1" applyProtection="1"/>
    <xf numFmtId="166" fontId="1" fillId="0" borderId="7" xfId="2" applyNumberFormat="1" applyFont="1" applyFill="1" applyBorder="1" applyAlignment="1" applyProtection="1">
      <alignment horizontal="center"/>
    </xf>
    <xf numFmtId="0" fontId="4" fillId="0" borderId="7" xfId="3" applyFont="1" applyFill="1" applyBorder="1" applyAlignment="1" applyProtection="1">
      <alignment horizontal="center"/>
    </xf>
    <xf numFmtId="164" fontId="1" fillId="0" borderId="7" xfId="2" applyNumberFormat="1" applyFont="1" applyFill="1" applyBorder="1" applyProtection="1"/>
    <xf numFmtId="167" fontId="1" fillId="0" borderId="7" xfId="2" applyNumberFormat="1" applyFont="1" applyFill="1" applyBorder="1" applyProtection="1"/>
    <xf numFmtId="165" fontId="1" fillId="0" borderId="7" xfId="2" applyNumberFormat="1" applyFont="1" applyFill="1" applyBorder="1" applyProtection="1"/>
    <xf numFmtId="0" fontId="4" fillId="0" borderId="7" xfId="3" applyFont="1" applyFill="1" applyBorder="1" applyProtection="1"/>
    <xf numFmtId="166" fontId="1" fillId="0" borderId="8" xfId="2" applyNumberFormat="1" applyFont="1" applyFill="1" applyBorder="1" applyAlignment="1" applyProtection="1">
      <alignment horizontal="center"/>
    </xf>
    <xf numFmtId="166" fontId="1" fillId="0" borderId="7" xfId="2" applyNumberFormat="1" applyFont="1" applyBorder="1" applyAlignment="1" applyProtection="1">
      <alignment horizontal="center"/>
    </xf>
    <xf numFmtId="166" fontId="1" fillId="0" borderId="8" xfId="2" applyNumberFormat="1" applyFont="1" applyBorder="1" applyAlignment="1" applyProtection="1">
      <alignment horizontal="center"/>
    </xf>
    <xf numFmtId="166" fontId="1" fillId="0" borderId="0" xfId="2" applyNumberFormat="1" applyFont="1" applyBorder="1" applyProtection="1"/>
    <xf numFmtId="0" fontId="4" fillId="0" borderId="7" xfId="3" applyFont="1" applyBorder="1" applyAlignment="1" applyProtection="1">
      <alignment horizontal="center"/>
    </xf>
    <xf numFmtId="164" fontId="1" fillId="0" borderId="7" xfId="2" applyNumberFormat="1" applyFont="1" applyBorder="1" applyProtection="1"/>
    <xf numFmtId="167" fontId="1" fillId="0" borderId="7" xfId="2" applyNumberFormat="1" applyFont="1" applyBorder="1" applyProtection="1"/>
    <xf numFmtId="165" fontId="1" fillId="0" borderId="7" xfId="2" applyNumberFormat="1" applyFont="1" applyBorder="1" applyProtection="1"/>
    <xf numFmtId="0" fontId="4" fillId="0" borderId="7" xfId="3" applyFont="1" applyBorder="1" applyProtection="1"/>
    <xf numFmtId="164" fontId="1" fillId="0" borderId="7" xfId="2" applyNumberFormat="1" applyFont="1" applyFill="1" applyBorder="1" applyAlignment="1" applyProtection="1">
      <alignment horizontal="center"/>
    </xf>
    <xf numFmtId="164" fontId="1" fillId="0" borderId="7" xfId="2" applyNumberFormat="1" applyFont="1" applyBorder="1" applyAlignment="1" applyProtection="1">
      <alignment horizontal="center"/>
    </xf>
    <xf numFmtId="164" fontId="1" fillId="0" borderId="0" xfId="2" applyNumberFormat="1" applyFont="1" applyProtection="1"/>
    <xf numFmtId="167" fontId="1" fillId="0" borderId="0" xfId="2" applyNumberFormat="1" applyFont="1" applyProtection="1"/>
    <xf numFmtId="164" fontId="1" fillId="0" borderId="0" xfId="2" applyNumberFormat="1" applyFont="1" applyFill="1" applyProtection="1"/>
    <xf numFmtId="169" fontId="1" fillId="0" borderId="0" xfId="2" applyNumberFormat="1" applyFont="1" applyProtection="1"/>
    <xf numFmtId="165" fontId="1" fillId="0" borderId="0" xfId="2" applyNumberFormat="1" applyFont="1" applyProtection="1"/>
    <xf numFmtId="168" fontId="3" fillId="0" borderId="9" xfId="2" applyNumberFormat="1" applyFont="1" applyBorder="1" applyAlignment="1" applyProtection="1">
      <alignment horizontal="center" vertical="center" wrapText="1"/>
    </xf>
    <xf numFmtId="164" fontId="3" fillId="0" borderId="10" xfId="2" applyNumberFormat="1" applyFont="1" applyBorder="1" applyAlignment="1" applyProtection="1">
      <alignment horizontal="center" vertical="center" wrapText="1"/>
    </xf>
    <xf numFmtId="167" fontId="3" fillId="0" borderId="10" xfId="2" applyNumberFormat="1" applyFont="1" applyBorder="1" applyAlignment="1" applyProtection="1">
      <alignment horizontal="center" vertical="center" wrapText="1"/>
    </xf>
    <xf numFmtId="164" fontId="3" fillId="0" borderId="10" xfId="2" applyNumberFormat="1" applyFont="1" applyFill="1" applyBorder="1" applyAlignment="1" applyProtection="1">
      <alignment horizontal="center" vertical="center" wrapText="1"/>
    </xf>
    <xf numFmtId="0" fontId="2" fillId="0" borderId="11" xfId="2" applyNumberFormat="1" applyFont="1" applyBorder="1" applyAlignment="1" applyProtection="1">
      <alignment horizontal="center"/>
    </xf>
    <xf numFmtId="170" fontId="1" fillId="0" borderId="7" xfId="1" applyNumberFormat="1" applyFont="1" applyFill="1" applyBorder="1" applyAlignment="1" applyProtection="1">
      <alignment horizontal="center"/>
    </xf>
    <xf numFmtId="170" fontId="1" fillId="0" borderId="7" xfId="2" applyNumberFormat="1" applyFont="1" applyFill="1" applyBorder="1" applyProtection="1"/>
    <xf numFmtId="2" fontId="1" fillId="0" borderId="0" xfId="2" applyNumberFormat="1" applyFont="1" applyProtection="1"/>
    <xf numFmtId="172" fontId="1" fillId="0" borderId="0" xfId="2" applyNumberFormat="1" applyFont="1" applyProtection="1"/>
    <xf numFmtId="171" fontId="1" fillId="0" borderId="0" xfId="2" applyNumberFormat="1" applyFont="1" applyAlignment="1" applyProtection="1">
      <alignment horizontal="center"/>
    </xf>
    <xf numFmtId="170" fontId="3" fillId="0" borderId="9" xfId="2" applyNumberFormat="1" applyFont="1" applyBorder="1" applyAlignment="1" applyProtection="1">
      <alignment vertical="center" wrapText="1"/>
    </xf>
    <xf numFmtId="170" fontId="1" fillId="0" borderId="0" xfId="2" applyNumberFormat="1" applyFont="1" applyProtection="1"/>
    <xf numFmtId="170" fontId="1" fillId="0" borderId="12" xfId="1" applyNumberFormat="1" applyFont="1" applyFill="1" applyBorder="1" applyAlignment="1" applyProtection="1">
      <alignment horizontal="center"/>
    </xf>
    <xf numFmtId="166" fontId="1" fillId="0" borderId="0" xfId="2" applyNumberFormat="1" applyFont="1" applyAlignment="1" applyProtection="1">
      <alignment horizontal="center" vertical="center" wrapText="1"/>
    </xf>
    <xf numFmtId="0" fontId="2" fillId="0" borderId="0" xfId="2" applyNumberFormat="1" applyFont="1" applyBorder="1" applyAlignment="1" applyProtection="1">
      <alignment horizontal="center"/>
    </xf>
    <xf numFmtId="170" fontId="1" fillId="0" borderId="12" xfId="2" quotePrefix="1" applyNumberFormat="1" applyFont="1" applyFill="1" applyBorder="1" applyProtection="1"/>
    <xf numFmtId="170" fontId="1" fillId="0" borderId="7" xfId="2" quotePrefix="1" applyNumberFormat="1" applyFont="1" applyFill="1" applyBorder="1" applyProtection="1"/>
    <xf numFmtId="170" fontId="1" fillId="0" borderId="0" xfId="1" applyNumberFormat="1" applyFont="1" applyProtection="1"/>
    <xf numFmtId="170" fontId="3" fillId="0" borderId="9" xfId="1" applyNumberFormat="1" applyFont="1" applyBorder="1" applyAlignment="1" applyProtection="1">
      <alignment vertical="center" wrapText="1"/>
    </xf>
    <xf numFmtId="170" fontId="1" fillId="0" borderId="7" xfId="1" applyNumberFormat="1" applyFont="1" applyFill="1" applyBorder="1" applyProtection="1"/>
    <xf numFmtId="166" fontId="1" fillId="0" borderId="13" xfId="2" applyNumberFormat="1" applyFont="1" applyFill="1" applyBorder="1" applyAlignment="1" applyProtection="1">
      <alignment horizontal="center"/>
    </xf>
    <xf numFmtId="166" fontId="1" fillId="0" borderId="13" xfId="2" applyNumberFormat="1" applyFont="1" applyBorder="1" applyAlignment="1" applyProtection="1">
      <alignment horizontal="center"/>
    </xf>
    <xf numFmtId="170" fontId="1" fillId="0" borderId="8" xfId="1" applyNumberFormat="1" applyFont="1" applyFill="1" applyBorder="1" applyAlignment="1" applyProtection="1">
      <alignment horizontal="center"/>
    </xf>
    <xf numFmtId="0" fontId="8" fillId="2" borderId="14" xfId="2" applyFont="1" applyFill="1" applyBorder="1" applyAlignment="1">
      <alignment horizontal="center" vertical="center" wrapText="1"/>
    </xf>
    <xf numFmtId="170" fontId="2" fillId="0" borderId="0" xfId="1" applyNumberFormat="1" applyFont="1" applyBorder="1" applyAlignment="1" applyProtection="1">
      <alignment horizontal="center"/>
    </xf>
    <xf numFmtId="170" fontId="5" fillId="0" borderId="0" xfId="1" applyNumberFormat="1" applyFont="1" applyBorder="1" applyAlignment="1" applyProtection="1">
      <alignment horizontal="center" vertical="center"/>
    </xf>
    <xf numFmtId="170" fontId="1" fillId="0" borderId="15" xfId="1" applyNumberFormat="1" applyFont="1" applyBorder="1" applyAlignment="1" applyProtection="1">
      <alignment horizontal="center" vertical="center" wrapText="1"/>
    </xf>
    <xf numFmtId="170" fontId="1" fillId="0" borderId="0" xfId="1" applyNumberFormat="1" applyFont="1" applyFill="1" applyBorder="1" applyAlignment="1" applyProtection="1">
      <alignment horizontal="center"/>
    </xf>
    <xf numFmtId="170" fontId="1" fillId="0" borderId="0" xfId="1" applyNumberFormat="1" applyFont="1" applyAlignment="1" applyProtection="1">
      <alignment horizontal="center"/>
    </xf>
    <xf numFmtId="173" fontId="5" fillId="0" borderId="0" xfId="1" applyNumberFormat="1" applyFont="1" applyBorder="1" applyAlignment="1" applyProtection="1">
      <alignment horizontal="center" vertical="center"/>
    </xf>
    <xf numFmtId="2" fontId="14" fillId="0" borderId="16" xfId="4" applyNumberFormat="1" applyFont="1" applyFill="1" applyBorder="1" applyAlignment="1">
      <alignment horizontal="center" vertical="center"/>
    </xf>
    <xf numFmtId="49" fontId="9" fillId="0" borderId="0" xfId="2" applyNumberFormat="1" applyFont="1" applyBorder="1" applyAlignment="1" applyProtection="1">
      <alignment horizontal="center" vertical="center"/>
    </xf>
    <xf numFmtId="0" fontId="7" fillId="0" borderId="7" xfId="3" applyFont="1" applyFill="1" applyBorder="1" applyProtection="1"/>
    <xf numFmtId="170" fontId="3" fillId="0" borderId="17" xfId="1" applyNumberFormat="1" applyFont="1" applyBorder="1" applyAlignment="1" applyProtection="1">
      <alignment horizontal="center" vertical="center" wrapText="1"/>
    </xf>
    <xf numFmtId="2" fontId="5" fillId="0" borderId="0" xfId="2" applyNumberFormat="1" applyFont="1" applyBorder="1" applyAlignment="1" applyProtection="1">
      <alignment horizontal="center" vertical="center"/>
    </xf>
    <xf numFmtId="170" fontId="3" fillId="0" borderId="18" xfId="1" applyNumberFormat="1" applyFont="1" applyFill="1" applyBorder="1" applyAlignment="1" applyProtection="1">
      <alignment horizontal="center" vertical="center" wrapText="1"/>
    </xf>
    <xf numFmtId="170" fontId="1" fillId="0" borderId="0" xfId="1" applyNumberFormat="1" applyFont="1" applyFill="1" applyProtection="1"/>
    <xf numFmtId="166" fontId="1" fillId="0" borderId="0" xfId="2" quotePrefix="1" applyNumberFormat="1" applyFont="1" applyFill="1" applyProtection="1"/>
    <xf numFmtId="166" fontId="1" fillId="3" borderId="0" xfId="2" applyNumberFormat="1" applyFont="1" applyFill="1" applyProtection="1"/>
    <xf numFmtId="166" fontId="1" fillId="0" borderId="0" xfId="2" applyNumberFormat="1" applyFont="1" applyFill="1" applyAlignment="1" applyProtection="1">
      <alignment horizontal="center"/>
    </xf>
    <xf numFmtId="166" fontId="1" fillId="0" borderId="19" xfId="2" applyNumberFormat="1" applyFont="1" applyFill="1" applyBorder="1" applyProtection="1"/>
    <xf numFmtId="166" fontId="1" fillId="0" borderId="20" xfId="2" applyNumberFormat="1" applyFont="1" applyFill="1" applyBorder="1" applyAlignment="1" applyProtection="1">
      <alignment horizontal="center"/>
    </xf>
    <xf numFmtId="0" fontId="4" fillId="0" borderId="20" xfId="3" applyFont="1" applyFill="1" applyBorder="1" applyProtection="1"/>
    <xf numFmtId="0" fontId="4" fillId="0" borderId="20" xfId="3" applyFont="1" applyFill="1" applyBorder="1" applyAlignment="1" applyProtection="1">
      <alignment horizontal="center"/>
    </xf>
    <xf numFmtId="164" fontId="1" fillId="0" borderId="20" xfId="2" applyNumberFormat="1" applyFont="1" applyFill="1" applyBorder="1" applyProtection="1"/>
    <xf numFmtId="167" fontId="1" fillId="0" borderId="20" xfId="2" applyNumberFormat="1" applyFont="1" applyFill="1" applyBorder="1" applyProtection="1"/>
    <xf numFmtId="165" fontId="1" fillId="0" borderId="20" xfId="2" applyNumberFormat="1" applyFont="1" applyFill="1" applyBorder="1" applyProtection="1"/>
    <xf numFmtId="170" fontId="1" fillId="0" borderId="20" xfId="2" applyNumberFormat="1" applyFont="1" applyFill="1" applyBorder="1" applyProtection="1"/>
    <xf numFmtId="170" fontId="1" fillId="0" borderId="20" xfId="1" applyNumberFormat="1" applyFont="1" applyFill="1" applyBorder="1" applyProtection="1"/>
    <xf numFmtId="170" fontId="1" fillId="0" borderId="20" xfId="1" applyNumberFormat="1" applyFont="1" applyFill="1" applyBorder="1" applyAlignment="1" applyProtection="1">
      <alignment horizontal="center"/>
    </xf>
    <xf numFmtId="170" fontId="1" fillId="0" borderId="21" xfId="1" applyNumberFormat="1" applyFont="1" applyFill="1" applyBorder="1" applyAlignment="1" applyProtection="1">
      <alignment horizontal="center"/>
    </xf>
    <xf numFmtId="168" fontId="3" fillId="4" borderId="10" xfId="2" applyNumberFormat="1" applyFont="1" applyFill="1" applyBorder="1" applyAlignment="1" applyProtection="1">
      <alignment horizontal="center" vertical="center" wrapText="1"/>
    </xf>
    <xf numFmtId="170" fontId="3" fillId="4" borderId="22" xfId="1" applyNumberFormat="1" applyFont="1" applyFill="1" applyBorder="1" applyAlignment="1" applyProtection="1">
      <alignment horizontal="center" vertical="center" wrapText="1"/>
    </xf>
    <xf numFmtId="168" fontId="3" fillId="3" borderId="10" xfId="2" applyNumberFormat="1" applyFont="1" applyFill="1" applyBorder="1" applyAlignment="1" applyProtection="1">
      <alignment horizontal="center" vertical="center" wrapText="1"/>
    </xf>
    <xf numFmtId="168" fontId="3" fillId="5" borderId="10" xfId="2" applyNumberFormat="1" applyFont="1" applyFill="1" applyBorder="1" applyAlignment="1" applyProtection="1">
      <alignment horizontal="center" vertical="center" wrapText="1"/>
    </xf>
    <xf numFmtId="170" fontId="3" fillId="5" borderId="23" xfId="1" applyNumberFormat="1" applyFont="1" applyFill="1" applyBorder="1" applyAlignment="1" applyProtection="1">
      <alignment horizontal="center" vertical="center" wrapText="1"/>
    </xf>
    <xf numFmtId="170" fontId="3" fillId="0" borderId="24" xfId="1" applyNumberFormat="1" applyFont="1" applyFill="1" applyBorder="1" applyAlignment="1" applyProtection="1">
      <alignment horizontal="center" vertical="center" wrapText="1"/>
    </xf>
    <xf numFmtId="170" fontId="1" fillId="0" borderId="26" xfId="1" applyNumberFormat="1" applyFont="1" applyFill="1" applyBorder="1" applyAlignment="1" applyProtection="1">
      <alignment horizontal="center"/>
    </xf>
    <xf numFmtId="170" fontId="1" fillId="0" borderId="27" xfId="1" applyNumberFormat="1" applyFont="1" applyFill="1" applyBorder="1" applyAlignment="1" applyProtection="1">
      <alignment horizontal="center"/>
    </xf>
    <xf numFmtId="166" fontId="1" fillId="0" borderId="4" xfId="2" applyNumberFormat="1" applyFont="1" applyFill="1" applyBorder="1" applyAlignment="1" applyProtection="1">
      <alignment horizontal="center"/>
    </xf>
    <xf numFmtId="166" fontId="1" fillId="0" borderId="20" xfId="2" applyNumberFormat="1" applyFont="1" applyBorder="1" applyAlignment="1" applyProtection="1">
      <alignment horizontal="center"/>
    </xf>
    <xf numFmtId="166" fontId="1" fillId="0" borderId="21" xfId="2" applyNumberFormat="1" applyFont="1" applyBorder="1" applyAlignment="1" applyProtection="1">
      <alignment horizontal="center"/>
    </xf>
    <xf numFmtId="165" fontId="12" fillId="0" borderId="1" xfId="2" applyNumberFormat="1" applyFont="1" applyBorder="1" applyAlignment="1" applyProtection="1">
      <alignment horizontal="center" vertical="center" wrapText="1"/>
    </xf>
    <xf numFmtId="170" fontId="12" fillId="0" borderId="9" xfId="2" applyNumberFormat="1" applyFont="1" applyBorder="1" applyAlignment="1" applyProtection="1">
      <alignment vertical="center" wrapText="1"/>
    </xf>
    <xf numFmtId="170" fontId="3" fillId="3" borderId="23" xfId="1" applyNumberFormat="1" applyFont="1" applyFill="1" applyBorder="1" applyAlignment="1" applyProtection="1">
      <alignment horizontal="center" vertical="center" wrapText="1"/>
    </xf>
    <xf numFmtId="170" fontId="3" fillId="4" borderId="23" xfId="1" applyNumberFormat="1" applyFont="1" applyFill="1" applyBorder="1" applyAlignment="1" applyProtection="1">
      <alignment horizontal="center" vertical="center" wrapText="1"/>
    </xf>
    <xf numFmtId="164" fontId="1" fillId="4" borderId="7" xfId="2" applyNumberFormat="1" applyFont="1" applyFill="1" applyBorder="1" applyProtection="1"/>
    <xf numFmtId="2" fontId="14" fillId="4" borderId="16" xfId="4" applyNumberFormat="1" applyFont="1" applyFill="1" applyBorder="1" applyAlignment="1">
      <alignment horizontal="center" vertical="center"/>
    </xf>
    <xf numFmtId="166" fontId="1" fillId="4" borderId="0" xfId="2" applyNumberFormat="1" applyFont="1" applyFill="1" applyProtection="1"/>
    <xf numFmtId="166" fontId="1" fillId="6" borderId="7" xfId="2" applyNumberFormat="1" applyFont="1" applyFill="1" applyBorder="1" applyAlignment="1" applyProtection="1">
      <alignment horizontal="center"/>
    </xf>
    <xf numFmtId="166" fontId="1" fillId="6" borderId="20" xfId="2" applyNumberFormat="1" applyFont="1" applyFill="1" applyBorder="1" applyAlignment="1" applyProtection="1">
      <alignment horizontal="center"/>
    </xf>
    <xf numFmtId="170" fontId="1" fillId="6" borderId="7" xfId="1" applyNumberFormat="1" applyFont="1" applyFill="1" applyBorder="1" applyProtection="1"/>
    <xf numFmtId="49" fontId="5" fillId="0" borderId="0" xfId="2" applyNumberFormat="1" applyFont="1" applyBorder="1" applyAlignment="1" applyProtection="1">
      <alignment horizontal="center" vertical="center"/>
    </xf>
    <xf numFmtId="166" fontId="1" fillId="0" borderId="0" xfId="2" applyNumberFormat="1" applyFont="1" applyAlignment="1" applyProtection="1">
      <alignment horizontal="left"/>
    </xf>
    <xf numFmtId="169" fontId="1" fillId="0" borderId="0" xfId="2" applyNumberFormat="1" applyFont="1" applyAlignment="1" applyProtection="1">
      <alignment horizontal="left"/>
    </xf>
    <xf numFmtId="0" fontId="11" fillId="0" borderId="0" xfId="2" applyNumberFormat="1" applyFont="1" applyBorder="1" applyAlignment="1" applyProtection="1">
      <alignment horizontal="center" vertical="center"/>
    </xf>
    <xf numFmtId="166" fontId="1" fillId="0" borderId="0" xfId="2" applyNumberFormat="1" applyFont="1" applyBorder="1" applyAlignment="1" applyProtection="1">
      <alignment horizontal="center"/>
    </xf>
    <xf numFmtId="166" fontId="1" fillId="0" borderId="0" xfId="2" applyNumberFormat="1" applyFont="1" applyFill="1" applyBorder="1" applyAlignment="1" applyProtection="1">
      <alignment horizontal="center"/>
    </xf>
    <xf numFmtId="171" fontId="1" fillId="0" borderId="0" xfId="2" applyNumberFormat="1" applyFont="1" applyBorder="1" applyAlignment="1" applyProtection="1">
      <alignment horizontal="center"/>
    </xf>
    <xf numFmtId="174" fontId="1" fillId="0" borderId="0" xfId="2" applyNumberFormat="1" applyFont="1" applyProtection="1"/>
    <xf numFmtId="171" fontId="1" fillId="0" borderId="0" xfId="2" applyNumberFormat="1" applyFont="1" applyFill="1" applyProtection="1"/>
    <xf numFmtId="41" fontId="1" fillId="0" borderId="0" xfId="5" applyFont="1" applyProtection="1"/>
    <xf numFmtId="0" fontId="4" fillId="0" borderId="45" xfId="3" applyFont="1" applyFill="1" applyBorder="1" applyAlignment="1" applyProtection="1">
      <alignment horizontal="center"/>
    </xf>
    <xf numFmtId="164" fontId="1" fillId="0" borderId="45" xfId="2" applyNumberFormat="1" applyFont="1" applyFill="1" applyBorder="1" applyProtection="1"/>
    <xf numFmtId="167" fontId="1" fillId="0" borderId="45" xfId="2" applyNumberFormat="1" applyFont="1" applyFill="1" applyBorder="1" applyProtection="1"/>
    <xf numFmtId="170" fontId="1" fillId="0" borderId="45" xfId="2" applyNumberFormat="1" applyFont="1" applyFill="1" applyBorder="1" applyProtection="1"/>
    <xf numFmtId="170" fontId="1" fillId="0" borderId="45" xfId="1" applyNumberFormat="1" applyFont="1" applyFill="1" applyBorder="1" applyAlignment="1" applyProtection="1">
      <alignment horizontal="center"/>
    </xf>
    <xf numFmtId="166" fontId="1" fillId="0" borderId="45" xfId="2" applyNumberFormat="1" applyFont="1" applyBorder="1" applyAlignment="1" applyProtection="1">
      <alignment horizontal="center"/>
    </xf>
    <xf numFmtId="166" fontId="1" fillId="0" borderId="46" xfId="2" applyNumberFormat="1" applyFont="1" applyBorder="1" applyAlignment="1" applyProtection="1">
      <alignment horizontal="center"/>
    </xf>
    <xf numFmtId="170" fontId="1" fillId="0" borderId="47" xfId="1" applyNumberFormat="1" applyFont="1" applyFill="1" applyBorder="1" applyAlignment="1" applyProtection="1">
      <alignment horizontal="center"/>
    </xf>
    <xf numFmtId="170" fontId="1" fillId="0" borderId="47" xfId="1" applyNumberFormat="1" applyFont="1" applyBorder="1" applyAlignment="1" applyProtection="1">
      <alignment horizontal="center"/>
    </xf>
    <xf numFmtId="166" fontId="1" fillId="0" borderId="48" xfId="2" applyNumberFormat="1" applyFont="1" applyFill="1" applyBorder="1" applyAlignment="1" applyProtection="1">
      <alignment horizontal="center"/>
    </xf>
    <xf numFmtId="0" fontId="4" fillId="0" borderId="48" xfId="3" applyFont="1" applyFill="1" applyBorder="1" applyProtection="1"/>
    <xf numFmtId="0" fontId="4" fillId="0" borderId="48" xfId="3" applyFont="1" applyFill="1" applyBorder="1" applyAlignment="1" applyProtection="1">
      <alignment horizontal="center"/>
    </xf>
    <xf numFmtId="164" fontId="1" fillId="0" borderId="48" xfId="2" applyNumberFormat="1" applyFont="1" applyFill="1" applyBorder="1" applyProtection="1"/>
    <xf numFmtId="164" fontId="1" fillId="0" borderId="48" xfId="2" applyNumberFormat="1" applyFont="1" applyBorder="1" applyProtection="1"/>
    <xf numFmtId="167" fontId="1" fillId="0" borderId="48" xfId="2" applyNumberFormat="1" applyFont="1" applyFill="1" applyBorder="1" applyProtection="1"/>
    <xf numFmtId="170" fontId="1" fillId="0" borderId="48" xfId="2" applyNumberFormat="1" applyFont="1" applyFill="1" applyBorder="1" applyProtection="1"/>
    <xf numFmtId="170" fontId="1" fillId="0" borderId="48" xfId="1" applyNumberFormat="1" applyFont="1" applyFill="1" applyBorder="1" applyAlignment="1" applyProtection="1">
      <alignment horizontal="center"/>
    </xf>
    <xf numFmtId="166" fontId="1" fillId="0" borderId="48" xfId="2" applyNumberFormat="1" applyFont="1" applyBorder="1" applyAlignment="1" applyProtection="1">
      <alignment horizontal="center"/>
    </xf>
    <xf numFmtId="167" fontId="1" fillId="0" borderId="48" xfId="2" applyNumberFormat="1" applyFont="1" applyBorder="1" applyProtection="1"/>
    <xf numFmtId="170" fontId="1" fillId="0" borderId="48" xfId="2" applyNumberFormat="1" applyFont="1" applyBorder="1" applyProtection="1"/>
    <xf numFmtId="41" fontId="1" fillId="0" borderId="48" xfId="5" applyFont="1" applyFill="1" applyBorder="1" applyAlignment="1" applyProtection="1">
      <alignment horizontal="center"/>
    </xf>
    <xf numFmtId="41" fontId="1" fillId="0" borderId="48" xfId="5" applyFont="1" applyBorder="1" applyProtection="1"/>
    <xf numFmtId="174" fontId="1" fillId="0" borderId="48" xfId="2" applyNumberFormat="1" applyFont="1" applyBorder="1" applyProtection="1"/>
    <xf numFmtId="49" fontId="5" fillId="0" borderId="0" xfId="2" applyNumberFormat="1" applyFont="1" applyBorder="1" applyAlignment="1" applyProtection="1">
      <alignment horizontal="center" vertical="center"/>
    </xf>
    <xf numFmtId="166" fontId="1" fillId="0" borderId="50" xfId="2" applyNumberFormat="1" applyFont="1" applyFill="1" applyBorder="1" applyAlignment="1" applyProtection="1">
      <alignment horizontal="center"/>
    </xf>
    <xf numFmtId="169" fontId="1" fillId="0" borderId="50" xfId="2" applyNumberFormat="1" applyFont="1" applyBorder="1" applyProtection="1"/>
    <xf numFmtId="164" fontId="1" fillId="0" borderId="50" xfId="2" applyNumberFormat="1" applyFont="1" applyBorder="1" applyProtection="1"/>
    <xf numFmtId="167" fontId="1" fillId="0" borderId="50" xfId="2" applyNumberFormat="1" applyFont="1" applyBorder="1" applyProtection="1"/>
    <xf numFmtId="170" fontId="1" fillId="0" borderId="50" xfId="2" applyNumberFormat="1" applyFont="1" applyBorder="1" applyProtection="1"/>
    <xf numFmtId="166" fontId="1" fillId="0" borderId="16" xfId="2" applyNumberFormat="1" applyFont="1" applyFill="1" applyBorder="1" applyAlignment="1" applyProtection="1">
      <alignment horizontal="center"/>
    </xf>
    <xf numFmtId="169" fontId="1" fillId="0" borderId="16" xfId="2" applyNumberFormat="1" applyFont="1" applyBorder="1" applyProtection="1"/>
    <xf numFmtId="164" fontId="1" fillId="0" borderId="16" xfId="2" applyNumberFormat="1" applyFont="1" applyBorder="1" applyProtection="1"/>
    <xf numFmtId="167" fontId="1" fillId="0" borderId="16" xfId="2" applyNumberFormat="1" applyFont="1" applyBorder="1" applyProtection="1"/>
    <xf numFmtId="170" fontId="1" fillId="0" borderId="16" xfId="2" applyNumberFormat="1" applyFont="1" applyBorder="1" applyProtection="1"/>
    <xf numFmtId="0" fontId="4" fillId="0" borderId="50" xfId="3" applyFont="1" applyFill="1" applyBorder="1" applyProtection="1"/>
    <xf numFmtId="0" fontId="4" fillId="0" borderId="50" xfId="3" applyFont="1" applyFill="1" applyBorder="1" applyAlignment="1" applyProtection="1">
      <alignment horizontal="center"/>
    </xf>
    <xf numFmtId="166" fontId="1" fillId="0" borderId="51" xfId="2" applyNumberFormat="1" applyFont="1" applyFill="1" applyBorder="1" applyAlignment="1" applyProtection="1">
      <alignment horizontal="center"/>
    </xf>
    <xf numFmtId="0" fontId="4" fillId="0" borderId="51" xfId="3" applyFont="1" applyFill="1" applyBorder="1" applyProtection="1"/>
    <xf numFmtId="0" fontId="4" fillId="0" borderId="51" xfId="3" applyFont="1" applyFill="1" applyBorder="1" applyAlignment="1" applyProtection="1">
      <alignment horizontal="center"/>
    </xf>
    <xf numFmtId="164" fontId="1" fillId="0" borderId="51" xfId="2" applyNumberFormat="1" applyFont="1" applyBorder="1" applyProtection="1"/>
    <xf numFmtId="167" fontId="1" fillId="0" borderId="51" xfId="2" applyNumberFormat="1" applyFont="1" applyBorder="1" applyProtection="1"/>
    <xf numFmtId="170" fontId="1" fillId="0" borderId="51" xfId="2" applyNumberFormat="1" applyFont="1" applyBorder="1" applyProtection="1"/>
    <xf numFmtId="0" fontId="4" fillId="0" borderId="16" xfId="3" applyFont="1" applyFill="1" applyBorder="1" applyProtection="1"/>
    <xf numFmtId="0" fontId="4" fillId="0" borderId="16" xfId="3" applyFont="1" applyFill="1" applyBorder="1" applyAlignment="1" applyProtection="1">
      <alignment horizontal="center"/>
    </xf>
    <xf numFmtId="41" fontId="1" fillId="0" borderId="50" xfId="5" applyFont="1" applyFill="1" applyBorder="1" applyAlignment="1" applyProtection="1">
      <alignment horizontal="center"/>
    </xf>
    <xf numFmtId="41" fontId="1" fillId="0" borderId="51" xfId="5" applyFont="1" applyBorder="1" applyProtection="1"/>
    <xf numFmtId="41" fontId="1" fillId="0" borderId="16" xfId="5" applyFont="1" applyFill="1" applyBorder="1" applyAlignment="1" applyProtection="1">
      <alignment horizontal="center"/>
    </xf>
    <xf numFmtId="164" fontId="3" fillId="4" borderId="10" xfId="2" applyNumberFormat="1" applyFont="1" applyFill="1" applyBorder="1" applyAlignment="1" applyProtection="1">
      <alignment horizontal="center" vertical="center" wrapText="1"/>
    </xf>
    <xf numFmtId="166" fontId="3" fillId="4" borderId="1" xfId="2" applyNumberFormat="1" applyFont="1" applyFill="1" applyBorder="1" applyAlignment="1" applyProtection="1">
      <alignment horizontal="center" vertical="center"/>
    </xf>
    <xf numFmtId="164" fontId="1" fillId="4" borderId="48" xfId="2" applyNumberFormat="1" applyFont="1" applyFill="1" applyBorder="1" applyProtection="1"/>
    <xf numFmtId="164" fontId="1" fillId="4" borderId="50" xfId="2" applyNumberFormat="1" applyFont="1" applyFill="1" applyBorder="1" applyProtection="1"/>
    <xf numFmtId="166" fontId="1" fillId="4" borderId="16" xfId="2" applyNumberFormat="1" applyFont="1" applyFill="1" applyBorder="1" applyProtection="1"/>
    <xf numFmtId="170" fontId="3" fillId="7" borderId="17" xfId="1" applyNumberFormat="1" applyFont="1" applyFill="1" applyBorder="1" applyAlignment="1" applyProtection="1">
      <alignment horizontal="center" vertical="center" wrapText="1"/>
    </xf>
    <xf numFmtId="170" fontId="3" fillId="7" borderId="9" xfId="1" applyNumberFormat="1" applyFont="1" applyFill="1" applyBorder="1" applyAlignment="1" applyProtection="1">
      <alignment vertical="center" wrapText="1"/>
    </xf>
    <xf numFmtId="170" fontId="1" fillId="7" borderId="7" xfId="1" applyNumberFormat="1" applyFont="1" applyFill="1" applyBorder="1" applyProtection="1"/>
    <xf numFmtId="170" fontId="1" fillId="7" borderId="48" xfId="1" applyNumberFormat="1" applyFont="1" applyFill="1" applyBorder="1" applyProtection="1"/>
    <xf numFmtId="170" fontId="1" fillId="7" borderId="50" xfId="1" applyNumberFormat="1" applyFont="1" applyFill="1" applyBorder="1" applyProtection="1"/>
    <xf numFmtId="170" fontId="1" fillId="7" borderId="16" xfId="1" applyNumberFormat="1" applyFont="1" applyFill="1" applyBorder="1" applyProtection="1"/>
    <xf numFmtId="170" fontId="1" fillId="7" borderId="0" xfId="1" applyNumberFormat="1" applyFont="1" applyFill="1" applyProtection="1"/>
    <xf numFmtId="168" fontId="3" fillId="6" borderId="10" xfId="2" applyNumberFormat="1" applyFont="1" applyFill="1" applyBorder="1" applyAlignment="1" applyProtection="1">
      <alignment horizontal="center" vertical="center" wrapText="1"/>
    </xf>
    <xf numFmtId="168" fontId="3" fillId="6" borderId="9" xfId="2" applyNumberFormat="1" applyFont="1" applyFill="1" applyBorder="1" applyAlignment="1" applyProtection="1">
      <alignment horizontal="center" vertical="center" wrapText="1"/>
    </xf>
    <xf numFmtId="170" fontId="1" fillId="6" borderId="7" xfId="1" applyNumberFormat="1" applyFont="1" applyFill="1" applyBorder="1" applyAlignment="1" applyProtection="1">
      <alignment horizontal="center"/>
    </xf>
    <xf numFmtId="170" fontId="1" fillId="6" borderId="48" xfId="1" applyNumberFormat="1" applyFont="1" applyFill="1" applyBorder="1" applyAlignment="1" applyProtection="1">
      <alignment horizontal="center"/>
    </xf>
    <xf numFmtId="41" fontId="1" fillId="6" borderId="48" xfId="5" applyFont="1" applyFill="1" applyBorder="1" applyProtection="1"/>
    <xf numFmtId="41" fontId="1" fillId="6" borderId="49" xfId="5" applyFont="1" applyFill="1" applyBorder="1" applyProtection="1"/>
    <xf numFmtId="166" fontId="1" fillId="0" borderId="3" xfId="2" applyNumberFormat="1" applyFont="1" applyFill="1" applyBorder="1" applyAlignment="1" applyProtection="1">
      <alignment horizontal="center"/>
    </xf>
    <xf numFmtId="164" fontId="1" fillId="4" borderId="3" xfId="2" applyNumberFormat="1" applyFont="1" applyFill="1" applyBorder="1" applyProtection="1"/>
    <xf numFmtId="164" fontId="1" fillId="4" borderId="45" xfId="2" applyNumberFormat="1" applyFont="1" applyFill="1" applyBorder="1" applyProtection="1"/>
    <xf numFmtId="164" fontId="1" fillId="4" borderId="20" xfId="2" applyNumberFormat="1" applyFont="1" applyFill="1" applyBorder="1" applyProtection="1"/>
    <xf numFmtId="166" fontId="1" fillId="4" borderId="51" xfId="2" applyNumberFormat="1" applyFont="1" applyFill="1" applyBorder="1" applyProtection="1"/>
    <xf numFmtId="166" fontId="1" fillId="4" borderId="48" xfId="2" applyNumberFormat="1" applyFont="1" applyFill="1" applyBorder="1" applyProtection="1"/>
    <xf numFmtId="166" fontId="1" fillId="4" borderId="50" xfId="2" applyNumberFormat="1" applyFont="1" applyFill="1" applyBorder="1" applyProtection="1"/>
    <xf numFmtId="170" fontId="1" fillId="7" borderId="12" xfId="1" applyNumberFormat="1" applyFont="1" applyFill="1" applyBorder="1" applyProtection="1"/>
    <xf numFmtId="170" fontId="1" fillId="7" borderId="45" xfId="1" applyNumberFormat="1" applyFont="1" applyFill="1" applyBorder="1" applyProtection="1"/>
    <xf numFmtId="170" fontId="1" fillId="7" borderId="20" xfId="1" applyNumberFormat="1" applyFont="1" applyFill="1" applyBorder="1" applyProtection="1"/>
    <xf numFmtId="170" fontId="1" fillId="7" borderId="51" xfId="1" applyNumberFormat="1" applyFont="1" applyFill="1" applyBorder="1" applyProtection="1"/>
    <xf numFmtId="170" fontId="1" fillId="6" borderId="12" xfId="1" applyNumberFormat="1" applyFont="1" applyFill="1" applyBorder="1" applyAlignment="1" applyProtection="1">
      <alignment horizontal="center"/>
    </xf>
    <xf numFmtId="170" fontId="1" fillId="6" borderId="45" xfId="1" applyNumberFormat="1" applyFont="1" applyFill="1" applyBorder="1" applyAlignment="1" applyProtection="1">
      <alignment horizontal="center"/>
    </xf>
    <xf numFmtId="170" fontId="1" fillId="6" borderId="20" xfId="1" applyNumberFormat="1" applyFont="1" applyFill="1" applyBorder="1" applyAlignment="1" applyProtection="1">
      <alignment horizontal="center"/>
    </xf>
    <xf numFmtId="164" fontId="1" fillId="8" borderId="3" xfId="2" applyNumberFormat="1" applyFont="1" applyFill="1" applyBorder="1" applyProtection="1"/>
    <xf numFmtId="164" fontId="1" fillId="8" borderId="7" xfId="2" applyNumberFormat="1" applyFont="1" applyFill="1" applyBorder="1" applyProtection="1"/>
    <xf numFmtId="164" fontId="1" fillId="8" borderId="0" xfId="2" applyNumberFormat="1" applyFont="1" applyFill="1" applyProtection="1"/>
    <xf numFmtId="164" fontId="1" fillId="8" borderId="7" xfId="2" applyNumberFormat="1" applyFont="1" applyFill="1" applyBorder="1" applyAlignment="1" applyProtection="1">
      <alignment horizontal="center"/>
    </xf>
    <xf numFmtId="164" fontId="1" fillId="8" borderId="45" xfId="2" applyNumberFormat="1" applyFont="1" applyFill="1" applyBorder="1" applyProtection="1"/>
    <xf numFmtId="164" fontId="1" fillId="8" borderId="20" xfId="2" applyNumberFormat="1" applyFont="1" applyFill="1" applyBorder="1" applyProtection="1"/>
    <xf numFmtId="164" fontId="1" fillId="8" borderId="48" xfId="2" applyNumberFormat="1" applyFont="1" applyFill="1" applyBorder="1" applyProtection="1"/>
    <xf numFmtId="166" fontId="1" fillId="8" borderId="48" xfId="2" applyNumberFormat="1" applyFont="1" applyFill="1" applyBorder="1" applyProtection="1"/>
    <xf numFmtId="41" fontId="1" fillId="8" borderId="50" xfId="5" applyFont="1" applyFill="1" applyBorder="1" applyProtection="1"/>
    <xf numFmtId="164" fontId="1" fillId="8" borderId="16" xfId="2" applyNumberFormat="1" applyFont="1" applyFill="1" applyBorder="1" applyProtection="1"/>
    <xf numFmtId="164" fontId="1" fillId="8" borderId="51" xfId="2" applyNumberFormat="1" applyFont="1" applyFill="1" applyBorder="1" applyProtection="1"/>
    <xf numFmtId="41" fontId="1" fillId="8" borderId="48" xfId="5" applyFont="1" applyFill="1" applyBorder="1" applyProtection="1"/>
    <xf numFmtId="164" fontId="1" fillId="8" borderId="50" xfId="2" applyNumberFormat="1" applyFont="1" applyFill="1" applyBorder="1" applyProtection="1"/>
    <xf numFmtId="170" fontId="1" fillId="8" borderId="25" xfId="1" applyNumberFormat="1" applyFont="1" applyFill="1" applyBorder="1" applyAlignment="1" applyProtection="1">
      <alignment horizontal="center"/>
    </xf>
    <xf numFmtId="170" fontId="1" fillId="8" borderId="26" xfId="1" applyNumberFormat="1" applyFont="1" applyFill="1" applyBorder="1" applyAlignment="1" applyProtection="1">
      <alignment horizontal="center"/>
    </xf>
    <xf numFmtId="164" fontId="1" fillId="0" borderId="0" xfId="2" applyNumberFormat="1" applyFont="1" applyBorder="1" applyProtection="1"/>
    <xf numFmtId="167" fontId="1" fillId="0" borderId="0" xfId="2" applyNumberFormat="1" applyFont="1" applyBorder="1" applyProtection="1"/>
    <xf numFmtId="164" fontId="1" fillId="8" borderId="0" xfId="2" applyNumberFormat="1" applyFont="1" applyFill="1" applyBorder="1" applyProtection="1"/>
    <xf numFmtId="166" fontId="1" fillId="4" borderId="0" xfId="2" applyNumberFormat="1" applyFont="1" applyFill="1" applyBorder="1" applyProtection="1"/>
    <xf numFmtId="170" fontId="1" fillId="7" borderId="0" xfId="1" applyNumberFormat="1" applyFont="1" applyFill="1" applyBorder="1" applyProtection="1"/>
    <xf numFmtId="41" fontId="1" fillId="0" borderId="0" xfId="5" applyFont="1" applyFill="1" applyBorder="1" applyAlignment="1" applyProtection="1">
      <alignment horizontal="center"/>
    </xf>
    <xf numFmtId="164" fontId="1" fillId="4" borderId="0" xfId="2" applyNumberFormat="1" applyFont="1" applyFill="1" applyBorder="1" applyProtection="1"/>
    <xf numFmtId="0" fontId="4" fillId="0" borderId="0" xfId="3" applyFont="1" applyFill="1" applyBorder="1" applyProtection="1"/>
    <xf numFmtId="170" fontId="1" fillId="6" borderId="0" xfId="1" applyNumberFormat="1" applyFont="1" applyFill="1" applyBorder="1" applyAlignment="1" applyProtection="1">
      <alignment horizontal="center"/>
    </xf>
    <xf numFmtId="0" fontId="4" fillId="0" borderId="0" xfId="3" applyFont="1" applyFill="1" applyBorder="1" applyAlignment="1" applyProtection="1">
      <alignment horizontal="center"/>
    </xf>
    <xf numFmtId="0" fontId="4" fillId="6" borderId="7" xfId="3" applyFont="1" applyFill="1" applyBorder="1" applyProtection="1"/>
    <xf numFmtId="166" fontId="1" fillId="9" borderId="7" xfId="2" applyNumberFormat="1" applyFont="1" applyFill="1" applyBorder="1" applyAlignment="1" applyProtection="1">
      <alignment horizontal="center"/>
    </xf>
    <xf numFmtId="0" fontId="4" fillId="9" borderId="7" xfId="3" applyFont="1" applyFill="1" applyBorder="1" applyProtection="1"/>
    <xf numFmtId="166" fontId="1" fillId="6" borderId="45" xfId="2" applyNumberFormat="1" applyFont="1" applyFill="1" applyBorder="1" applyAlignment="1" applyProtection="1">
      <alignment horizontal="center"/>
    </xf>
    <xf numFmtId="0" fontId="4" fillId="6" borderId="45" xfId="3" applyFont="1" applyFill="1" applyBorder="1" applyProtection="1"/>
    <xf numFmtId="166" fontId="1" fillId="11" borderId="48" xfId="2" applyNumberFormat="1" applyFont="1" applyFill="1" applyBorder="1" applyAlignment="1" applyProtection="1">
      <alignment horizontal="center"/>
    </xf>
    <xf numFmtId="0" fontId="4" fillId="11" borderId="48" xfId="3" applyFont="1" applyFill="1" applyBorder="1" applyProtection="1"/>
    <xf numFmtId="166" fontId="1" fillId="12" borderId="48" xfId="2" applyNumberFormat="1" applyFont="1" applyFill="1" applyBorder="1" applyAlignment="1" applyProtection="1">
      <alignment horizontal="center"/>
    </xf>
    <xf numFmtId="0" fontId="4" fillId="12" borderId="48" xfId="3" applyFont="1" applyFill="1" applyBorder="1" applyProtection="1"/>
    <xf numFmtId="166" fontId="1" fillId="10" borderId="16" xfId="2" applyNumberFormat="1" applyFont="1" applyFill="1" applyBorder="1" applyAlignment="1" applyProtection="1">
      <alignment horizontal="center"/>
    </xf>
    <xf numFmtId="169" fontId="1" fillId="10" borderId="16" xfId="2" applyNumberFormat="1" applyFont="1" applyFill="1" applyBorder="1" applyProtection="1"/>
    <xf numFmtId="166" fontId="1" fillId="10" borderId="48" xfId="2" applyNumberFormat="1" applyFont="1" applyFill="1" applyBorder="1" applyAlignment="1" applyProtection="1">
      <alignment horizontal="center"/>
    </xf>
    <xf numFmtId="166" fontId="1" fillId="10" borderId="48" xfId="2" applyNumberFormat="1" applyFont="1" applyFill="1" applyBorder="1" applyAlignment="1" applyProtection="1">
      <alignment horizontal="left"/>
    </xf>
    <xf numFmtId="169" fontId="1" fillId="10" borderId="48" xfId="2" applyNumberFormat="1" applyFont="1" applyFill="1" applyBorder="1" applyAlignment="1" applyProtection="1">
      <alignment horizontal="left"/>
    </xf>
    <xf numFmtId="166" fontId="1" fillId="6" borderId="0" xfId="2" applyNumberFormat="1" applyFont="1" applyFill="1" applyProtection="1"/>
    <xf numFmtId="166" fontId="1" fillId="10" borderId="0" xfId="2" applyNumberFormat="1" applyFont="1" applyFill="1" applyProtection="1"/>
    <xf numFmtId="166" fontId="1" fillId="9" borderId="0" xfId="2" applyNumberFormat="1" applyFont="1" applyFill="1" applyProtection="1"/>
    <xf numFmtId="166" fontId="1" fillId="13" borderId="0" xfId="2" applyNumberFormat="1" applyFont="1" applyFill="1" applyProtection="1"/>
    <xf numFmtId="166" fontId="1" fillId="11" borderId="0" xfId="2" applyNumberFormat="1" applyFont="1" applyFill="1" applyProtection="1"/>
    <xf numFmtId="166" fontId="1" fillId="0" borderId="0" xfId="2" applyNumberFormat="1" applyFont="1" applyFill="1" applyAlignment="1" applyProtection="1">
      <alignment horizontal="left"/>
    </xf>
    <xf numFmtId="166" fontId="3" fillId="0" borderId="0" xfId="2" applyNumberFormat="1" applyFont="1" applyFill="1" applyAlignment="1" applyProtection="1">
      <alignment horizontal="left"/>
    </xf>
    <xf numFmtId="166" fontId="1" fillId="14" borderId="0" xfId="2" applyNumberFormat="1" applyFont="1" applyFill="1" applyProtection="1"/>
    <xf numFmtId="166" fontId="1" fillId="14" borderId="0" xfId="2" applyNumberFormat="1" applyFont="1" applyFill="1" applyBorder="1" applyAlignment="1" applyProtection="1">
      <alignment horizontal="center"/>
    </xf>
    <xf numFmtId="169" fontId="1" fillId="14" borderId="16" xfId="2" applyNumberFormat="1" applyFont="1" applyFill="1" applyBorder="1" applyProtection="1"/>
    <xf numFmtId="0" fontId="4" fillId="14" borderId="0" xfId="3" applyFont="1" applyFill="1" applyBorder="1" applyProtection="1"/>
    <xf numFmtId="166" fontId="1" fillId="15" borderId="7" xfId="2" applyNumberFormat="1" applyFont="1" applyFill="1" applyBorder="1" applyAlignment="1" applyProtection="1">
      <alignment horizontal="center"/>
    </xf>
    <xf numFmtId="0" fontId="4" fillId="15" borderId="7" xfId="3" applyFont="1" applyFill="1" applyBorder="1" applyProtection="1"/>
    <xf numFmtId="166" fontId="1" fillId="15" borderId="0" xfId="2" applyNumberFormat="1" applyFont="1" applyFill="1" applyProtection="1"/>
    <xf numFmtId="170" fontId="3" fillId="0" borderId="17" xfId="1" applyNumberFormat="1" applyFont="1" applyFill="1" applyBorder="1" applyAlignment="1" applyProtection="1">
      <alignment horizontal="center" vertical="center" wrapText="1"/>
    </xf>
    <xf numFmtId="170" fontId="3" fillId="0" borderId="9" xfId="1" applyNumberFormat="1" applyFont="1" applyFill="1" applyBorder="1" applyAlignment="1" applyProtection="1">
      <alignment vertical="center" wrapText="1"/>
    </xf>
    <xf numFmtId="170" fontId="1" fillId="0" borderId="12" xfId="1" applyNumberFormat="1" applyFont="1" applyFill="1" applyBorder="1" applyProtection="1"/>
    <xf numFmtId="170" fontId="1" fillId="0" borderId="50" xfId="1" applyNumberFormat="1" applyFont="1" applyFill="1" applyBorder="1" applyProtection="1"/>
    <xf numFmtId="170" fontId="1" fillId="0" borderId="0" xfId="1" applyNumberFormat="1" applyFont="1" applyFill="1" applyBorder="1" applyProtection="1"/>
    <xf numFmtId="170" fontId="1" fillId="0" borderId="45" xfId="1" applyNumberFormat="1" applyFont="1" applyFill="1" applyBorder="1" applyProtection="1"/>
    <xf numFmtId="170" fontId="1" fillId="0" borderId="48" xfId="1" applyNumberFormat="1" applyFont="1" applyFill="1" applyBorder="1" applyProtection="1"/>
    <xf numFmtId="170" fontId="1" fillId="0" borderId="51" xfId="1" applyNumberFormat="1" applyFont="1" applyFill="1" applyBorder="1" applyProtection="1"/>
    <xf numFmtId="170" fontId="1" fillId="0" borderId="16" xfId="1" applyNumberFormat="1" applyFont="1" applyFill="1" applyBorder="1" applyProtection="1"/>
    <xf numFmtId="0" fontId="11" fillId="0" borderId="28" xfId="2" applyNumberFormat="1" applyFont="1" applyBorder="1" applyAlignment="1" applyProtection="1">
      <alignment horizontal="center" vertical="center"/>
    </xf>
    <xf numFmtId="170" fontId="11" fillId="0" borderId="28" xfId="2" applyNumberFormat="1" applyFont="1" applyBorder="1" applyAlignment="1" applyProtection="1">
      <alignment horizontal="center" vertical="center"/>
    </xf>
    <xf numFmtId="0" fontId="6" fillId="0" borderId="29" xfId="2" applyNumberFormat="1" applyFont="1" applyBorder="1" applyAlignment="1" applyProtection="1">
      <alignment horizontal="center" vertical="center"/>
    </xf>
    <xf numFmtId="165" fontId="3" fillId="0" borderId="30" xfId="2" applyNumberFormat="1" applyFont="1" applyBorder="1" applyAlignment="1" applyProtection="1">
      <alignment horizontal="center" vertical="center" wrapText="1"/>
    </xf>
    <xf numFmtId="165" fontId="3" fillId="0" borderId="10" xfId="2" applyNumberFormat="1" applyFont="1" applyBorder="1" applyAlignment="1" applyProtection="1">
      <alignment horizontal="center" vertical="center" wrapText="1"/>
    </xf>
    <xf numFmtId="170" fontId="3" fillId="0" borderId="30" xfId="2" applyNumberFormat="1" applyFont="1" applyBorder="1" applyAlignment="1" applyProtection="1">
      <alignment horizontal="center" vertical="center" wrapText="1"/>
    </xf>
    <xf numFmtId="170" fontId="3" fillId="0" borderId="10" xfId="2" applyNumberFormat="1" applyFont="1" applyBorder="1" applyAlignment="1" applyProtection="1">
      <alignment horizontal="center" vertical="center" wrapText="1"/>
    </xf>
    <xf numFmtId="170" fontId="10" fillId="0" borderId="31" xfId="1" applyNumberFormat="1" applyFont="1" applyBorder="1" applyAlignment="1" applyProtection="1">
      <alignment horizontal="center" vertical="center" wrapText="1"/>
    </xf>
    <xf numFmtId="170" fontId="10" fillId="0" borderId="32" xfId="1" applyNumberFormat="1" applyFont="1" applyBorder="1" applyAlignment="1" applyProtection="1">
      <alignment horizontal="center" vertical="center" wrapText="1"/>
    </xf>
    <xf numFmtId="0" fontId="6" fillId="0" borderId="31" xfId="2" applyNumberFormat="1" applyFont="1" applyBorder="1" applyAlignment="1" applyProtection="1">
      <alignment horizontal="center" vertical="center"/>
    </xf>
    <xf numFmtId="49" fontId="5" fillId="0" borderId="33" xfId="2" applyNumberFormat="1" applyFont="1" applyBorder="1" applyAlignment="1" applyProtection="1">
      <alignment horizontal="center" vertical="center"/>
    </xf>
    <xf numFmtId="49" fontId="5" fillId="0" borderId="34" xfId="2" applyNumberFormat="1" applyFont="1" applyBorder="1" applyAlignment="1" applyProtection="1">
      <alignment horizontal="center" vertical="center"/>
    </xf>
    <xf numFmtId="49" fontId="5" fillId="0" borderId="35" xfId="2" applyNumberFormat="1" applyFont="1" applyBorder="1" applyAlignment="1" applyProtection="1">
      <alignment horizontal="center" vertical="center"/>
    </xf>
    <xf numFmtId="49" fontId="5" fillId="0" borderId="36" xfId="2" applyNumberFormat="1" applyFont="1" applyBorder="1" applyAlignment="1" applyProtection="1">
      <alignment horizontal="center" vertical="center"/>
    </xf>
    <xf numFmtId="49" fontId="5" fillId="0" borderId="37" xfId="2" applyNumberFormat="1" applyFont="1" applyBorder="1" applyAlignment="1" applyProtection="1">
      <alignment horizontal="center" vertical="center"/>
    </xf>
    <xf numFmtId="49" fontId="5" fillId="0" borderId="38" xfId="2" applyNumberFormat="1" applyFont="1" applyBorder="1" applyAlignment="1" applyProtection="1">
      <alignment horizontal="center" vertical="center"/>
    </xf>
    <xf numFmtId="49" fontId="5" fillId="0" borderId="15" xfId="2" applyNumberFormat="1" applyFont="1" applyBorder="1" applyAlignment="1" applyProtection="1">
      <alignment horizontal="center" vertical="center" wrapText="1"/>
    </xf>
    <xf numFmtId="49" fontId="3" fillId="0" borderId="39" xfId="2" applyNumberFormat="1" applyFont="1" applyBorder="1" applyAlignment="1" applyProtection="1">
      <alignment horizontal="center" vertical="center" wrapText="1"/>
    </xf>
    <xf numFmtId="49" fontId="3" fillId="0" borderId="40" xfId="2" applyNumberFormat="1" applyFont="1" applyBorder="1" applyAlignment="1" applyProtection="1">
      <alignment horizontal="center" vertical="center" wrapText="1"/>
    </xf>
    <xf numFmtId="49" fontId="3" fillId="0" borderId="41" xfId="2" applyNumberFormat="1" applyFont="1" applyFill="1" applyBorder="1" applyAlignment="1" applyProtection="1">
      <alignment horizontal="center" vertical="center" wrapText="1"/>
    </xf>
    <xf numFmtId="49" fontId="3" fillId="0" borderId="1" xfId="2" applyNumberFormat="1" applyFont="1" applyFill="1" applyBorder="1" applyAlignment="1" applyProtection="1">
      <alignment horizontal="center" vertical="center" wrapText="1"/>
    </xf>
    <xf numFmtId="49" fontId="6" fillId="0" borderId="3" xfId="2" applyNumberFormat="1" applyFont="1" applyBorder="1" applyAlignment="1" applyProtection="1">
      <alignment horizontal="center" vertical="center" wrapText="1"/>
    </xf>
    <xf numFmtId="49" fontId="6" fillId="0" borderId="1" xfId="2" applyNumberFormat="1" applyFont="1" applyBorder="1" applyAlignment="1" applyProtection="1">
      <alignment horizontal="center" vertical="center" wrapText="1"/>
    </xf>
    <xf numFmtId="49" fontId="3" fillId="0" borderId="41" xfId="2" applyNumberFormat="1" applyFont="1" applyBorder="1" applyAlignment="1" applyProtection="1">
      <alignment horizontal="center" vertical="center" wrapText="1"/>
    </xf>
    <xf numFmtId="49" fontId="3" fillId="0" borderId="1" xfId="2" applyNumberFormat="1" applyFont="1" applyBorder="1" applyAlignment="1" applyProtection="1">
      <alignment horizontal="center" vertical="center" wrapText="1"/>
    </xf>
    <xf numFmtId="170" fontId="12" fillId="0" borderId="30" xfId="2" applyNumberFormat="1" applyFont="1" applyBorder="1" applyAlignment="1" applyProtection="1">
      <alignment horizontal="center" vertical="center" wrapText="1"/>
    </xf>
    <xf numFmtId="170" fontId="12" fillId="0" borderId="10" xfId="2" applyNumberFormat="1" applyFont="1" applyBorder="1" applyAlignment="1" applyProtection="1">
      <alignment horizontal="center" vertical="center" wrapText="1"/>
    </xf>
    <xf numFmtId="0" fontId="6" fillId="0" borderId="42" xfId="2" applyNumberFormat="1" applyFont="1" applyBorder="1" applyAlignment="1" applyProtection="1">
      <alignment horizontal="center" vertical="center"/>
    </xf>
    <xf numFmtId="49" fontId="5" fillId="0" borderId="43" xfId="2" applyNumberFormat="1" applyFont="1" applyBorder="1" applyAlignment="1" applyProtection="1">
      <alignment horizontal="center" vertical="center"/>
    </xf>
    <xf numFmtId="49" fontId="5" fillId="0" borderId="0" xfId="2" applyNumberFormat="1" applyFont="1" applyBorder="1" applyAlignment="1" applyProtection="1">
      <alignment horizontal="center" vertical="center"/>
    </xf>
    <xf numFmtId="49" fontId="5" fillId="0" borderId="44" xfId="2" applyNumberFormat="1" applyFont="1" applyBorder="1" applyAlignment="1" applyProtection="1">
      <alignment horizontal="center" vertical="center"/>
    </xf>
  </cellXfs>
  <cellStyles count="6">
    <cellStyle name="Comma" xfId="1" builtinId="3"/>
    <cellStyle name="Comma [0]" xfId="5" builtinId="6"/>
    <cellStyle name="Normal" xfId="0" builtinId="0"/>
    <cellStyle name="Normal 2" xfId="2" xr:uid="{00000000-0005-0000-0000-000003000000}"/>
    <cellStyle name="Normal_Data Tanki UPV" xfId="3" xr:uid="{00000000-0005-0000-0000-000004000000}"/>
    <cellStyle name="Percent 2" xfId="4" xr:uid="{00000000-0005-0000-0000-000005000000}"/>
  </cellStyles>
  <dxfs count="54">
    <dxf>
      <font>
        <condense val="0"/>
        <extend val="0"/>
        <color auto="1"/>
      </font>
      <fill>
        <patternFill>
          <bgColor rgb="FF66FF66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theme="0"/>
        <name val="Cambria"/>
        <scheme val="none"/>
      </font>
      <fill>
        <patternFill>
          <bgColor rgb="FF0099FF"/>
        </patternFill>
      </fill>
    </dxf>
    <dxf>
      <font>
        <condense val="0"/>
        <extend val="0"/>
        <color auto="1"/>
      </font>
      <fill>
        <patternFill>
          <bgColor rgb="FF66FF66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theme="0"/>
        <name val="Cambria"/>
        <scheme val="none"/>
      </font>
      <fill>
        <patternFill>
          <bgColor rgb="FF0099FF"/>
        </patternFill>
      </fill>
    </dxf>
    <dxf>
      <font>
        <condense val="0"/>
        <extend val="0"/>
        <color auto="1"/>
      </font>
      <fill>
        <patternFill>
          <bgColor rgb="FF66FF66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theme="0"/>
        <name val="Cambria"/>
        <scheme val="none"/>
      </font>
      <fill>
        <patternFill>
          <bgColor rgb="FF0099FF"/>
        </patternFill>
      </fill>
    </dxf>
    <dxf>
      <font>
        <condense val="0"/>
        <extend val="0"/>
        <color auto="1"/>
      </font>
      <fill>
        <patternFill>
          <bgColor rgb="FF66FF66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theme="0"/>
        <name val="Cambria"/>
        <scheme val="none"/>
      </font>
      <fill>
        <patternFill>
          <bgColor rgb="FF0099FF"/>
        </patternFill>
      </fill>
    </dxf>
    <dxf>
      <font>
        <condense val="0"/>
        <extend val="0"/>
        <color auto="1"/>
      </font>
      <fill>
        <patternFill>
          <bgColor rgb="FF66FF66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theme="0"/>
        <name val="Cambria"/>
        <scheme val="none"/>
      </font>
      <fill>
        <patternFill>
          <bgColor rgb="FF0099FF"/>
        </patternFill>
      </fill>
    </dxf>
    <dxf>
      <font>
        <condense val="0"/>
        <extend val="0"/>
        <color auto="1"/>
      </font>
      <fill>
        <patternFill>
          <bgColor rgb="FF66FF66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theme="0"/>
        <name val="Cambria"/>
        <scheme val="none"/>
      </font>
      <fill>
        <patternFill>
          <bgColor rgb="FF0099FF"/>
        </patternFill>
      </fill>
    </dxf>
    <dxf>
      <font>
        <condense val="0"/>
        <extend val="0"/>
        <color auto="1"/>
      </font>
      <fill>
        <patternFill>
          <bgColor rgb="FF66FF66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theme="0"/>
        <name val="Cambria"/>
        <scheme val="none"/>
      </font>
      <fill>
        <patternFill>
          <bgColor rgb="FF0099FF"/>
        </patternFill>
      </fill>
    </dxf>
    <dxf>
      <font>
        <condense val="0"/>
        <extend val="0"/>
        <color auto="1"/>
      </font>
      <fill>
        <patternFill>
          <bgColor rgb="FF66FF66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theme="0"/>
        <name val="Cambria"/>
        <scheme val="none"/>
      </font>
      <fill>
        <patternFill>
          <bgColor rgb="FF0099FF"/>
        </patternFill>
      </fill>
    </dxf>
    <dxf>
      <font>
        <condense val="0"/>
        <extend val="0"/>
        <color auto="1"/>
      </font>
      <fill>
        <patternFill>
          <bgColor rgb="FF66FF66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theme="0"/>
        <name val="Cambria"/>
        <scheme val="none"/>
      </font>
      <fill>
        <patternFill>
          <bgColor rgb="FF0099FF"/>
        </patternFill>
      </fill>
    </dxf>
    <dxf>
      <font>
        <condense val="0"/>
        <extend val="0"/>
        <color auto="1"/>
      </font>
      <fill>
        <patternFill>
          <bgColor rgb="FF66FF66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theme="0"/>
        <name val="Cambria"/>
        <scheme val="none"/>
      </font>
      <fill>
        <patternFill>
          <bgColor rgb="FF0099FF"/>
        </patternFill>
      </fill>
    </dxf>
    <dxf>
      <font>
        <condense val="0"/>
        <extend val="0"/>
        <color auto="1"/>
      </font>
      <fill>
        <patternFill>
          <bgColor rgb="FF66FF66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theme="0"/>
        <name val="Cambria"/>
        <scheme val="none"/>
      </font>
      <fill>
        <patternFill>
          <bgColor rgb="FF0099FF"/>
        </patternFill>
      </fill>
    </dxf>
    <dxf>
      <font>
        <condense val="0"/>
        <extend val="0"/>
        <color auto="1"/>
      </font>
      <fill>
        <patternFill>
          <bgColor rgb="FF66FF66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theme="0"/>
        <name val="Cambria"/>
        <scheme val="none"/>
      </font>
      <fill>
        <patternFill>
          <bgColor rgb="FF0099FF"/>
        </patternFill>
      </fill>
    </dxf>
    <dxf>
      <font>
        <condense val="0"/>
        <extend val="0"/>
        <color auto="1"/>
      </font>
      <fill>
        <patternFill>
          <bgColor rgb="FF66FF66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theme="0"/>
        <name val="Cambria"/>
        <scheme val="none"/>
      </font>
      <fill>
        <patternFill>
          <bgColor rgb="FF0099FF"/>
        </patternFill>
      </fill>
    </dxf>
    <dxf>
      <font>
        <condense val="0"/>
        <extend val="0"/>
        <color auto="1"/>
      </font>
      <fill>
        <patternFill>
          <bgColor rgb="FF66FF66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theme="0"/>
        <name val="Cambria"/>
        <scheme val="none"/>
      </font>
      <fill>
        <patternFill>
          <bgColor rgb="FF0099FF"/>
        </patternFill>
      </fill>
    </dxf>
    <dxf>
      <font>
        <condense val="0"/>
        <extend val="0"/>
        <color auto="1"/>
      </font>
      <fill>
        <patternFill>
          <bgColor rgb="FF66FF66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theme="0"/>
        <name val="Cambria"/>
        <scheme val="none"/>
      </font>
      <fill>
        <patternFill>
          <bgColor rgb="FF0099FF"/>
        </patternFill>
      </fill>
    </dxf>
    <dxf>
      <font>
        <condense val="0"/>
        <extend val="0"/>
        <color auto="1"/>
      </font>
      <fill>
        <patternFill>
          <bgColor rgb="FF66FF66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theme="0"/>
        <name val="Cambria"/>
        <scheme val="none"/>
      </font>
      <fill>
        <patternFill>
          <bgColor rgb="FF0099FF"/>
        </patternFill>
      </fill>
    </dxf>
    <dxf>
      <font>
        <condense val="0"/>
        <extend val="0"/>
        <color auto="1"/>
      </font>
      <fill>
        <patternFill>
          <bgColor rgb="FF66FF66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theme="0"/>
        <name val="Cambria"/>
        <scheme val="none"/>
      </font>
      <fill>
        <patternFill>
          <bgColor rgb="FF0099FF"/>
        </patternFill>
      </fill>
    </dxf>
    <dxf>
      <font>
        <condense val="0"/>
        <extend val="0"/>
        <color auto="1"/>
      </font>
      <fill>
        <patternFill>
          <bgColor rgb="FF66FF66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theme="0"/>
        <name val="Cambria"/>
        <scheme val="none"/>
      </font>
      <fill>
        <patternFill>
          <bgColor rgb="FF0099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tabColor indexed="48"/>
  </sheetPr>
  <dimension ref="A1:AC185"/>
  <sheetViews>
    <sheetView tabSelected="1" defaultGridColor="0" colorId="22" zoomScale="70" zoomScaleNormal="70" workbookViewId="0">
      <pane xSplit="4" ySplit="3" topLeftCell="E97" activePane="bottomRight" state="frozen"/>
      <selection pane="topRight" activeCell="E1" sqref="E1"/>
      <selection pane="bottomLeft" activeCell="A4" sqref="A4"/>
      <selection pane="bottomRight" activeCell="C102" sqref="C102"/>
    </sheetView>
  </sheetViews>
  <sheetFormatPr defaultColWidth="5.42578125" defaultRowHeight="12.75" x14ac:dyDescent="0.2"/>
  <cols>
    <col min="1" max="1" width="5.42578125" style="2" customWidth="1"/>
    <col min="2" max="2" width="9" style="76" customWidth="1"/>
    <col min="3" max="3" width="23.140625" style="2" customWidth="1"/>
    <col min="4" max="4" width="6" style="1" customWidth="1"/>
    <col min="5" max="5" width="9.42578125" style="32" customWidth="1"/>
    <col min="6" max="6" width="15.28515625" style="33" bestFit="1" customWidth="1"/>
    <col min="7" max="7" width="9.7109375" style="32" customWidth="1"/>
    <col min="8" max="8" width="9.85546875" style="32" customWidth="1"/>
    <col min="9" max="9" width="11" style="13" customWidth="1"/>
    <col min="10" max="10" width="13.5703125" style="36" bestFit="1" customWidth="1"/>
    <col min="11" max="11" width="13.28515625" style="48" customWidth="1"/>
    <col min="12" max="12" width="9" style="73" customWidth="1"/>
    <col min="13" max="13" width="8.7109375" style="54" bestFit="1" customWidth="1"/>
    <col min="14" max="14" width="9.85546875" style="2" bestFit="1" customWidth="1"/>
    <col min="15" max="15" width="11" style="2" bestFit="1" customWidth="1"/>
    <col min="16" max="16" width="12.5703125" style="73" bestFit="1" customWidth="1"/>
    <col min="17" max="17" width="12.7109375" style="1" customWidth="1"/>
    <col min="18" max="18" width="16.7109375" style="1" bestFit="1" customWidth="1"/>
    <col min="19" max="19" width="16.7109375" style="1" customWidth="1"/>
    <col min="20" max="20" width="11.140625" style="65" hidden="1" customWidth="1"/>
    <col min="21" max="21" width="17.5703125" style="1" hidden="1" customWidth="1"/>
    <col min="22" max="28" width="13.7109375" style="2" customWidth="1"/>
    <col min="29" max="29" width="13" style="2" customWidth="1"/>
    <col min="30" max="257" width="8.7109375" style="2" customWidth="1"/>
    <col min="258" max="16384" width="5.42578125" style="2"/>
  </cols>
  <sheetData>
    <row r="1" spans="1:28" ht="25.5" thickBot="1" x14ac:dyDescent="0.35">
      <c r="A1" s="260" t="s">
        <v>199</v>
      </c>
      <c r="B1" s="260"/>
      <c r="C1" s="260"/>
      <c r="D1" s="260"/>
      <c r="E1" s="260"/>
      <c r="F1" s="260"/>
      <c r="G1" s="260"/>
      <c r="H1" s="260"/>
      <c r="I1" s="260"/>
      <c r="J1" s="260"/>
      <c r="K1" s="261"/>
      <c r="L1" s="261"/>
      <c r="M1" s="260"/>
      <c r="N1" s="260"/>
      <c r="O1" s="260"/>
      <c r="P1" s="260"/>
      <c r="Q1" s="260"/>
      <c r="R1" s="260"/>
      <c r="S1" s="112"/>
      <c r="T1" s="61"/>
      <c r="U1" s="51"/>
    </row>
    <row r="2" spans="1:28" ht="25.5" customHeight="1" thickBot="1" x14ac:dyDescent="0.35">
      <c r="A2" s="41"/>
      <c r="B2" s="262" t="s">
        <v>171</v>
      </c>
      <c r="C2" s="262"/>
      <c r="D2" s="262"/>
      <c r="E2" s="262"/>
      <c r="F2" s="262" t="s">
        <v>172</v>
      </c>
      <c r="G2" s="262"/>
      <c r="H2" s="262"/>
      <c r="I2" s="262"/>
      <c r="J2" s="263" t="s">
        <v>8</v>
      </c>
      <c r="K2" s="265" t="s">
        <v>170</v>
      </c>
      <c r="L2" s="267" t="s">
        <v>182</v>
      </c>
      <c r="M2" s="268"/>
      <c r="N2" s="262" t="s">
        <v>173</v>
      </c>
      <c r="O2" s="262"/>
      <c r="P2" s="269"/>
      <c r="Q2" s="270" t="s">
        <v>10</v>
      </c>
      <c r="R2" s="271"/>
      <c r="S2" s="276" t="s">
        <v>216</v>
      </c>
      <c r="T2" s="66"/>
      <c r="U2" s="71"/>
    </row>
    <row r="3" spans="1:28" s="1" customFormat="1" ht="38.25" x14ac:dyDescent="0.2">
      <c r="A3" s="277" t="s">
        <v>0</v>
      </c>
      <c r="B3" s="279" t="s">
        <v>1</v>
      </c>
      <c r="C3" s="281" t="s">
        <v>9</v>
      </c>
      <c r="D3" s="283" t="s">
        <v>2</v>
      </c>
      <c r="E3" s="38" t="s">
        <v>3</v>
      </c>
      <c r="F3" s="39" t="s">
        <v>4</v>
      </c>
      <c r="G3" s="38" t="s">
        <v>5</v>
      </c>
      <c r="H3" s="38" t="s">
        <v>6</v>
      </c>
      <c r="I3" s="166" t="s">
        <v>7</v>
      </c>
      <c r="J3" s="264"/>
      <c r="K3" s="266"/>
      <c r="L3" s="251" t="s">
        <v>184</v>
      </c>
      <c r="M3" s="171" t="s">
        <v>183</v>
      </c>
      <c r="N3" s="91" t="s">
        <v>186</v>
      </c>
      <c r="O3" s="178" t="s">
        <v>188</v>
      </c>
      <c r="P3" s="92" t="s">
        <v>213</v>
      </c>
      <c r="Q3" s="272"/>
      <c r="R3" s="273"/>
      <c r="S3" s="276"/>
      <c r="T3" s="63" t="s">
        <v>179</v>
      </c>
      <c r="U3" s="60" t="s">
        <v>181</v>
      </c>
      <c r="V3" s="50" t="s">
        <v>185</v>
      </c>
      <c r="W3" s="50" t="s">
        <v>187</v>
      </c>
      <c r="X3" s="50" t="s">
        <v>214</v>
      </c>
      <c r="Y3" s="50" t="s">
        <v>189</v>
      </c>
      <c r="Z3" s="50" t="s">
        <v>190</v>
      </c>
      <c r="AA3" s="50" t="s">
        <v>175</v>
      </c>
      <c r="AB3" s="50" t="s">
        <v>176</v>
      </c>
    </row>
    <row r="4" spans="1:28" s="5" customFormat="1" ht="29.25" customHeight="1" thickBot="1" x14ac:dyDescent="0.3">
      <c r="A4" s="278"/>
      <c r="B4" s="280"/>
      <c r="C4" s="282"/>
      <c r="D4" s="284"/>
      <c r="E4" s="3" t="s">
        <v>11</v>
      </c>
      <c r="F4" s="3" t="s">
        <v>177</v>
      </c>
      <c r="G4" s="3" t="s">
        <v>11</v>
      </c>
      <c r="H4" s="3" t="s">
        <v>11</v>
      </c>
      <c r="I4" s="167" t="s">
        <v>11</v>
      </c>
      <c r="J4" s="4" t="s">
        <v>12</v>
      </c>
      <c r="K4" s="47" t="s">
        <v>169</v>
      </c>
      <c r="L4" s="252"/>
      <c r="M4" s="172"/>
      <c r="N4" s="37" t="s">
        <v>11</v>
      </c>
      <c r="O4" s="179" t="s">
        <v>11</v>
      </c>
      <c r="P4" s="93" t="s">
        <v>11</v>
      </c>
      <c r="Q4" s="274"/>
      <c r="R4" s="275"/>
      <c r="S4" s="142"/>
      <c r="T4" s="62"/>
      <c r="U4" s="68" t="s">
        <v>180</v>
      </c>
    </row>
    <row r="5" spans="1:28" s="13" customFormat="1" ht="15.95" customHeight="1" thickTop="1" x14ac:dyDescent="0.2">
      <c r="A5" s="6">
        <v>1</v>
      </c>
      <c r="B5" s="184" t="s">
        <v>13</v>
      </c>
      <c r="C5" s="11" t="s">
        <v>15</v>
      </c>
      <c r="D5" s="7" t="s">
        <v>14</v>
      </c>
      <c r="E5" s="8">
        <v>95049</v>
      </c>
      <c r="F5" s="9">
        <v>128497.12</v>
      </c>
      <c r="G5" s="8">
        <v>21303</v>
      </c>
      <c r="H5" s="198">
        <v>19503</v>
      </c>
      <c r="I5" s="185">
        <v>18300</v>
      </c>
      <c r="J5" s="10">
        <f t="shared" ref="J5:J20" si="0">(F5/I5)*10</f>
        <v>70.217005464480863</v>
      </c>
      <c r="K5" s="52">
        <v>3973</v>
      </c>
      <c r="L5" s="253">
        <v>18000</v>
      </c>
      <c r="M5" s="191">
        <v>18000</v>
      </c>
      <c r="N5" s="49">
        <f t="shared" ref="N5:N57" si="1">M5+W5</f>
        <v>18047.151445884545</v>
      </c>
      <c r="O5" s="195">
        <f t="shared" ref="O5:O57" si="2">N5+Z5</f>
        <v>18188.605783538183</v>
      </c>
      <c r="P5" s="211">
        <f t="shared" ref="P5:P46" si="3">H5</f>
        <v>19503</v>
      </c>
      <c r="Q5" s="96" t="s">
        <v>203</v>
      </c>
      <c r="R5" s="12" t="s">
        <v>16</v>
      </c>
      <c r="S5" s="113">
        <f>(P5-O5)/X5</f>
        <v>139.38005418542372</v>
      </c>
      <c r="T5" s="64">
        <f t="shared" ref="T5:T57" si="4">O5+AB5</f>
        <v>18377.211567076367</v>
      </c>
      <c r="U5" s="67">
        <f t="shared" ref="U5:U57" si="5">P5-T5</f>
        <v>1125.7884329236331</v>
      </c>
      <c r="V5" s="13">
        <f t="shared" ref="V5" si="6">(K5/60)*5</f>
        <v>331.08333333333337</v>
      </c>
      <c r="W5" s="13">
        <f t="shared" ref="W5" si="7">(V5/J5)*10</f>
        <v>47.151445884545907</v>
      </c>
      <c r="X5" s="13">
        <f t="shared" ref="X5" si="8">W5/5</f>
        <v>9.4302891769091808</v>
      </c>
      <c r="Y5" s="13">
        <f t="shared" ref="Y5" si="9">(K5/60)*15</f>
        <v>993.25</v>
      </c>
      <c r="Z5" s="13">
        <f t="shared" ref="Z5" si="10">(Y5/J5)*10</f>
        <v>141.45433765363771</v>
      </c>
      <c r="AA5" s="13">
        <f t="shared" ref="AA5" si="11">(K5/60)*20</f>
        <v>1324.3333333333335</v>
      </c>
      <c r="AB5" s="13">
        <f t="shared" ref="AB5" si="12">(AA5/J5)*10</f>
        <v>188.60578353818363</v>
      </c>
    </row>
    <row r="6" spans="1:28" s="13" customFormat="1" ht="15.95" customHeight="1" x14ac:dyDescent="0.2">
      <c r="A6" s="14">
        <v>2</v>
      </c>
      <c r="B6" s="15" t="s">
        <v>17</v>
      </c>
      <c r="C6" s="20" t="s">
        <v>15</v>
      </c>
      <c r="D6" s="16" t="s">
        <v>14</v>
      </c>
      <c r="E6" s="17">
        <v>95124</v>
      </c>
      <c r="F6" s="18">
        <v>128733.607</v>
      </c>
      <c r="G6" s="17">
        <v>21311</v>
      </c>
      <c r="H6" s="199">
        <v>19501</v>
      </c>
      <c r="I6" s="103">
        <v>18300</v>
      </c>
      <c r="J6" s="19">
        <f t="shared" si="0"/>
        <v>70.346233333333331</v>
      </c>
      <c r="K6" s="53">
        <v>3973</v>
      </c>
      <c r="L6" s="56">
        <v>18000</v>
      </c>
      <c r="M6" s="173">
        <v>18000</v>
      </c>
      <c r="N6" s="42">
        <f t="shared" si="1"/>
        <v>18047.064827446342</v>
      </c>
      <c r="O6" s="180">
        <f t="shared" si="2"/>
        <v>18188.259309785364</v>
      </c>
      <c r="P6" s="212">
        <f t="shared" si="3"/>
        <v>19501</v>
      </c>
      <c r="Q6" s="15" t="s">
        <v>203</v>
      </c>
      <c r="R6" s="21" t="s">
        <v>16</v>
      </c>
      <c r="S6" s="113">
        <f t="shared" ref="S6:S71" si="13">(P6-O6)/X6</f>
        <v>139.46090546186733</v>
      </c>
      <c r="T6" s="64">
        <f t="shared" si="4"/>
        <v>18376.518619570725</v>
      </c>
      <c r="U6" s="67">
        <f t="shared" si="5"/>
        <v>1124.4813804292753</v>
      </c>
      <c r="V6" s="13">
        <f t="shared" ref="V6:V69" si="14">(K6/60)*5</f>
        <v>331.08333333333337</v>
      </c>
      <c r="W6" s="13">
        <f t="shared" ref="W6:W69" si="15">(V6/J6)*10</f>
        <v>47.064827446340416</v>
      </c>
      <c r="X6" s="13">
        <f t="shared" ref="X6:X69" si="16">W6/5</f>
        <v>9.4129654892680836</v>
      </c>
      <c r="Y6" s="13">
        <f t="shared" ref="Y6:Y69" si="17">(K6/60)*15</f>
        <v>993.25</v>
      </c>
      <c r="Z6" s="13">
        <f t="shared" ref="Z6:Z69" si="18">(Y6/J6)*10</f>
        <v>141.19448233902125</v>
      </c>
      <c r="AA6" s="13">
        <f t="shared" ref="AA6:AA69" si="19">(K6/60)*20</f>
        <v>1324.3333333333335</v>
      </c>
      <c r="AB6" s="13">
        <f t="shared" ref="AB6:AB69" si="20">(AA6/J6)*10</f>
        <v>188.25930978536167</v>
      </c>
    </row>
    <row r="7" spans="1:28" s="13" customFormat="1" ht="15.95" customHeight="1" x14ac:dyDescent="0.2">
      <c r="A7" s="14">
        <v>3</v>
      </c>
      <c r="B7" s="15" t="s">
        <v>18</v>
      </c>
      <c r="C7" s="20" t="s">
        <v>15</v>
      </c>
      <c r="D7" s="16" t="s">
        <v>14</v>
      </c>
      <c r="E7" s="17">
        <v>95085</v>
      </c>
      <c r="F7" s="18">
        <v>128626.501</v>
      </c>
      <c r="G7" s="17">
        <v>21273</v>
      </c>
      <c r="H7" s="199">
        <v>19499</v>
      </c>
      <c r="I7" s="103">
        <v>18300</v>
      </c>
      <c r="J7" s="19">
        <f t="shared" si="0"/>
        <v>70.287705464480879</v>
      </c>
      <c r="K7" s="53">
        <v>3973</v>
      </c>
      <c r="L7" s="56">
        <v>18000</v>
      </c>
      <c r="M7" s="173">
        <v>18000</v>
      </c>
      <c r="N7" s="42">
        <f t="shared" si="1"/>
        <v>18047.104017857098</v>
      </c>
      <c r="O7" s="180">
        <f t="shared" si="2"/>
        <v>18188.41607142839</v>
      </c>
      <c r="P7" s="212">
        <f t="shared" si="3"/>
        <v>19499</v>
      </c>
      <c r="Q7" s="15" t="s">
        <v>203</v>
      </c>
      <c r="R7" s="21" t="s">
        <v>16</v>
      </c>
      <c r="S7" s="113">
        <f t="shared" si="13"/>
        <v>139.11593832054908</v>
      </c>
      <c r="T7" s="64">
        <f t="shared" si="4"/>
        <v>18376.83214285678</v>
      </c>
      <c r="U7" s="67">
        <f t="shared" si="5"/>
        <v>1122.1678571432203</v>
      </c>
      <c r="V7" s="13">
        <f t="shared" si="14"/>
        <v>331.08333333333337</v>
      </c>
      <c r="W7" s="13">
        <f t="shared" si="15"/>
        <v>47.104017857097737</v>
      </c>
      <c r="X7" s="13">
        <f t="shared" si="16"/>
        <v>9.4208035714195475</v>
      </c>
      <c r="Y7" s="13">
        <f t="shared" si="17"/>
        <v>993.25</v>
      </c>
      <c r="Z7" s="13">
        <f t="shared" si="18"/>
        <v>141.31205357129321</v>
      </c>
      <c r="AA7" s="13">
        <f t="shared" si="19"/>
        <v>1324.3333333333335</v>
      </c>
      <c r="AB7" s="13">
        <f t="shared" si="20"/>
        <v>188.41607142839095</v>
      </c>
    </row>
    <row r="8" spans="1:28" s="13" customFormat="1" ht="15.95" customHeight="1" x14ac:dyDescent="0.2">
      <c r="A8" s="6">
        <v>4</v>
      </c>
      <c r="B8" s="15" t="s">
        <v>19</v>
      </c>
      <c r="C8" s="20" t="s">
        <v>15</v>
      </c>
      <c r="D8" s="16" t="s">
        <v>14</v>
      </c>
      <c r="E8" s="17">
        <v>95046</v>
      </c>
      <c r="F8" s="18">
        <v>128474.785</v>
      </c>
      <c r="G8" s="17">
        <v>21308</v>
      </c>
      <c r="H8" s="199">
        <v>19506</v>
      </c>
      <c r="I8" s="103">
        <v>18300</v>
      </c>
      <c r="J8" s="19">
        <f t="shared" si="0"/>
        <v>70.204800546448084</v>
      </c>
      <c r="K8" s="53">
        <v>3973</v>
      </c>
      <c r="L8" s="56">
        <v>18000</v>
      </c>
      <c r="M8" s="173">
        <v>18000</v>
      </c>
      <c r="N8" s="42">
        <f t="shared" si="1"/>
        <v>18047.159643038125</v>
      </c>
      <c r="O8" s="180">
        <f t="shared" si="2"/>
        <v>18188.638572152504</v>
      </c>
      <c r="P8" s="212">
        <f t="shared" si="3"/>
        <v>19506</v>
      </c>
      <c r="Q8" s="15" t="s">
        <v>203</v>
      </c>
      <c r="R8" s="21" t="s">
        <v>16</v>
      </c>
      <c r="S8" s="113">
        <f t="shared" si="13"/>
        <v>139.6704197678593</v>
      </c>
      <c r="T8" s="64">
        <f t="shared" si="4"/>
        <v>18377.277144305008</v>
      </c>
      <c r="U8" s="67">
        <f t="shared" si="5"/>
        <v>1128.7228556949922</v>
      </c>
      <c r="V8" s="13">
        <f t="shared" si="14"/>
        <v>331.08333333333337</v>
      </c>
      <c r="W8" s="13">
        <f t="shared" si="15"/>
        <v>47.159643038126127</v>
      </c>
      <c r="X8" s="13">
        <f t="shared" si="16"/>
        <v>9.4319286076252258</v>
      </c>
      <c r="Y8" s="13">
        <f t="shared" si="17"/>
        <v>993.25</v>
      </c>
      <c r="Z8" s="13">
        <f t="shared" si="18"/>
        <v>141.47892911437836</v>
      </c>
      <c r="AA8" s="13">
        <f t="shared" si="19"/>
        <v>1324.3333333333335</v>
      </c>
      <c r="AB8" s="13">
        <f t="shared" si="20"/>
        <v>188.63857215250451</v>
      </c>
    </row>
    <row r="9" spans="1:28" s="13" customFormat="1" ht="15.95" customHeight="1" x14ac:dyDescent="0.2">
      <c r="A9" s="6">
        <v>5</v>
      </c>
      <c r="B9" s="15" t="s">
        <v>20</v>
      </c>
      <c r="C9" s="20" t="s">
        <v>15</v>
      </c>
      <c r="D9" s="16" t="s">
        <v>14</v>
      </c>
      <c r="E9" s="17">
        <v>95108</v>
      </c>
      <c r="F9" s="18">
        <v>128738.796</v>
      </c>
      <c r="G9" s="17">
        <v>21306</v>
      </c>
      <c r="H9" s="199">
        <v>19498</v>
      </c>
      <c r="I9" s="103">
        <v>18300</v>
      </c>
      <c r="J9" s="19">
        <f t="shared" si="0"/>
        <v>70.349068852459013</v>
      </c>
      <c r="K9" s="53">
        <v>3973</v>
      </c>
      <c r="L9" s="56">
        <v>18000</v>
      </c>
      <c r="M9" s="173">
        <v>18000</v>
      </c>
      <c r="N9" s="42">
        <f t="shared" si="1"/>
        <v>18047.062930431632</v>
      </c>
      <c r="O9" s="180">
        <f t="shared" si="2"/>
        <v>18188.251721726527</v>
      </c>
      <c r="P9" s="212">
        <f t="shared" si="3"/>
        <v>19498</v>
      </c>
      <c r="Q9" s="15" t="s">
        <v>203</v>
      </c>
      <c r="R9" s="21" t="s">
        <v>16</v>
      </c>
      <c r="S9" s="113">
        <f t="shared" si="13"/>
        <v>139.14861083460892</v>
      </c>
      <c r="T9" s="64">
        <f t="shared" si="4"/>
        <v>18376.503443453053</v>
      </c>
      <c r="U9" s="67">
        <f t="shared" si="5"/>
        <v>1121.4965565469465</v>
      </c>
      <c r="V9" s="13">
        <f t="shared" si="14"/>
        <v>331.08333333333337</v>
      </c>
      <c r="W9" s="13">
        <f t="shared" si="15"/>
        <v>47.062930431631507</v>
      </c>
      <c r="X9" s="13">
        <f t="shared" si="16"/>
        <v>9.4125860863263018</v>
      </c>
      <c r="Y9" s="13">
        <f t="shared" si="17"/>
        <v>993.25</v>
      </c>
      <c r="Z9" s="13">
        <f t="shared" si="18"/>
        <v>141.18879129489451</v>
      </c>
      <c r="AA9" s="13">
        <f t="shared" si="19"/>
        <v>1324.3333333333335</v>
      </c>
      <c r="AB9" s="13">
        <f t="shared" si="20"/>
        <v>188.25172172652603</v>
      </c>
    </row>
    <row r="10" spans="1:28" s="13" customFormat="1" ht="15.95" customHeight="1" x14ac:dyDescent="0.2">
      <c r="A10" s="14">
        <v>6</v>
      </c>
      <c r="B10" s="15" t="s">
        <v>21</v>
      </c>
      <c r="C10" s="20" t="s">
        <v>15</v>
      </c>
      <c r="D10" s="16" t="s">
        <v>14</v>
      </c>
      <c r="E10" s="17">
        <v>95023</v>
      </c>
      <c r="F10" s="18">
        <v>127887.42</v>
      </c>
      <c r="G10" s="17">
        <v>21032</v>
      </c>
      <c r="H10" s="199">
        <v>19511</v>
      </c>
      <c r="I10" s="103">
        <v>18340</v>
      </c>
      <c r="J10" s="19">
        <f t="shared" si="0"/>
        <v>69.731417666303173</v>
      </c>
      <c r="K10" s="53">
        <v>3973</v>
      </c>
      <c r="L10" s="56">
        <v>18000</v>
      </c>
      <c r="M10" s="173">
        <v>18000</v>
      </c>
      <c r="N10" s="42">
        <f t="shared" si="1"/>
        <v>18047.479793816572</v>
      </c>
      <c r="O10" s="180">
        <f t="shared" si="2"/>
        <v>18189.919175266288</v>
      </c>
      <c r="P10" s="212">
        <f t="shared" si="3"/>
        <v>19511</v>
      </c>
      <c r="Q10" s="15" t="s">
        <v>203</v>
      </c>
      <c r="R10" s="21" t="s">
        <v>16</v>
      </c>
      <c r="S10" s="113">
        <f t="shared" si="13"/>
        <v>139.12032030271942</v>
      </c>
      <c r="T10" s="64">
        <f t="shared" si="4"/>
        <v>18379.838350532576</v>
      </c>
      <c r="U10" s="67">
        <f t="shared" si="5"/>
        <v>1131.1616494674236</v>
      </c>
      <c r="V10" s="13">
        <f t="shared" si="14"/>
        <v>331.08333333333337</v>
      </c>
      <c r="W10" s="13">
        <f t="shared" si="15"/>
        <v>47.479793816571892</v>
      </c>
      <c r="X10" s="13">
        <f t="shared" si="16"/>
        <v>9.4959587633143787</v>
      </c>
      <c r="Y10" s="13">
        <f t="shared" si="17"/>
        <v>993.25</v>
      </c>
      <c r="Z10" s="13">
        <f t="shared" si="18"/>
        <v>142.43938144971568</v>
      </c>
      <c r="AA10" s="13">
        <f t="shared" si="19"/>
        <v>1324.3333333333335</v>
      </c>
      <c r="AB10" s="13">
        <f t="shared" si="20"/>
        <v>189.91917526628757</v>
      </c>
    </row>
    <row r="11" spans="1:28" s="13" customFormat="1" ht="15.95" customHeight="1" x14ac:dyDescent="0.2">
      <c r="A11" s="14">
        <v>7</v>
      </c>
      <c r="B11" s="15" t="s">
        <v>22</v>
      </c>
      <c r="C11" s="20" t="s">
        <v>15</v>
      </c>
      <c r="D11" s="16" t="s">
        <v>14</v>
      </c>
      <c r="E11" s="17">
        <v>94964</v>
      </c>
      <c r="F11" s="18">
        <v>128898.802</v>
      </c>
      <c r="G11" s="17">
        <v>20997</v>
      </c>
      <c r="H11" s="199">
        <v>19504</v>
      </c>
      <c r="I11" s="103">
        <v>18300</v>
      </c>
      <c r="J11" s="19">
        <f t="shared" si="0"/>
        <v>70.436503825136612</v>
      </c>
      <c r="K11" s="53">
        <v>3973</v>
      </c>
      <c r="L11" s="56">
        <v>18000</v>
      </c>
      <c r="M11" s="173">
        <v>18000</v>
      </c>
      <c r="N11" s="42">
        <f t="shared" si="1"/>
        <v>18047.0045097859</v>
      </c>
      <c r="O11" s="180">
        <f t="shared" si="2"/>
        <v>18188.018039143604</v>
      </c>
      <c r="P11" s="212">
        <f t="shared" si="3"/>
        <v>19504</v>
      </c>
      <c r="Q11" s="15" t="s">
        <v>203</v>
      </c>
      <c r="R11" s="21" t="s">
        <v>16</v>
      </c>
      <c r="S11" s="113">
        <f t="shared" si="13"/>
        <v>139.98464901032816</v>
      </c>
      <c r="T11" s="64">
        <f t="shared" si="4"/>
        <v>18376.036078287212</v>
      </c>
      <c r="U11" s="67">
        <f t="shared" si="5"/>
        <v>1127.9639217127879</v>
      </c>
      <c r="V11" s="13">
        <f t="shared" si="14"/>
        <v>331.08333333333337</v>
      </c>
      <c r="W11" s="13">
        <f t="shared" si="15"/>
        <v>47.004509785901661</v>
      </c>
      <c r="X11" s="13">
        <f t="shared" si="16"/>
        <v>9.4009019571803325</v>
      </c>
      <c r="Y11" s="13">
        <f t="shared" si="17"/>
        <v>993.25</v>
      </c>
      <c r="Z11" s="13">
        <f t="shared" si="18"/>
        <v>141.01352935770498</v>
      </c>
      <c r="AA11" s="13">
        <f t="shared" si="19"/>
        <v>1324.3333333333335</v>
      </c>
      <c r="AB11" s="13">
        <f t="shared" si="20"/>
        <v>188.01803914360664</v>
      </c>
    </row>
    <row r="12" spans="1:28" s="13" customFormat="1" ht="15.95" customHeight="1" x14ac:dyDescent="0.2">
      <c r="A12" s="6">
        <v>8</v>
      </c>
      <c r="B12" s="15" t="s">
        <v>23</v>
      </c>
      <c r="C12" s="20" t="s">
        <v>26</v>
      </c>
      <c r="D12" s="16" t="s">
        <v>24</v>
      </c>
      <c r="E12" s="8">
        <v>35986</v>
      </c>
      <c r="F12" s="9">
        <v>12184.079</v>
      </c>
      <c r="G12" s="8">
        <v>12932</v>
      </c>
      <c r="H12" s="199">
        <v>12245</v>
      </c>
      <c r="I12" s="185">
        <v>12000</v>
      </c>
      <c r="J12" s="19">
        <f t="shared" si="0"/>
        <v>10.153399166666667</v>
      </c>
      <c r="K12" s="43">
        <v>1200</v>
      </c>
      <c r="L12" s="56">
        <v>11500</v>
      </c>
      <c r="M12" s="173">
        <v>11500</v>
      </c>
      <c r="N12" s="42">
        <f t="shared" ref="N12:N17" si="21">M12+V12</f>
        <v>11600</v>
      </c>
      <c r="O12" s="180">
        <f t="shared" ref="O12:O17" si="22">N12+X12</f>
        <v>11619.697836824596</v>
      </c>
      <c r="P12" s="212">
        <f t="shared" si="3"/>
        <v>12245</v>
      </c>
      <c r="Q12" s="22" t="s">
        <v>202</v>
      </c>
      <c r="R12" s="23" t="s">
        <v>27</v>
      </c>
      <c r="S12" s="113">
        <f>(P12-O12)/X12</f>
        <v>31.744712312500035</v>
      </c>
      <c r="T12" s="64"/>
      <c r="U12" s="67"/>
      <c r="V12" s="13">
        <f t="shared" si="14"/>
        <v>100</v>
      </c>
      <c r="W12" s="13">
        <f t="shared" si="15"/>
        <v>98.489184122985421</v>
      </c>
      <c r="X12" s="13">
        <f t="shared" si="16"/>
        <v>19.697836824597083</v>
      </c>
      <c r="Y12" s="13">
        <f t="shared" si="17"/>
        <v>300</v>
      </c>
      <c r="Z12" s="13">
        <f t="shared" si="18"/>
        <v>295.46755236895626</v>
      </c>
      <c r="AA12" s="13">
        <f t="shared" si="19"/>
        <v>400</v>
      </c>
      <c r="AB12" s="13">
        <f t="shared" si="20"/>
        <v>393.95673649194168</v>
      </c>
    </row>
    <row r="13" spans="1:28" s="13" customFormat="1" ht="15.95" customHeight="1" x14ac:dyDescent="0.2">
      <c r="A13" s="6">
        <v>9</v>
      </c>
      <c r="B13" s="15" t="s">
        <v>28</v>
      </c>
      <c r="C13" s="29" t="s">
        <v>29</v>
      </c>
      <c r="D13" s="16" t="s">
        <v>24</v>
      </c>
      <c r="E13" s="26">
        <v>35998</v>
      </c>
      <c r="F13" s="27">
        <v>11842.273999999999</v>
      </c>
      <c r="G13" s="26">
        <v>13072</v>
      </c>
      <c r="H13" s="199">
        <v>12354</v>
      </c>
      <c r="I13" s="103">
        <v>11500</v>
      </c>
      <c r="J13" s="28">
        <f t="shared" si="0"/>
        <v>10.29762956521739</v>
      </c>
      <c r="K13" s="43">
        <v>1200</v>
      </c>
      <c r="L13" s="56">
        <v>11500</v>
      </c>
      <c r="M13" s="173">
        <v>11500</v>
      </c>
      <c r="N13" s="42">
        <f t="shared" si="21"/>
        <v>11600</v>
      </c>
      <c r="O13" s="180">
        <f t="shared" si="22"/>
        <v>11619.421945481079</v>
      </c>
      <c r="P13" s="212">
        <f t="shared" si="3"/>
        <v>12354</v>
      </c>
      <c r="Q13" s="22" t="s">
        <v>202</v>
      </c>
      <c r="R13" s="23" t="s">
        <v>27</v>
      </c>
      <c r="S13" s="113">
        <f t="shared" si="13"/>
        <v>37.822063460869558</v>
      </c>
      <c r="T13" s="64"/>
      <c r="U13" s="67"/>
      <c r="V13" s="13">
        <f t="shared" si="14"/>
        <v>100</v>
      </c>
      <c r="W13" s="13">
        <f t="shared" si="15"/>
        <v>97.109727405395304</v>
      </c>
      <c r="X13" s="13">
        <f t="shared" si="16"/>
        <v>19.42194548107906</v>
      </c>
      <c r="Y13" s="13">
        <f t="shared" si="17"/>
        <v>300</v>
      </c>
      <c r="Z13" s="13">
        <f t="shared" si="18"/>
        <v>291.32918221618587</v>
      </c>
      <c r="AA13" s="13">
        <f t="shared" si="19"/>
        <v>400</v>
      </c>
      <c r="AB13" s="13">
        <f t="shared" si="20"/>
        <v>388.43890962158122</v>
      </c>
    </row>
    <row r="14" spans="1:28" s="13" customFormat="1" ht="15.95" customHeight="1" x14ac:dyDescent="0.2">
      <c r="A14" s="14">
        <v>10</v>
      </c>
      <c r="B14" s="15" t="s">
        <v>30</v>
      </c>
      <c r="C14" s="29" t="s">
        <v>26</v>
      </c>
      <c r="D14" s="16" t="s">
        <v>24</v>
      </c>
      <c r="E14" s="26">
        <v>36019</v>
      </c>
      <c r="F14" s="27">
        <v>12333.346</v>
      </c>
      <c r="G14" s="26">
        <v>13000</v>
      </c>
      <c r="H14" s="199">
        <v>12300</v>
      </c>
      <c r="I14" s="103">
        <v>12100</v>
      </c>
      <c r="J14" s="28">
        <f t="shared" si="0"/>
        <v>10.192847933884297</v>
      </c>
      <c r="K14" s="43">
        <v>1200</v>
      </c>
      <c r="L14" s="56">
        <v>11500</v>
      </c>
      <c r="M14" s="173">
        <v>11500</v>
      </c>
      <c r="N14" s="42">
        <f>M14+V14</f>
        <v>11600</v>
      </c>
      <c r="O14" s="180">
        <f>N14+X14</f>
        <v>11619.621601469707</v>
      </c>
      <c r="P14" s="212">
        <f t="shared" si="3"/>
        <v>12300</v>
      </c>
      <c r="Q14" s="22" t="s">
        <v>202</v>
      </c>
      <c r="R14" s="23" t="s">
        <v>27</v>
      </c>
      <c r="S14" s="113">
        <f t="shared" si="13"/>
        <v>34.674967768594996</v>
      </c>
      <c r="T14" s="64"/>
      <c r="U14" s="67"/>
      <c r="V14" s="13">
        <f t="shared" si="14"/>
        <v>100</v>
      </c>
      <c r="W14" s="13">
        <f t="shared" si="15"/>
        <v>98.108007348533008</v>
      </c>
      <c r="X14" s="13">
        <f t="shared" si="16"/>
        <v>19.621601469706601</v>
      </c>
      <c r="Y14" s="13">
        <f t="shared" si="17"/>
        <v>300</v>
      </c>
      <c r="Z14" s="13">
        <f t="shared" si="18"/>
        <v>294.32402204559901</v>
      </c>
      <c r="AA14" s="13">
        <f t="shared" si="19"/>
        <v>400</v>
      </c>
      <c r="AB14" s="13">
        <f t="shared" si="20"/>
        <v>392.43202939413203</v>
      </c>
    </row>
    <row r="15" spans="1:28" s="13" customFormat="1" ht="15.95" customHeight="1" x14ac:dyDescent="0.2">
      <c r="A15" s="14">
        <v>11</v>
      </c>
      <c r="B15" s="15" t="s">
        <v>31</v>
      </c>
      <c r="C15" s="29" t="s">
        <v>32</v>
      </c>
      <c r="D15" s="16" t="s">
        <v>24</v>
      </c>
      <c r="E15" s="26">
        <v>31963</v>
      </c>
      <c r="F15" s="27">
        <v>10938.799000000001</v>
      </c>
      <c r="G15" s="26">
        <v>14904</v>
      </c>
      <c r="H15" s="199">
        <v>14115</v>
      </c>
      <c r="I15" s="103">
        <v>13800</v>
      </c>
      <c r="J15" s="28">
        <f t="shared" si="0"/>
        <v>7.9266659420289862</v>
      </c>
      <c r="K15" s="43">
        <v>890</v>
      </c>
      <c r="L15" s="56">
        <v>13500</v>
      </c>
      <c r="M15" s="173">
        <v>13500</v>
      </c>
      <c r="N15" s="42">
        <f t="shared" si="21"/>
        <v>13574.166666666666</v>
      </c>
      <c r="O15" s="180">
        <f t="shared" si="22"/>
        <v>13592.879872750807</v>
      </c>
      <c r="P15" s="212">
        <f t="shared" si="3"/>
        <v>14115</v>
      </c>
      <c r="Q15" s="22" t="s">
        <v>202</v>
      </c>
      <c r="R15" s="23" t="s">
        <v>27</v>
      </c>
      <c r="S15" s="113">
        <f t="shared" si="13"/>
        <v>27.901158406611337</v>
      </c>
      <c r="T15" s="64"/>
      <c r="U15" s="67"/>
      <c r="V15" s="13">
        <f t="shared" si="14"/>
        <v>74.166666666666671</v>
      </c>
      <c r="W15" s="13">
        <f t="shared" si="15"/>
        <v>93.566030420707051</v>
      </c>
      <c r="X15" s="13">
        <f t="shared" si="16"/>
        <v>18.713206084141412</v>
      </c>
      <c r="Y15" s="13">
        <f t="shared" si="17"/>
        <v>222.5</v>
      </c>
      <c r="Z15" s="13">
        <f t="shared" si="18"/>
        <v>280.69809126212118</v>
      </c>
      <c r="AA15" s="13">
        <f t="shared" si="19"/>
        <v>296.66666666666669</v>
      </c>
      <c r="AB15" s="13">
        <f t="shared" si="20"/>
        <v>374.2641216828282</v>
      </c>
    </row>
    <row r="16" spans="1:28" s="13" customFormat="1" ht="15.95" customHeight="1" x14ac:dyDescent="0.2">
      <c r="A16" s="6">
        <v>12</v>
      </c>
      <c r="B16" s="15" t="s">
        <v>33</v>
      </c>
      <c r="C16" s="29" t="s">
        <v>32</v>
      </c>
      <c r="D16" s="16" t="s">
        <v>24</v>
      </c>
      <c r="E16" s="26">
        <v>35980</v>
      </c>
      <c r="F16" s="27">
        <v>12414.28</v>
      </c>
      <c r="G16" s="26">
        <v>13087</v>
      </c>
      <c r="H16" s="199">
        <v>12395</v>
      </c>
      <c r="I16" s="103">
        <v>12190</v>
      </c>
      <c r="J16" s="28">
        <f t="shared" si="0"/>
        <v>10.183986874487285</v>
      </c>
      <c r="K16" s="43">
        <v>1060</v>
      </c>
      <c r="L16" s="56">
        <v>11500</v>
      </c>
      <c r="M16" s="173">
        <v>11600</v>
      </c>
      <c r="N16" s="42">
        <f t="shared" si="21"/>
        <v>11688.333333333334</v>
      </c>
      <c r="O16" s="180">
        <f t="shared" si="22"/>
        <v>11705.680828851935</v>
      </c>
      <c r="P16" s="212">
        <f t="shared" si="3"/>
        <v>12395</v>
      </c>
      <c r="Q16" s="22" t="s">
        <v>202</v>
      </c>
      <c r="R16" s="23" t="s">
        <v>27</v>
      </c>
      <c r="S16" s="113">
        <f t="shared" si="13"/>
        <v>39.735947497949134</v>
      </c>
      <c r="T16" s="64"/>
      <c r="U16" s="67"/>
      <c r="V16" s="13">
        <f t="shared" si="14"/>
        <v>88.333333333333343</v>
      </c>
      <c r="W16" s="13">
        <f t="shared" si="15"/>
        <v>86.737477593008492</v>
      </c>
      <c r="X16" s="13">
        <f t="shared" si="16"/>
        <v>17.347495518601697</v>
      </c>
      <c r="Y16" s="13">
        <f t="shared" si="17"/>
        <v>265</v>
      </c>
      <c r="Z16" s="13">
        <f t="shared" si="18"/>
        <v>260.21243277902545</v>
      </c>
      <c r="AA16" s="13">
        <f t="shared" si="19"/>
        <v>353.33333333333337</v>
      </c>
      <c r="AB16" s="13">
        <f t="shared" si="20"/>
        <v>346.94991037203397</v>
      </c>
    </row>
    <row r="17" spans="1:28" s="13" customFormat="1" ht="15.95" customHeight="1" x14ac:dyDescent="0.2">
      <c r="A17" s="6">
        <v>13</v>
      </c>
      <c r="B17" s="106" t="s">
        <v>34</v>
      </c>
      <c r="C17" s="223" t="s">
        <v>32</v>
      </c>
      <c r="D17" s="16" t="s">
        <v>24</v>
      </c>
      <c r="E17" s="26">
        <v>35932</v>
      </c>
      <c r="F17" s="27">
        <v>12106.776</v>
      </c>
      <c r="G17" s="26">
        <v>12946</v>
      </c>
      <c r="H17" s="199">
        <v>12416</v>
      </c>
      <c r="I17" s="103">
        <v>12000</v>
      </c>
      <c r="J17" s="28">
        <f t="shared" si="0"/>
        <v>10.088980000000001</v>
      </c>
      <c r="K17" s="43">
        <v>1060</v>
      </c>
      <c r="L17" s="56">
        <v>11500</v>
      </c>
      <c r="M17" s="173">
        <v>11600</v>
      </c>
      <c r="N17" s="42">
        <f t="shared" si="21"/>
        <v>11688.333333333334</v>
      </c>
      <c r="O17" s="180">
        <f t="shared" si="22"/>
        <v>11705.844188411515</v>
      </c>
      <c r="P17" s="212">
        <f t="shared" si="3"/>
        <v>12416</v>
      </c>
      <c r="Q17" s="22" t="s">
        <v>202</v>
      </c>
      <c r="R17" s="23" t="s">
        <v>27</v>
      </c>
      <c r="S17" s="113">
        <f t="shared" si="13"/>
        <v>40.55517611320753</v>
      </c>
      <c r="T17" s="64"/>
      <c r="U17" s="67"/>
      <c r="V17" s="13">
        <f t="shared" si="14"/>
        <v>88.333333333333343</v>
      </c>
      <c r="W17" s="13">
        <f t="shared" si="15"/>
        <v>87.554275390905062</v>
      </c>
      <c r="X17" s="13">
        <f t="shared" si="16"/>
        <v>17.510855078181013</v>
      </c>
      <c r="Y17" s="13">
        <f t="shared" si="17"/>
        <v>265</v>
      </c>
      <c r="Z17" s="13">
        <f t="shared" si="18"/>
        <v>262.66282617271514</v>
      </c>
      <c r="AA17" s="13">
        <f t="shared" si="19"/>
        <v>353.33333333333337</v>
      </c>
      <c r="AB17" s="13">
        <f t="shared" si="20"/>
        <v>350.21710156362025</v>
      </c>
    </row>
    <row r="18" spans="1:28" ht="15.95" customHeight="1" x14ac:dyDescent="0.2">
      <c r="A18" s="14">
        <v>14</v>
      </c>
      <c r="B18" s="15" t="s">
        <v>35</v>
      </c>
      <c r="C18" s="29" t="s">
        <v>36</v>
      </c>
      <c r="D18" s="16" t="s">
        <v>24</v>
      </c>
      <c r="E18" s="26">
        <v>33999</v>
      </c>
      <c r="F18" s="27">
        <v>11390.323</v>
      </c>
      <c r="G18" s="26">
        <v>14095</v>
      </c>
      <c r="H18" s="199">
        <v>12795</v>
      </c>
      <c r="I18" s="103">
        <v>12500</v>
      </c>
      <c r="J18" s="28">
        <f t="shared" si="0"/>
        <v>9.1122584</v>
      </c>
      <c r="K18" s="43">
        <v>525</v>
      </c>
      <c r="L18" s="56">
        <v>11500</v>
      </c>
      <c r="M18" s="173">
        <v>11800</v>
      </c>
      <c r="N18" s="42">
        <f t="shared" si="1"/>
        <v>11848.012246887116</v>
      </c>
      <c r="O18" s="180">
        <f t="shared" si="2"/>
        <v>11992.048987548465</v>
      </c>
      <c r="P18" s="212">
        <f t="shared" si="3"/>
        <v>12795</v>
      </c>
      <c r="Q18" s="22" t="s">
        <v>202</v>
      </c>
      <c r="R18" s="23" t="s">
        <v>27</v>
      </c>
      <c r="S18" s="113">
        <f t="shared" si="13"/>
        <v>83.619395519999998</v>
      </c>
      <c r="T18" s="64">
        <f t="shared" si="4"/>
        <v>12184.097975096931</v>
      </c>
      <c r="U18" s="67">
        <f t="shared" si="5"/>
        <v>610.9020249030691</v>
      </c>
      <c r="V18" s="13">
        <f t="shared" si="14"/>
        <v>43.75</v>
      </c>
      <c r="W18" s="13">
        <f t="shared" si="15"/>
        <v>48.012246887116376</v>
      </c>
      <c r="X18" s="13">
        <f t="shared" si="16"/>
        <v>9.6024493774232749</v>
      </c>
      <c r="Y18" s="13">
        <f t="shared" si="17"/>
        <v>131.25</v>
      </c>
      <c r="Z18" s="13">
        <f t="shared" si="18"/>
        <v>144.03674066134911</v>
      </c>
      <c r="AA18" s="13">
        <f t="shared" si="19"/>
        <v>175</v>
      </c>
      <c r="AB18" s="13">
        <f t="shared" si="20"/>
        <v>192.0489875484655</v>
      </c>
    </row>
    <row r="19" spans="1:28" ht="15.95" customHeight="1" x14ac:dyDescent="0.2">
      <c r="A19" s="14">
        <v>15</v>
      </c>
      <c r="B19" s="15" t="s">
        <v>37</v>
      </c>
      <c r="C19" s="29" t="s">
        <v>26</v>
      </c>
      <c r="D19" s="16" t="s">
        <v>24</v>
      </c>
      <c r="E19" s="26">
        <v>35933</v>
      </c>
      <c r="F19" s="27">
        <v>12214.308000000001</v>
      </c>
      <c r="G19" s="26">
        <v>12740</v>
      </c>
      <c r="H19" s="199">
        <v>12340</v>
      </c>
      <c r="I19" s="103">
        <v>12040</v>
      </c>
      <c r="J19" s="28">
        <f t="shared" si="0"/>
        <v>10.144774086378739</v>
      </c>
      <c r="K19" s="43">
        <v>1000</v>
      </c>
      <c r="L19" s="56">
        <v>11500</v>
      </c>
      <c r="M19" s="173">
        <v>11500</v>
      </c>
      <c r="N19" s="42">
        <f t="shared" ref="N19:N21" si="23">M19+V19</f>
        <v>11583.333333333334</v>
      </c>
      <c r="O19" s="180">
        <f t="shared" ref="O19:O21" si="24">N19+X19</f>
        <v>11599.762153260477</v>
      </c>
      <c r="P19" s="212">
        <f t="shared" si="3"/>
        <v>12340</v>
      </c>
      <c r="Q19" s="15" t="s">
        <v>202</v>
      </c>
      <c r="R19" s="23" t="s">
        <v>27</v>
      </c>
      <c r="S19" s="113">
        <f t="shared" si="13"/>
        <v>45.057274352159439</v>
      </c>
      <c r="T19" s="64"/>
      <c r="U19" s="67"/>
      <c r="V19" s="13">
        <f t="shared" si="14"/>
        <v>83.333333333333343</v>
      </c>
      <c r="W19" s="13">
        <f t="shared" si="15"/>
        <v>82.144099635716842</v>
      </c>
      <c r="X19" s="13">
        <f t="shared" si="16"/>
        <v>16.428819927143369</v>
      </c>
      <c r="Y19" s="13">
        <f t="shared" si="17"/>
        <v>250.00000000000003</v>
      </c>
      <c r="Z19" s="13">
        <f t="shared" si="18"/>
        <v>246.43229890715051</v>
      </c>
      <c r="AA19" s="13">
        <f t="shared" si="19"/>
        <v>333.33333333333337</v>
      </c>
      <c r="AB19" s="13">
        <f t="shared" si="20"/>
        <v>328.57639854286737</v>
      </c>
    </row>
    <row r="20" spans="1:28" ht="15.95" customHeight="1" x14ac:dyDescent="0.2">
      <c r="A20" s="6">
        <v>16</v>
      </c>
      <c r="B20" s="106" t="s">
        <v>38</v>
      </c>
      <c r="C20" s="223" t="s">
        <v>32</v>
      </c>
      <c r="D20" s="16" t="s">
        <v>24</v>
      </c>
      <c r="E20" s="26">
        <v>35982</v>
      </c>
      <c r="F20" s="27">
        <v>12333.29</v>
      </c>
      <c r="G20" s="26">
        <v>12989</v>
      </c>
      <c r="H20" s="199">
        <v>12430</v>
      </c>
      <c r="I20" s="103">
        <v>12130</v>
      </c>
      <c r="J20" s="28">
        <f t="shared" si="0"/>
        <v>10.167592745259688</v>
      </c>
      <c r="K20" s="43">
        <v>1060</v>
      </c>
      <c r="L20" s="56">
        <v>11500</v>
      </c>
      <c r="M20" s="173">
        <v>11500</v>
      </c>
      <c r="N20" s="42">
        <f t="shared" ref="N20" si="25">M20+V20</f>
        <v>11588.333333333334</v>
      </c>
      <c r="O20" s="180">
        <f t="shared" ref="O20" si="26">N20+X20</f>
        <v>11605.708799787675</v>
      </c>
      <c r="P20" s="212">
        <f t="shared" si="3"/>
        <v>12430</v>
      </c>
      <c r="Q20" s="15" t="s">
        <v>202</v>
      </c>
      <c r="R20" s="23" t="s">
        <v>27</v>
      </c>
      <c r="S20" s="113">
        <f t="shared" si="13"/>
        <v>47.439946569397556</v>
      </c>
      <c r="T20" s="64"/>
      <c r="U20" s="67"/>
      <c r="V20" s="13">
        <f t="shared" si="14"/>
        <v>88.333333333333343</v>
      </c>
      <c r="W20" s="13">
        <f t="shared" si="15"/>
        <v>86.877332271707971</v>
      </c>
      <c r="X20" s="13">
        <f t="shared" si="16"/>
        <v>17.375466454341595</v>
      </c>
      <c r="Y20" s="13">
        <f t="shared" si="17"/>
        <v>265</v>
      </c>
      <c r="Z20" s="13">
        <f t="shared" si="18"/>
        <v>260.6319968151239</v>
      </c>
      <c r="AA20" s="13">
        <f t="shared" si="19"/>
        <v>353.33333333333337</v>
      </c>
      <c r="AB20" s="13">
        <f t="shared" si="20"/>
        <v>347.50932908683188</v>
      </c>
    </row>
    <row r="21" spans="1:28" ht="15.95" customHeight="1" x14ac:dyDescent="0.2">
      <c r="A21" s="6">
        <v>17</v>
      </c>
      <c r="B21" s="15" t="s">
        <v>39</v>
      </c>
      <c r="C21" s="29" t="s">
        <v>32</v>
      </c>
      <c r="D21" s="16" t="s">
        <v>24</v>
      </c>
      <c r="E21" s="26">
        <v>35996</v>
      </c>
      <c r="F21" s="27">
        <v>12319.915000000001</v>
      </c>
      <c r="G21" s="26">
        <v>13020</v>
      </c>
      <c r="H21" s="199">
        <v>12443</v>
      </c>
      <c r="I21" s="103">
        <v>12100</v>
      </c>
      <c r="J21" s="28">
        <f t="shared" ref="J21:J84" si="27">(F21/I21)*10</f>
        <v>10.181747933884298</v>
      </c>
      <c r="K21" s="43">
        <v>1060</v>
      </c>
      <c r="L21" s="56">
        <v>11500</v>
      </c>
      <c r="M21" s="173">
        <v>11500</v>
      </c>
      <c r="N21" s="42">
        <f t="shared" si="23"/>
        <v>11588.333333333334</v>
      </c>
      <c r="O21" s="180">
        <f t="shared" si="24"/>
        <v>11605.684643522298</v>
      </c>
      <c r="P21" s="212">
        <f t="shared" si="3"/>
        <v>12443</v>
      </c>
      <c r="Q21" s="15" t="s">
        <v>202</v>
      </c>
      <c r="R21" s="23" t="s">
        <v>27</v>
      </c>
      <c r="S21" s="113">
        <f t="shared" si="13"/>
        <v>48.256606985810016</v>
      </c>
      <c r="T21" s="64"/>
      <c r="U21" s="67"/>
      <c r="V21" s="13">
        <f t="shared" si="14"/>
        <v>88.333333333333343</v>
      </c>
      <c r="W21" s="13">
        <f t="shared" si="15"/>
        <v>86.756550944818486</v>
      </c>
      <c r="X21" s="13">
        <f t="shared" si="16"/>
        <v>17.351310188963698</v>
      </c>
      <c r="Y21" s="13">
        <f t="shared" si="17"/>
        <v>265</v>
      </c>
      <c r="Z21" s="13">
        <f t="shared" si="18"/>
        <v>260.26965283445543</v>
      </c>
      <c r="AA21" s="13">
        <f t="shared" si="19"/>
        <v>353.33333333333337</v>
      </c>
      <c r="AB21" s="13">
        <f t="shared" si="20"/>
        <v>347.02620377927394</v>
      </c>
    </row>
    <row r="22" spans="1:28" ht="15.95" customHeight="1" x14ac:dyDescent="0.2">
      <c r="A22" s="14">
        <v>18</v>
      </c>
      <c r="B22" s="76" t="s">
        <v>219</v>
      </c>
      <c r="C22" s="149" t="s">
        <v>165</v>
      </c>
      <c r="D22" s="148" t="s">
        <v>24</v>
      </c>
      <c r="E22" s="32">
        <v>31986</v>
      </c>
      <c r="F22" s="33">
        <v>11089.828</v>
      </c>
      <c r="G22" s="32">
        <v>14765</v>
      </c>
      <c r="H22" s="200">
        <v>14108</v>
      </c>
      <c r="I22" s="105">
        <v>13800</v>
      </c>
      <c r="J22" s="28">
        <f t="shared" si="27"/>
        <v>8.0361072463768117</v>
      </c>
      <c r="K22" s="48">
        <v>110</v>
      </c>
      <c r="L22" s="73">
        <v>11500</v>
      </c>
      <c r="M22" s="177">
        <v>13754.372601630972</v>
      </c>
      <c r="N22" s="165">
        <f t="shared" ref="N22:N23" si="28">M22+W22</f>
        <v>13765.779451223229</v>
      </c>
      <c r="O22" s="183">
        <f t="shared" ref="O22:O24" si="29">N22+Z22</f>
        <v>13800</v>
      </c>
      <c r="P22" s="212">
        <f t="shared" si="3"/>
        <v>14108</v>
      </c>
      <c r="Q22" s="15" t="s">
        <v>202</v>
      </c>
      <c r="R22" s="23" t="s">
        <v>27</v>
      </c>
      <c r="S22" s="113">
        <f t="shared" si="13"/>
        <v>135.00660173913045</v>
      </c>
      <c r="V22" s="13">
        <f t="shared" si="14"/>
        <v>9.1666666666666661</v>
      </c>
      <c r="W22" s="13">
        <f t="shared" si="15"/>
        <v>11.406849592256975</v>
      </c>
      <c r="X22" s="13">
        <f t="shared" si="16"/>
        <v>2.2813699184513951</v>
      </c>
      <c r="Y22" s="13">
        <f t="shared" si="17"/>
        <v>27.5</v>
      </c>
      <c r="Z22" s="13">
        <f t="shared" si="18"/>
        <v>34.220548776770926</v>
      </c>
      <c r="AA22" s="13">
        <f t="shared" si="19"/>
        <v>36.666666666666664</v>
      </c>
      <c r="AB22" s="13">
        <f t="shared" si="20"/>
        <v>45.627398369027901</v>
      </c>
    </row>
    <row r="23" spans="1:28" ht="15.95" customHeight="1" x14ac:dyDescent="0.2">
      <c r="A23" s="14">
        <v>19</v>
      </c>
      <c r="B23" s="76" t="s">
        <v>220</v>
      </c>
      <c r="C23" s="149" t="s">
        <v>165</v>
      </c>
      <c r="D23" s="148" t="s">
        <v>24</v>
      </c>
      <c r="E23" s="32">
        <v>31976</v>
      </c>
      <c r="F23" s="33">
        <v>11248.655000000001</v>
      </c>
      <c r="G23" s="32">
        <v>15477</v>
      </c>
      <c r="H23" s="200">
        <v>14230</v>
      </c>
      <c r="I23" s="105">
        <v>14000</v>
      </c>
      <c r="J23" s="28">
        <f t="shared" si="27"/>
        <v>8.0347535714285723</v>
      </c>
      <c r="K23" s="48">
        <v>110</v>
      </c>
      <c r="L23" s="73">
        <v>11500</v>
      </c>
      <c r="M23" s="177">
        <v>13954.364914442363</v>
      </c>
      <c r="N23" s="165">
        <f t="shared" si="28"/>
        <v>13965.773685831773</v>
      </c>
      <c r="O23" s="183">
        <f t="shared" si="29"/>
        <v>14000</v>
      </c>
      <c r="P23" s="212">
        <f t="shared" si="3"/>
        <v>14230</v>
      </c>
      <c r="Q23" s="15" t="s">
        <v>202</v>
      </c>
      <c r="R23" s="23" t="s">
        <v>27</v>
      </c>
      <c r="S23" s="113">
        <f t="shared" si="13"/>
        <v>100.79963571428573</v>
      </c>
      <c r="V23" s="13">
        <f t="shared" si="14"/>
        <v>9.1666666666666661</v>
      </c>
      <c r="W23" s="13">
        <f t="shared" si="15"/>
        <v>11.408771389409074</v>
      </c>
      <c r="X23" s="13">
        <f t="shared" si="16"/>
        <v>2.2817542778818147</v>
      </c>
      <c r="Y23" s="13">
        <f t="shared" si="17"/>
        <v>27.5</v>
      </c>
      <c r="Z23" s="13">
        <f t="shared" si="18"/>
        <v>34.226314168227219</v>
      </c>
      <c r="AA23" s="13">
        <f t="shared" si="19"/>
        <v>36.666666666666664</v>
      </c>
      <c r="AB23" s="13">
        <f t="shared" si="20"/>
        <v>45.635085557636295</v>
      </c>
    </row>
    <row r="24" spans="1:28" ht="15.95" customHeight="1" x14ac:dyDescent="0.2">
      <c r="A24" s="6">
        <v>20</v>
      </c>
      <c r="B24" s="76" t="s">
        <v>221</v>
      </c>
      <c r="C24" s="149" t="s">
        <v>165</v>
      </c>
      <c r="D24" s="148" t="s">
        <v>24</v>
      </c>
      <c r="E24" s="32">
        <v>31978</v>
      </c>
      <c r="F24" s="33">
        <v>11053.183999999999</v>
      </c>
      <c r="G24" s="32">
        <v>14190</v>
      </c>
      <c r="H24" s="200">
        <v>13885</v>
      </c>
      <c r="I24" s="105">
        <v>13700</v>
      </c>
      <c r="J24" s="28">
        <f t="shared" si="27"/>
        <v>8.0680175182481744</v>
      </c>
      <c r="K24" s="48">
        <v>110</v>
      </c>
      <c r="L24" s="73">
        <v>11500</v>
      </c>
      <c r="M24" s="177">
        <v>13600</v>
      </c>
      <c r="N24" s="165">
        <f>M24+W24</f>
        <v>13611.361733717029</v>
      </c>
      <c r="O24" s="183">
        <f t="shared" si="29"/>
        <v>13645.446934868118</v>
      </c>
      <c r="P24" s="212">
        <f t="shared" si="3"/>
        <v>13885</v>
      </c>
      <c r="Q24" s="15" t="s">
        <v>202</v>
      </c>
      <c r="R24" s="23" t="s">
        <v>27</v>
      </c>
      <c r="S24" s="113">
        <f t="shared" si="13"/>
        <v>105.42099960185847</v>
      </c>
      <c r="V24" s="13">
        <f t="shared" si="14"/>
        <v>9.1666666666666661</v>
      </c>
      <c r="W24" s="13">
        <f t="shared" si="15"/>
        <v>11.361733717029711</v>
      </c>
      <c r="X24" s="13">
        <f t="shared" si="16"/>
        <v>2.2723467434059423</v>
      </c>
      <c r="Y24" s="13">
        <f t="shared" si="17"/>
        <v>27.5</v>
      </c>
      <c r="Z24" s="13">
        <f t="shared" si="18"/>
        <v>34.085201151089137</v>
      </c>
      <c r="AA24" s="13">
        <f t="shared" si="19"/>
        <v>36.666666666666664</v>
      </c>
      <c r="AB24" s="13">
        <f t="shared" si="20"/>
        <v>45.446934868118845</v>
      </c>
    </row>
    <row r="25" spans="1:28" ht="15.95" customHeight="1" x14ac:dyDescent="0.2">
      <c r="A25" s="6">
        <v>21</v>
      </c>
      <c r="B25" s="15" t="s">
        <v>40</v>
      </c>
      <c r="C25" s="29" t="s">
        <v>41</v>
      </c>
      <c r="D25" s="16" t="s">
        <v>24</v>
      </c>
      <c r="E25" s="26">
        <v>31903</v>
      </c>
      <c r="F25" s="27">
        <v>11209.885</v>
      </c>
      <c r="G25" s="26">
        <v>14632</v>
      </c>
      <c r="H25" s="199">
        <v>14257</v>
      </c>
      <c r="I25" s="103">
        <v>14000</v>
      </c>
      <c r="J25" s="28">
        <f t="shared" si="27"/>
        <v>8.0070607142857142</v>
      </c>
      <c r="K25" s="53">
        <v>850</v>
      </c>
      <c r="L25" s="56">
        <v>13000</v>
      </c>
      <c r="M25" s="173">
        <v>13000</v>
      </c>
      <c r="N25" s="42">
        <f t="shared" si="1"/>
        <v>13088.463589650266</v>
      </c>
      <c r="O25" s="180">
        <f t="shared" si="2"/>
        <v>13353.854358601062</v>
      </c>
      <c r="P25" s="212">
        <f t="shared" si="3"/>
        <v>14257</v>
      </c>
      <c r="Q25" s="22" t="s">
        <v>201</v>
      </c>
      <c r="R25" s="23" t="s">
        <v>27</v>
      </c>
      <c r="S25" s="113">
        <f t="shared" si="13"/>
        <v>51.046178714285723</v>
      </c>
      <c r="T25" s="64">
        <f t="shared" si="4"/>
        <v>13707.708717202124</v>
      </c>
      <c r="U25" s="67">
        <f t="shared" si="5"/>
        <v>549.29128279787619</v>
      </c>
      <c r="V25" s="13">
        <f t="shared" si="14"/>
        <v>70.833333333333329</v>
      </c>
      <c r="W25" s="13">
        <f t="shared" si="15"/>
        <v>88.463589650265519</v>
      </c>
      <c r="X25" s="13">
        <f t="shared" si="16"/>
        <v>17.692717930053103</v>
      </c>
      <c r="Y25" s="13">
        <f t="shared" si="17"/>
        <v>212.5</v>
      </c>
      <c r="Z25" s="13">
        <f t="shared" si="18"/>
        <v>265.39076895079654</v>
      </c>
      <c r="AA25" s="13">
        <f t="shared" si="19"/>
        <v>283.33333333333331</v>
      </c>
      <c r="AB25" s="13">
        <f t="shared" si="20"/>
        <v>353.85435860106207</v>
      </c>
    </row>
    <row r="26" spans="1:28" ht="15.95" customHeight="1" x14ac:dyDescent="0.2">
      <c r="A26" s="14">
        <v>22</v>
      </c>
      <c r="B26" s="15" t="s">
        <v>42</v>
      </c>
      <c r="C26" s="29" t="s">
        <v>41</v>
      </c>
      <c r="D26" s="16" t="s">
        <v>24</v>
      </c>
      <c r="E26" s="26">
        <v>31928</v>
      </c>
      <c r="F26" s="27">
        <v>11135.84</v>
      </c>
      <c r="G26" s="26">
        <v>14557</v>
      </c>
      <c r="H26" s="199">
        <v>14170</v>
      </c>
      <c r="I26" s="103">
        <v>13900</v>
      </c>
      <c r="J26" s="28">
        <f t="shared" si="27"/>
        <v>8.0113956834532374</v>
      </c>
      <c r="K26" s="53">
        <v>850</v>
      </c>
      <c r="L26" s="56">
        <v>13500</v>
      </c>
      <c r="M26" s="173">
        <v>13500</v>
      </c>
      <c r="N26" s="42">
        <f>M26+V26</f>
        <v>13570.833333333334</v>
      </c>
      <c r="O26" s="180">
        <f>N26+X26</f>
        <v>13588.516477727171</v>
      </c>
      <c r="P26" s="212">
        <f t="shared" si="3"/>
        <v>14170</v>
      </c>
      <c r="Q26" s="22" t="s">
        <v>201</v>
      </c>
      <c r="R26" s="23" t="s">
        <v>27</v>
      </c>
      <c r="S26" s="113">
        <f t="shared" si="13"/>
        <v>32.883491155311006</v>
      </c>
      <c r="T26" s="64"/>
      <c r="U26" s="67"/>
      <c r="V26" s="13">
        <f t="shared" si="14"/>
        <v>70.833333333333329</v>
      </c>
      <c r="W26" s="13">
        <f t="shared" si="15"/>
        <v>88.41572196918537</v>
      </c>
      <c r="X26" s="13">
        <f t="shared" si="16"/>
        <v>17.683144393837075</v>
      </c>
      <c r="Y26" s="13">
        <f t="shared" si="17"/>
        <v>212.5</v>
      </c>
      <c r="Z26" s="13">
        <f t="shared" si="18"/>
        <v>265.24716590755611</v>
      </c>
      <c r="AA26" s="13">
        <f t="shared" si="19"/>
        <v>283.33333333333331</v>
      </c>
      <c r="AB26" s="13">
        <f t="shared" si="20"/>
        <v>353.66288787674148</v>
      </c>
    </row>
    <row r="27" spans="1:28" ht="15.95" customHeight="1" x14ac:dyDescent="0.2">
      <c r="A27" s="14">
        <v>23</v>
      </c>
      <c r="B27" s="15" t="s">
        <v>43</v>
      </c>
      <c r="C27" s="29" t="s">
        <v>41</v>
      </c>
      <c r="D27" s="16" t="s">
        <v>24</v>
      </c>
      <c r="E27" s="26">
        <v>31936</v>
      </c>
      <c r="F27" s="27">
        <v>11104.547</v>
      </c>
      <c r="G27" s="26">
        <v>14557</v>
      </c>
      <c r="H27" s="199">
        <v>14147</v>
      </c>
      <c r="I27" s="103">
        <v>13900</v>
      </c>
      <c r="J27" s="28">
        <f t="shared" si="27"/>
        <v>7.9888827338129502</v>
      </c>
      <c r="K27" s="53">
        <v>850</v>
      </c>
      <c r="L27" s="56">
        <v>13500</v>
      </c>
      <c r="M27" s="173">
        <v>13500</v>
      </c>
      <c r="N27" s="42">
        <f t="shared" si="1"/>
        <v>13588.664880551483</v>
      </c>
      <c r="O27" s="180">
        <f t="shared" si="2"/>
        <v>13854.659522205933</v>
      </c>
      <c r="P27" s="212">
        <f t="shared" si="3"/>
        <v>14147</v>
      </c>
      <c r="Q27" s="22" t="s">
        <v>201</v>
      </c>
      <c r="R27" s="23" t="s">
        <v>27</v>
      </c>
      <c r="S27" s="113">
        <f t="shared" si="13"/>
        <v>16.485697379602225</v>
      </c>
      <c r="T27" s="64">
        <f t="shared" si="4"/>
        <v>14209.319044411866</v>
      </c>
      <c r="U27" s="67">
        <f t="shared" si="5"/>
        <v>-62.319044411866344</v>
      </c>
      <c r="V27" s="13">
        <f t="shared" si="14"/>
        <v>70.833333333333329</v>
      </c>
      <c r="W27" s="13">
        <f t="shared" si="15"/>
        <v>88.664880551483392</v>
      </c>
      <c r="X27" s="13">
        <f t="shared" si="16"/>
        <v>17.732976110296679</v>
      </c>
      <c r="Y27" s="13">
        <f t="shared" si="17"/>
        <v>212.5</v>
      </c>
      <c r="Z27" s="13">
        <f t="shared" si="18"/>
        <v>265.99464165445016</v>
      </c>
      <c r="AA27" s="13">
        <f t="shared" si="19"/>
        <v>283.33333333333331</v>
      </c>
      <c r="AB27" s="13">
        <f t="shared" si="20"/>
        <v>354.65952220593357</v>
      </c>
    </row>
    <row r="28" spans="1:28" s="13" customFormat="1" ht="15.95" customHeight="1" x14ac:dyDescent="0.2">
      <c r="A28" s="6">
        <v>24</v>
      </c>
      <c r="B28" s="15" t="s">
        <v>44</v>
      </c>
      <c r="C28" s="20" t="s">
        <v>41</v>
      </c>
      <c r="D28" s="16" t="s">
        <v>24</v>
      </c>
      <c r="E28" s="17">
        <v>31958</v>
      </c>
      <c r="F28" s="18">
        <v>11643.903</v>
      </c>
      <c r="G28" s="17">
        <v>15288</v>
      </c>
      <c r="H28" s="199">
        <v>14894</v>
      </c>
      <c r="I28" s="103">
        <v>14500</v>
      </c>
      <c r="J28" s="28">
        <f t="shared" si="27"/>
        <v>8.0302779310344832</v>
      </c>
      <c r="K28" s="53">
        <v>850</v>
      </c>
      <c r="L28" s="56">
        <v>13500</v>
      </c>
      <c r="M28" s="173">
        <v>13500</v>
      </c>
      <c r="N28" s="42">
        <f t="shared" si="1"/>
        <v>13588.207822869474</v>
      </c>
      <c r="O28" s="180">
        <f t="shared" si="2"/>
        <v>13852.831291477894</v>
      </c>
      <c r="P28" s="212">
        <f t="shared" si="3"/>
        <v>14894</v>
      </c>
      <c r="Q28" s="22" t="s">
        <v>201</v>
      </c>
      <c r="R28" s="23" t="s">
        <v>27</v>
      </c>
      <c r="S28" s="113">
        <f t="shared" si="13"/>
        <v>59.017934841379336</v>
      </c>
      <c r="T28" s="64">
        <f t="shared" si="4"/>
        <v>14205.662582955789</v>
      </c>
      <c r="U28" s="67">
        <f t="shared" si="5"/>
        <v>688.33741704421118</v>
      </c>
      <c r="V28" s="13">
        <f t="shared" si="14"/>
        <v>70.833333333333329</v>
      </c>
      <c r="W28" s="13">
        <f t="shared" si="15"/>
        <v>88.207822869473688</v>
      </c>
      <c r="X28" s="13">
        <f t="shared" si="16"/>
        <v>17.641564573894737</v>
      </c>
      <c r="Y28" s="13">
        <f t="shared" si="17"/>
        <v>212.5</v>
      </c>
      <c r="Z28" s="13">
        <f t="shared" si="18"/>
        <v>264.62346860842109</v>
      </c>
      <c r="AA28" s="13">
        <f t="shared" si="19"/>
        <v>283.33333333333331</v>
      </c>
      <c r="AB28" s="13">
        <f t="shared" si="20"/>
        <v>352.83129147789475</v>
      </c>
    </row>
    <row r="29" spans="1:28" ht="15.95" customHeight="1" x14ac:dyDescent="0.2">
      <c r="A29" s="6">
        <v>25</v>
      </c>
      <c r="B29" s="15" t="s">
        <v>45</v>
      </c>
      <c r="C29" s="29" t="s">
        <v>46</v>
      </c>
      <c r="D29" s="16" t="s">
        <v>24</v>
      </c>
      <c r="E29" s="26">
        <v>31975</v>
      </c>
      <c r="F29" s="27">
        <v>11160.973</v>
      </c>
      <c r="G29" s="26">
        <v>14950</v>
      </c>
      <c r="H29" s="199">
        <v>14082</v>
      </c>
      <c r="I29" s="103">
        <v>13900</v>
      </c>
      <c r="J29" s="28">
        <f t="shared" si="27"/>
        <v>8.0294769784172662</v>
      </c>
      <c r="K29" s="43">
        <v>300</v>
      </c>
      <c r="L29" s="56">
        <v>13000</v>
      </c>
      <c r="M29" s="173">
        <v>13500</v>
      </c>
      <c r="N29" s="42">
        <f t="shared" si="1"/>
        <v>13531.135278259342</v>
      </c>
      <c r="O29" s="180">
        <f t="shared" si="2"/>
        <v>13624.541113037367</v>
      </c>
      <c r="P29" s="212">
        <f t="shared" si="3"/>
        <v>14082</v>
      </c>
      <c r="Q29" s="22" t="s">
        <v>201</v>
      </c>
      <c r="R29" s="23" t="s">
        <v>27</v>
      </c>
      <c r="S29" s="113">
        <f t="shared" si="13"/>
        <v>73.46311202877699</v>
      </c>
      <c r="T29" s="64">
        <f t="shared" si="4"/>
        <v>13749.082226074734</v>
      </c>
      <c r="U29" s="67">
        <f t="shared" si="5"/>
        <v>332.91777392526637</v>
      </c>
      <c r="V29" s="13">
        <f t="shared" si="14"/>
        <v>25</v>
      </c>
      <c r="W29" s="13">
        <f t="shared" si="15"/>
        <v>31.135278259341725</v>
      </c>
      <c r="X29" s="13">
        <f t="shared" si="16"/>
        <v>6.2270556518683451</v>
      </c>
      <c r="Y29" s="13">
        <f t="shared" si="17"/>
        <v>75</v>
      </c>
      <c r="Z29" s="13">
        <f t="shared" si="18"/>
        <v>93.405834778025181</v>
      </c>
      <c r="AA29" s="13">
        <f t="shared" si="19"/>
        <v>100</v>
      </c>
      <c r="AB29" s="13">
        <f t="shared" si="20"/>
        <v>124.5411130373669</v>
      </c>
    </row>
    <row r="30" spans="1:28" ht="15.95" customHeight="1" x14ac:dyDescent="0.2">
      <c r="A30" s="14">
        <v>26</v>
      </c>
      <c r="B30" s="15" t="s">
        <v>47</v>
      </c>
      <c r="C30" s="20" t="s">
        <v>48</v>
      </c>
      <c r="D30" s="16" t="s">
        <v>24</v>
      </c>
      <c r="E30" s="26">
        <v>32092</v>
      </c>
      <c r="F30" s="27">
        <v>11388.913</v>
      </c>
      <c r="G30" s="26">
        <v>14980</v>
      </c>
      <c r="H30" s="199">
        <v>14469</v>
      </c>
      <c r="I30" s="103">
        <v>14100</v>
      </c>
      <c r="J30" s="28">
        <f t="shared" si="27"/>
        <v>8.077243262411347</v>
      </c>
      <c r="K30" s="43">
        <v>973</v>
      </c>
      <c r="L30" s="56">
        <v>13000</v>
      </c>
      <c r="M30" s="173">
        <v>13000</v>
      </c>
      <c r="N30" s="42">
        <f t="shared" si="1"/>
        <v>13100.384909429022</v>
      </c>
      <c r="O30" s="180">
        <f t="shared" si="2"/>
        <v>13401.539637716085</v>
      </c>
      <c r="P30" s="212">
        <f t="shared" si="3"/>
        <v>14469</v>
      </c>
      <c r="Q30" s="22" t="s">
        <v>201</v>
      </c>
      <c r="R30" s="23" t="s">
        <v>27</v>
      </c>
      <c r="S30" s="113">
        <f t="shared" si="13"/>
        <v>53.16836805230583</v>
      </c>
      <c r="T30" s="64">
        <f t="shared" si="4"/>
        <v>13803.079275432168</v>
      </c>
      <c r="U30" s="67">
        <f t="shared" si="5"/>
        <v>665.92072456783171</v>
      </c>
      <c r="V30" s="13">
        <f t="shared" si="14"/>
        <v>81.083333333333329</v>
      </c>
      <c r="W30" s="13">
        <f t="shared" si="15"/>
        <v>100.38490942902101</v>
      </c>
      <c r="X30" s="13">
        <f t="shared" si="16"/>
        <v>20.076981885804202</v>
      </c>
      <c r="Y30" s="13">
        <f t="shared" si="17"/>
        <v>243.24999999999997</v>
      </c>
      <c r="Z30" s="13">
        <f t="shared" si="18"/>
        <v>301.15472828706299</v>
      </c>
      <c r="AA30" s="13">
        <f t="shared" si="19"/>
        <v>324.33333333333331</v>
      </c>
      <c r="AB30" s="13">
        <f t="shared" si="20"/>
        <v>401.53963771608403</v>
      </c>
    </row>
    <row r="31" spans="1:28" s="13" customFormat="1" ht="15.95" customHeight="1" x14ac:dyDescent="0.2">
      <c r="A31" s="14">
        <v>27</v>
      </c>
      <c r="B31" s="15" t="s">
        <v>49</v>
      </c>
      <c r="C31" s="20" t="s">
        <v>46</v>
      </c>
      <c r="D31" s="16" t="s">
        <v>24</v>
      </c>
      <c r="E31" s="17">
        <v>31995</v>
      </c>
      <c r="F31" s="18">
        <v>11058.786</v>
      </c>
      <c r="G31" s="17">
        <v>14535</v>
      </c>
      <c r="H31" s="199">
        <v>14016</v>
      </c>
      <c r="I31" s="103">
        <v>13800</v>
      </c>
      <c r="J31" s="28">
        <f t="shared" si="27"/>
        <v>8.0136130434782604</v>
      </c>
      <c r="K31" s="43">
        <v>300</v>
      </c>
      <c r="L31" s="56">
        <v>13000</v>
      </c>
      <c r="M31" s="173">
        <v>13500</v>
      </c>
      <c r="N31" s="42">
        <f t="shared" si="1"/>
        <v>13531.196914381018</v>
      </c>
      <c r="O31" s="180">
        <f t="shared" si="2"/>
        <v>13624.787657524072</v>
      </c>
      <c r="P31" s="212">
        <f t="shared" si="3"/>
        <v>14016</v>
      </c>
      <c r="Q31" s="22" t="s">
        <v>201</v>
      </c>
      <c r="R31" s="21" t="s">
        <v>27</v>
      </c>
      <c r="S31" s="113">
        <f t="shared" si="13"/>
        <v>62.700486608695684</v>
      </c>
      <c r="T31" s="64">
        <f t="shared" si="4"/>
        <v>13749.575315048143</v>
      </c>
      <c r="U31" s="67">
        <f t="shared" si="5"/>
        <v>266.42468495185676</v>
      </c>
      <c r="V31" s="13">
        <f t="shared" si="14"/>
        <v>25</v>
      </c>
      <c r="W31" s="13">
        <f t="shared" si="15"/>
        <v>31.196914381017955</v>
      </c>
      <c r="X31" s="13">
        <f t="shared" si="16"/>
        <v>6.2393828762035906</v>
      </c>
      <c r="Y31" s="13">
        <f t="shared" si="17"/>
        <v>75</v>
      </c>
      <c r="Z31" s="13">
        <f t="shared" si="18"/>
        <v>93.590743143053871</v>
      </c>
      <c r="AA31" s="13">
        <f t="shared" si="19"/>
        <v>100</v>
      </c>
      <c r="AB31" s="13">
        <f t="shared" si="20"/>
        <v>124.78765752407182</v>
      </c>
    </row>
    <row r="32" spans="1:28" ht="15" x14ac:dyDescent="0.2">
      <c r="A32" s="6">
        <v>28</v>
      </c>
      <c r="B32" s="15" t="s">
        <v>50</v>
      </c>
      <c r="C32" s="29" t="s">
        <v>51</v>
      </c>
      <c r="D32" s="16" t="s">
        <v>24</v>
      </c>
      <c r="E32" s="26">
        <v>31993</v>
      </c>
      <c r="F32" s="27">
        <v>10785.474</v>
      </c>
      <c r="G32" s="26">
        <v>14547</v>
      </c>
      <c r="H32" s="199">
        <v>13932</v>
      </c>
      <c r="I32" s="103">
        <v>13400</v>
      </c>
      <c r="J32" s="28">
        <f t="shared" si="27"/>
        <v>8.0488611940298505</v>
      </c>
      <c r="K32" s="43">
        <v>279</v>
      </c>
      <c r="L32" s="56">
        <v>13000</v>
      </c>
      <c r="M32" s="173">
        <v>13100</v>
      </c>
      <c r="N32" s="42">
        <f t="shared" si="1"/>
        <v>13128.886073991742</v>
      </c>
      <c r="O32" s="180">
        <f t="shared" si="2"/>
        <v>13215.544295966965</v>
      </c>
      <c r="P32" s="212">
        <f t="shared" si="3"/>
        <v>13932</v>
      </c>
      <c r="Q32" s="22" t="s">
        <v>201</v>
      </c>
      <c r="R32" s="23" t="s">
        <v>27</v>
      </c>
      <c r="S32" s="113">
        <f t="shared" si="13"/>
        <v>124.01403254694254</v>
      </c>
      <c r="T32" s="64">
        <f t="shared" si="4"/>
        <v>13331.088591933931</v>
      </c>
      <c r="U32" s="67">
        <f t="shared" si="5"/>
        <v>600.91140806606927</v>
      </c>
      <c r="V32" s="13">
        <f t="shared" si="14"/>
        <v>23.25</v>
      </c>
      <c r="W32" s="13">
        <f t="shared" si="15"/>
        <v>28.886073991741114</v>
      </c>
      <c r="X32" s="13">
        <f t="shared" si="16"/>
        <v>5.7772147983482229</v>
      </c>
      <c r="Y32" s="13">
        <f t="shared" si="17"/>
        <v>69.75</v>
      </c>
      <c r="Z32" s="13">
        <f t="shared" si="18"/>
        <v>86.658221975223341</v>
      </c>
      <c r="AA32" s="13">
        <f t="shared" si="19"/>
        <v>93</v>
      </c>
      <c r="AB32" s="13">
        <f t="shared" si="20"/>
        <v>115.54429596696446</v>
      </c>
    </row>
    <row r="33" spans="1:29" ht="15" x14ac:dyDescent="0.2">
      <c r="A33" s="6">
        <v>29</v>
      </c>
      <c r="B33" s="106" t="s">
        <v>52</v>
      </c>
      <c r="C33" s="223" t="s">
        <v>55</v>
      </c>
      <c r="D33" s="16" t="s">
        <v>24</v>
      </c>
      <c r="E33" s="26">
        <v>23468</v>
      </c>
      <c r="F33" s="27">
        <v>4228.5929999999998</v>
      </c>
      <c r="G33" s="26">
        <v>10690</v>
      </c>
      <c r="H33" s="199">
        <v>10035</v>
      </c>
      <c r="I33" s="103">
        <v>9750</v>
      </c>
      <c r="J33" s="28">
        <f t="shared" si="27"/>
        <v>4.3370184615384613</v>
      </c>
      <c r="K33" s="53">
        <v>850</v>
      </c>
      <c r="L33" s="56">
        <v>9500</v>
      </c>
      <c r="M33" s="173">
        <v>9200</v>
      </c>
      <c r="N33" s="42">
        <f t="shared" si="1"/>
        <v>9363.3226465635253</v>
      </c>
      <c r="O33" s="180">
        <f t="shared" ref="O33:O34" si="30">N33+Y33</f>
        <v>9575.8226465635253</v>
      </c>
      <c r="P33" s="212">
        <f t="shared" si="3"/>
        <v>10035</v>
      </c>
      <c r="Q33" s="57" t="s">
        <v>201</v>
      </c>
      <c r="R33" s="23" t="s">
        <v>27</v>
      </c>
      <c r="S33" s="113">
        <f t="shared" si="13"/>
        <v>14.057369357466083</v>
      </c>
      <c r="T33" s="64"/>
      <c r="U33" s="67"/>
      <c r="V33" s="13">
        <f t="shared" si="14"/>
        <v>70.833333333333329</v>
      </c>
      <c r="W33" s="13">
        <f t="shared" si="15"/>
        <v>163.32264656352601</v>
      </c>
      <c r="X33" s="13">
        <f t="shared" si="16"/>
        <v>32.664529312705199</v>
      </c>
      <c r="Y33" s="13">
        <f t="shared" si="17"/>
        <v>212.5</v>
      </c>
      <c r="Z33" s="13">
        <f t="shared" si="18"/>
        <v>489.96793969057796</v>
      </c>
      <c r="AA33" s="13">
        <f t="shared" si="19"/>
        <v>283.33333333333331</v>
      </c>
      <c r="AB33" s="13">
        <f t="shared" si="20"/>
        <v>653.29058625410403</v>
      </c>
    </row>
    <row r="34" spans="1:29" ht="15" x14ac:dyDescent="0.2">
      <c r="A34" s="14">
        <v>30</v>
      </c>
      <c r="B34" s="15" t="s">
        <v>54</v>
      </c>
      <c r="C34" s="20" t="s">
        <v>55</v>
      </c>
      <c r="D34" s="16" t="s">
        <v>24</v>
      </c>
      <c r="E34" s="17">
        <v>23464</v>
      </c>
      <c r="F34" s="18">
        <v>4912.3630000000003</v>
      </c>
      <c r="G34" s="17">
        <v>12268</v>
      </c>
      <c r="H34" s="199">
        <v>11572</v>
      </c>
      <c r="I34" s="103">
        <v>11300</v>
      </c>
      <c r="J34" s="28">
        <f t="shared" si="27"/>
        <v>4.3472238938053103</v>
      </c>
      <c r="K34" s="53">
        <v>850</v>
      </c>
      <c r="L34" s="56">
        <v>10500</v>
      </c>
      <c r="M34" s="173">
        <v>10500</v>
      </c>
      <c r="N34" s="42">
        <f t="shared" si="1"/>
        <v>10662.939234471611</v>
      </c>
      <c r="O34" s="180">
        <f t="shared" si="30"/>
        <v>10875.439234471611</v>
      </c>
      <c r="P34" s="212">
        <f t="shared" si="3"/>
        <v>11572</v>
      </c>
      <c r="Q34" s="57" t="s">
        <v>201</v>
      </c>
      <c r="R34" s="23" t="s">
        <v>27</v>
      </c>
      <c r="S34" s="113">
        <f t="shared" si="13"/>
        <v>21.374863082769405</v>
      </c>
      <c r="T34" s="64"/>
      <c r="U34" s="67"/>
      <c r="V34" s="13">
        <f t="shared" si="14"/>
        <v>70.833333333333329</v>
      </c>
      <c r="W34" s="13">
        <f t="shared" si="15"/>
        <v>162.93923447161103</v>
      </c>
      <c r="X34" s="13">
        <f t="shared" si="16"/>
        <v>32.587846894322205</v>
      </c>
      <c r="Y34" s="13">
        <f t="shared" si="17"/>
        <v>212.5</v>
      </c>
      <c r="Z34" s="13">
        <f t="shared" si="18"/>
        <v>488.81770341483309</v>
      </c>
      <c r="AA34" s="13">
        <f t="shared" si="19"/>
        <v>283.33333333333331</v>
      </c>
      <c r="AB34" s="13">
        <f t="shared" si="20"/>
        <v>651.75693788644412</v>
      </c>
    </row>
    <row r="35" spans="1:29" ht="15.95" customHeight="1" x14ac:dyDescent="0.2">
      <c r="A35" s="14">
        <v>31</v>
      </c>
      <c r="B35" s="15" t="s">
        <v>56</v>
      </c>
      <c r="C35" s="29" t="s">
        <v>41</v>
      </c>
      <c r="D35" s="16" t="s">
        <v>14</v>
      </c>
      <c r="E35" s="26">
        <v>57750</v>
      </c>
      <c r="F35" s="27">
        <v>39261.394999999997</v>
      </c>
      <c r="G35" s="26">
        <v>17430</v>
      </c>
      <c r="H35" s="199">
        <v>15955</v>
      </c>
      <c r="I35" s="103">
        <v>15100</v>
      </c>
      <c r="J35" s="28">
        <f t="shared" si="27"/>
        <v>26.000923841059599</v>
      </c>
      <c r="K35" s="53">
        <v>850</v>
      </c>
      <c r="L35" s="56">
        <v>13000</v>
      </c>
      <c r="M35" s="173">
        <v>13400</v>
      </c>
      <c r="N35" s="42">
        <f t="shared" si="1"/>
        <v>13427.242621749261</v>
      </c>
      <c r="O35" s="180">
        <f t="shared" si="2"/>
        <v>13508.970486997045</v>
      </c>
      <c r="P35" s="212">
        <f t="shared" si="3"/>
        <v>15955</v>
      </c>
      <c r="Q35" s="22" t="s">
        <v>201</v>
      </c>
      <c r="R35" s="23" t="s">
        <v>27</v>
      </c>
      <c r="S35" s="113">
        <f t="shared" si="13"/>
        <v>448.9343088040514</v>
      </c>
      <c r="T35" s="64">
        <f t="shared" si="4"/>
        <v>13617.940973994089</v>
      </c>
      <c r="U35" s="67">
        <f t="shared" si="5"/>
        <v>2337.0590260059107</v>
      </c>
      <c r="V35" s="13">
        <f t="shared" si="14"/>
        <v>70.833333333333329</v>
      </c>
      <c r="W35" s="13">
        <f t="shared" si="15"/>
        <v>27.242621749261161</v>
      </c>
      <c r="X35" s="13">
        <f t="shared" si="16"/>
        <v>5.4485243498522324</v>
      </c>
      <c r="Y35" s="13">
        <f t="shared" si="17"/>
        <v>212.5</v>
      </c>
      <c r="Z35" s="13">
        <f t="shared" si="18"/>
        <v>81.727865247783484</v>
      </c>
      <c r="AA35" s="13">
        <f t="shared" si="19"/>
        <v>283.33333333333331</v>
      </c>
      <c r="AB35" s="13">
        <f t="shared" si="20"/>
        <v>108.97048699704465</v>
      </c>
    </row>
    <row r="36" spans="1:29" ht="15.95" customHeight="1" x14ac:dyDescent="0.2">
      <c r="A36" s="6">
        <v>32</v>
      </c>
      <c r="B36" s="15" t="s">
        <v>57</v>
      </c>
      <c r="C36" s="29" t="s">
        <v>58</v>
      </c>
      <c r="D36" s="16" t="s">
        <v>14</v>
      </c>
      <c r="E36" s="26">
        <v>57721</v>
      </c>
      <c r="F36" s="27">
        <v>35589.758999999998</v>
      </c>
      <c r="G36" s="26">
        <v>17448</v>
      </c>
      <c r="H36" s="199">
        <v>15934</v>
      </c>
      <c r="I36" s="103">
        <v>13650</v>
      </c>
      <c r="J36" s="28">
        <f t="shared" si="27"/>
        <v>26.073083516483514</v>
      </c>
      <c r="K36" s="53">
        <v>850</v>
      </c>
      <c r="L36" s="56">
        <v>13000</v>
      </c>
      <c r="M36" s="173">
        <v>13300</v>
      </c>
      <c r="N36" s="42">
        <f t="shared" si="1"/>
        <v>13327.167225268369</v>
      </c>
      <c r="O36" s="180">
        <f t="shared" si="2"/>
        <v>13408.668901073479</v>
      </c>
      <c r="P36" s="212">
        <f t="shared" si="3"/>
        <v>15934</v>
      </c>
      <c r="Q36" s="22" t="s">
        <v>201</v>
      </c>
      <c r="R36" s="23" t="s">
        <v>27</v>
      </c>
      <c r="S36" s="113">
        <f t="shared" si="13"/>
        <v>464.77530811118311</v>
      </c>
      <c r="T36" s="64">
        <f t="shared" si="4"/>
        <v>13517.33780214696</v>
      </c>
      <c r="U36" s="67">
        <f t="shared" si="5"/>
        <v>2416.6621978530402</v>
      </c>
      <c r="V36" s="13">
        <f t="shared" si="14"/>
        <v>70.833333333333329</v>
      </c>
      <c r="W36" s="13">
        <f t="shared" si="15"/>
        <v>27.167225268370039</v>
      </c>
      <c r="X36" s="13">
        <f t="shared" si="16"/>
        <v>5.4334450536740082</v>
      </c>
      <c r="Y36" s="13">
        <f t="shared" si="17"/>
        <v>212.5</v>
      </c>
      <c r="Z36" s="13">
        <f t="shared" si="18"/>
        <v>81.501675805110125</v>
      </c>
      <c r="AA36" s="13">
        <f t="shared" si="19"/>
        <v>283.33333333333331</v>
      </c>
      <c r="AB36" s="13">
        <f t="shared" si="20"/>
        <v>108.66890107348016</v>
      </c>
    </row>
    <row r="37" spans="1:29" ht="15.95" customHeight="1" x14ac:dyDescent="0.2">
      <c r="A37" s="6">
        <v>33</v>
      </c>
      <c r="B37" s="15" t="s">
        <v>222</v>
      </c>
      <c r="C37" s="29" t="s">
        <v>55</v>
      </c>
      <c r="D37" s="16" t="s">
        <v>14</v>
      </c>
      <c r="E37" s="26">
        <v>40738</v>
      </c>
      <c r="F37" s="27">
        <v>19970.968000000001</v>
      </c>
      <c r="G37" s="26">
        <v>17879</v>
      </c>
      <c r="H37" s="199">
        <v>16464</v>
      </c>
      <c r="I37" s="103">
        <v>15500</v>
      </c>
      <c r="J37" s="28">
        <f t="shared" si="27"/>
        <v>12.884495483870968</v>
      </c>
      <c r="K37" s="53">
        <v>850</v>
      </c>
      <c r="L37" s="56">
        <v>12380</v>
      </c>
      <c r="M37" s="173">
        <v>12380</v>
      </c>
      <c r="N37" s="42">
        <f t="shared" ref="N37" si="31">M37+W37</f>
        <v>12434.975635966503</v>
      </c>
      <c r="O37" s="180">
        <f t="shared" ref="O37" si="32">N37+Z37</f>
        <v>12599.90254386601</v>
      </c>
      <c r="P37" s="212">
        <f t="shared" si="3"/>
        <v>16464</v>
      </c>
      <c r="Q37" s="22" t="s">
        <v>201</v>
      </c>
      <c r="R37" s="23" t="s">
        <v>27</v>
      </c>
      <c r="S37" s="113">
        <f t="shared" si="13"/>
        <v>351.4372674550284</v>
      </c>
      <c r="T37" s="64"/>
      <c r="U37" s="67"/>
      <c r="V37" s="13">
        <f t="shared" si="14"/>
        <v>70.833333333333329</v>
      </c>
      <c r="W37" s="13">
        <f t="shared" si="15"/>
        <v>54.975635966502303</v>
      </c>
      <c r="X37" s="13">
        <f t="shared" si="16"/>
        <v>10.99512719330046</v>
      </c>
      <c r="Y37" s="13">
        <f t="shared" si="17"/>
        <v>212.5</v>
      </c>
      <c r="Z37" s="13">
        <f t="shared" si="18"/>
        <v>164.92690789950694</v>
      </c>
      <c r="AA37" s="13">
        <f t="shared" si="19"/>
        <v>283.33333333333331</v>
      </c>
      <c r="AB37" s="13">
        <f t="shared" si="20"/>
        <v>219.90254386600921</v>
      </c>
    </row>
    <row r="38" spans="1:29" s="13" customFormat="1" ht="11.25" customHeight="1" x14ac:dyDescent="0.2">
      <c r="A38" s="14">
        <v>34</v>
      </c>
      <c r="B38" s="15" t="s">
        <v>59</v>
      </c>
      <c r="C38" s="20" t="s">
        <v>61</v>
      </c>
      <c r="D38" s="16" t="s">
        <v>60</v>
      </c>
      <c r="E38" s="17">
        <v>23285</v>
      </c>
      <c r="F38" s="18">
        <v>6431.9809999999998</v>
      </c>
      <c r="G38" s="30" t="s">
        <v>25</v>
      </c>
      <c r="H38" s="201" t="s">
        <v>25</v>
      </c>
      <c r="I38" s="103">
        <v>21000</v>
      </c>
      <c r="J38" s="28">
        <f t="shared" si="27"/>
        <v>3.062848095238095</v>
      </c>
      <c r="K38" s="43">
        <f>400/24/0.55</f>
        <v>30.303030303030301</v>
      </c>
      <c r="L38" s="56">
        <v>14000</v>
      </c>
      <c r="M38" s="173">
        <v>14000</v>
      </c>
      <c r="N38" s="42">
        <f t="shared" si="1"/>
        <v>14008.244785398201</v>
      </c>
      <c r="O38" s="180">
        <f t="shared" si="2"/>
        <v>14032.979141592803</v>
      </c>
      <c r="P38" s="212" t="str">
        <f>H38</f>
        <v>-</v>
      </c>
      <c r="Q38" s="15" t="s">
        <v>62</v>
      </c>
      <c r="R38" s="23" t="s">
        <v>63</v>
      </c>
      <c r="S38" s="113">
        <f>(P38-O38)/X38</f>
        <v>-8510.2149200000003</v>
      </c>
      <c r="T38" s="64">
        <f t="shared" si="4"/>
        <v>14065.958283185604</v>
      </c>
      <c r="U38" s="67">
        <f t="shared" si="5"/>
        <v>-14065.958283185604</v>
      </c>
      <c r="V38" s="13">
        <f t="shared" si="14"/>
        <v>2.5252525252525251</v>
      </c>
      <c r="W38" s="13">
        <f t="shared" si="15"/>
        <v>8.2447853982004968</v>
      </c>
      <c r="X38" s="13">
        <f t="shared" si="16"/>
        <v>1.6489570796400994</v>
      </c>
      <c r="Y38" s="13">
        <f t="shared" si="17"/>
        <v>7.5757575757575744</v>
      </c>
      <c r="Z38" s="13">
        <f t="shared" si="18"/>
        <v>24.734356194601489</v>
      </c>
      <c r="AA38" s="13">
        <f t="shared" si="19"/>
        <v>10.1010101010101</v>
      </c>
      <c r="AB38" s="13">
        <f t="shared" si="20"/>
        <v>32.979141592801987</v>
      </c>
      <c r="AC38" s="13">
        <f>40000/6.293</f>
        <v>6356.2688701732086</v>
      </c>
    </row>
    <row r="39" spans="1:29" ht="24" customHeight="1" x14ac:dyDescent="0.2">
      <c r="A39" s="14">
        <v>35</v>
      </c>
      <c r="B39" s="15" t="s">
        <v>64</v>
      </c>
      <c r="C39" s="29" t="s">
        <v>61</v>
      </c>
      <c r="D39" s="16" t="s">
        <v>60</v>
      </c>
      <c r="E39" s="26">
        <v>23276</v>
      </c>
      <c r="F39" s="27">
        <v>6602.7740000000003</v>
      </c>
      <c r="G39" s="31" t="s">
        <v>25</v>
      </c>
      <c r="H39" s="201" t="s">
        <v>25</v>
      </c>
      <c r="I39" s="103">
        <v>23270</v>
      </c>
      <c r="J39" s="28">
        <f t="shared" si="27"/>
        <v>2.8374619681993982</v>
      </c>
      <c r="K39" s="43">
        <f>400/24/0.55</f>
        <v>30.303030303030301</v>
      </c>
      <c r="L39" s="56">
        <v>14000</v>
      </c>
      <c r="M39" s="173">
        <v>14000</v>
      </c>
      <c r="N39" s="42">
        <f t="shared" si="1"/>
        <v>14008.899687655919</v>
      </c>
      <c r="O39" s="180">
        <f t="shared" si="2"/>
        <v>14035.598750623678</v>
      </c>
      <c r="P39" s="212" t="str">
        <f t="shared" si="3"/>
        <v>-</v>
      </c>
      <c r="Q39" s="15" t="s">
        <v>62</v>
      </c>
      <c r="R39" s="23" t="s">
        <v>63</v>
      </c>
      <c r="S39" s="113">
        <f t="shared" si="13"/>
        <v>-7885.4445758487327</v>
      </c>
      <c r="T39" s="64">
        <f t="shared" si="4"/>
        <v>14071.197501247356</v>
      </c>
      <c r="U39" s="67">
        <f t="shared" si="5"/>
        <v>-14071.197501247356</v>
      </c>
      <c r="V39" s="13">
        <f t="shared" si="14"/>
        <v>2.5252525252525251</v>
      </c>
      <c r="W39" s="13">
        <f t="shared" si="15"/>
        <v>8.8996876559195055</v>
      </c>
      <c r="X39" s="13">
        <f t="shared" si="16"/>
        <v>1.7799375311839012</v>
      </c>
      <c r="Y39" s="13">
        <f t="shared" si="17"/>
        <v>7.5757575757575744</v>
      </c>
      <c r="Z39" s="13">
        <f t="shared" si="18"/>
        <v>26.699062967758515</v>
      </c>
      <c r="AA39" s="13">
        <f t="shared" si="19"/>
        <v>10.1010101010101</v>
      </c>
      <c r="AB39" s="13">
        <f t="shared" si="20"/>
        <v>35.598750623678022</v>
      </c>
      <c r="AC39" s="2">
        <f>AC38/24</f>
        <v>264.84453625721704</v>
      </c>
    </row>
    <row r="40" spans="1:29" s="105" customFormat="1" ht="15.95" customHeight="1" x14ac:dyDescent="0.2">
      <c r="A40" s="6">
        <v>36</v>
      </c>
      <c r="B40" s="15" t="s">
        <v>76</v>
      </c>
      <c r="C40" s="20" t="s">
        <v>15</v>
      </c>
      <c r="D40" s="16" t="s">
        <v>14</v>
      </c>
      <c r="E40" s="17">
        <v>40706</v>
      </c>
      <c r="F40" s="18">
        <v>16381.246999999999</v>
      </c>
      <c r="G40" s="17">
        <v>16618</v>
      </c>
      <c r="H40" s="199">
        <v>14936</v>
      </c>
      <c r="I40" s="103">
        <v>12600</v>
      </c>
      <c r="J40" s="28">
        <f t="shared" si="27"/>
        <v>13.000989682539682</v>
      </c>
      <c r="K40" s="43">
        <v>1325</v>
      </c>
      <c r="L40" s="56">
        <v>12500</v>
      </c>
      <c r="M40" s="173">
        <v>12500</v>
      </c>
      <c r="N40" s="42">
        <f t="shared" ref="N40:N41" si="33">M40+W40</f>
        <v>12584.929431806993</v>
      </c>
      <c r="O40" s="180">
        <f t="shared" ref="O40:O41" si="34">N40+Z40</f>
        <v>12839.717727227971</v>
      </c>
      <c r="P40" s="212">
        <f t="shared" si="3"/>
        <v>14936</v>
      </c>
      <c r="Q40" s="15" t="s">
        <v>77</v>
      </c>
      <c r="R40" s="21" t="s">
        <v>63</v>
      </c>
      <c r="S40" s="113">
        <f>(P40-O40)/X40</f>
        <v>123.41318128301879</v>
      </c>
      <c r="T40" s="64">
        <f t="shared" ref="T40:T41" si="35">O40+AB40</f>
        <v>13179.435454455941</v>
      </c>
      <c r="U40" s="104">
        <f t="shared" ref="U40:U41" si="36">P40-T40</f>
        <v>1756.564545544059</v>
      </c>
      <c r="V40" s="13">
        <f t="shared" si="14"/>
        <v>110.41666666666666</v>
      </c>
      <c r="W40" s="13">
        <f t="shared" si="15"/>
        <v>84.929431806992454</v>
      </c>
      <c r="X40" s="13">
        <f t="shared" si="16"/>
        <v>16.985886361398492</v>
      </c>
      <c r="Y40" s="13">
        <f t="shared" si="17"/>
        <v>331.25</v>
      </c>
      <c r="Z40" s="13">
        <f t="shared" si="18"/>
        <v>254.78829542097742</v>
      </c>
      <c r="AA40" s="13">
        <f t="shared" si="19"/>
        <v>441.66666666666663</v>
      </c>
      <c r="AB40" s="13">
        <f t="shared" si="20"/>
        <v>339.71772722796982</v>
      </c>
    </row>
    <row r="41" spans="1:29" s="105" customFormat="1" ht="15.95" customHeight="1" x14ac:dyDescent="0.2">
      <c r="A41" s="6">
        <v>37</v>
      </c>
      <c r="B41" s="15" t="s">
        <v>78</v>
      </c>
      <c r="C41" s="20" t="s">
        <v>15</v>
      </c>
      <c r="D41" s="16" t="s">
        <v>14</v>
      </c>
      <c r="E41" s="17">
        <v>40708</v>
      </c>
      <c r="F41" s="18">
        <v>15678.971</v>
      </c>
      <c r="G41" s="17">
        <v>16608</v>
      </c>
      <c r="H41" s="199">
        <v>14985</v>
      </c>
      <c r="I41" s="103">
        <v>12100</v>
      </c>
      <c r="J41" s="28">
        <f t="shared" si="27"/>
        <v>12.957827272727272</v>
      </c>
      <c r="K41" s="43">
        <v>1325</v>
      </c>
      <c r="L41" s="56">
        <v>12500</v>
      </c>
      <c r="M41" s="173">
        <v>12100</v>
      </c>
      <c r="N41" s="42">
        <f t="shared" si="33"/>
        <v>12185.212331004801</v>
      </c>
      <c r="O41" s="180">
        <f t="shared" si="34"/>
        <v>12440.849324019202</v>
      </c>
      <c r="P41" s="212">
        <f t="shared" si="3"/>
        <v>14985</v>
      </c>
      <c r="Q41" s="15" t="s">
        <v>77</v>
      </c>
      <c r="R41" s="21" t="s">
        <v>63</v>
      </c>
      <c r="S41" s="113">
        <f t="shared" si="13"/>
        <v>149.28301138936533</v>
      </c>
      <c r="T41" s="64">
        <f t="shared" si="35"/>
        <v>12781.698648038404</v>
      </c>
      <c r="U41" s="104">
        <f t="shared" si="36"/>
        <v>2203.3013519615961</v>
      </c>
      <c r="V41" s="13">
        <f t="shared" si="14"/>
        <v>110.41666666666666</v>
      </c>
      <c r="W41" s="13">
        <f t="shared" si="15"/>
        <v>85.212331004800433</v>
      </c>
      <c r="X41" s="13">
        <f t="shared" si="16"/>
        <v>17.042466200960085</v>
      </c>
      <c r="Y41" s="13">
        <f t="shared" si="17"/>
        <v>331.25</v>
      </c>
      <c r="Z41" s="13">
        <f t="shared" si="18"/>
        <v>255.63699301440127</v>
      </c>
      <c r="AA41" s="13">
        <f t="shared" si="19"/>
        <v>441.66666666666663</v>
      </c>
      <c r="AB41" s="13">
        <f t="shared" si="20"/>
        <v>340.84932401920173</v>
      </c>
    </row>
    <row r="42" spans="1:29" ht="15.95" customHeight="1" x14ac:dyDescent="0.2">
      <c r="A42" s="14">
        <v>38</v>
      </c>
      <c r="B42" s="15" t="s">
        <v>65</v>
      </c>
      <c r="C42" s="29" t="s">
        <v>67</v>
      </c>
      <c r="D42" s="16" t="s">
        <v>66</v>
      </c>
      <c r="E42" s="26">
        <v>18991</v>
      </c>
      <c r="F42" s="27">
        <v>3693.1990000000001</v>
      </c>
      <c r="G42" s="26">
        <v>14616</v>
      </c>
      <c r="H42" s="199">
        <v>13350</v>
      </c>
      <c r="I42" s="103">
        <v>13000</v>
      </c>
      <c r="J42" s="28">
        <f t="shared" si="27"/>
        <v>2.840922307692308</v>
      </c>
      <c r="K42" s="43">
        <v>148</v>
      </c>
      <c r="L42" s="56">
        <v>11400</v>
      </c>
      <c r="M42" s="173">
        <v>12000</v>
      </c>
      <c r="N42" s="42">
        <f t="shared" si="1"/>
        <v>12043.413131362089</v>
      </c>
      <c r="O42" s="180">
        <f t="shared" si="2"/>
        <v>12173.652525448355</v>
      </c>
      <c r="P42" s="212">
        <f t="shared" si="3"/>
        <v>13350</v>
      </c>
      <c r="Q42" s="15" t="s">
        <v>62</v>
      </c>
      <c r="R42" s="23" t="s">
        <v>63</v>
      </c>
      <c r="S42" s="113">
        <f t="shared" si="13"/>
        <v>135.48291008315991</v>
      </c>
      <c r="T42" s="64">
        <f t="shared" si="4"/>
        <v>12347.305050896708</v>
      </c>
      <c r="U42" s="67">
        <f t="shared" si="5"/>
        <v>1002.6949491032919</v>
      </c>
      <c r="V42" s="13">
        <f t="shared" si="14"/>
        <v>12.333333333333334</v>
      </c>
      <c r="W42" s="13">
        <f t="shared" si="15"/>
        <v>43.41313136208835</v>
      </c>
      <c r="X42" s="13">
        <f t="shared" si="16"/>
        <v>8.6826262724176697</v>
      </c>
      <c r="Y42" s="13">
        <f t="shared" si="17"/>
        <v>37</v>
      </c>
      <c r="Z42" s="13">
        <f t="shared" si="18"/>
        <v>130.23939408626504</v>
      </c>
      <c r="AA42" s="13">
        <f t="shared" si="19"/>
        <v>49.333333333333336</v>
      </c>
      <c r="AB42" s="13">
        <f t="shared" si="20"/>
        <v>173.6525254483534</v>
      </c>
    </row>
    <row r="43" spans="1:29" s="13" customFormat="1" ht="18.75" customHeight="1" x14ac:dyDescent="0.2">
      <c r="A43" s="14">
        <v>39</v>
      </c>
      <c r="B43" s="15" t="s">
        <v>79</v>
      </c>
      <c r="C43" s="20" t="s">
        <v>80</v>
      </c>
      <c r="D43" s="16" t="s">
        <v>66</v>
      </c>
      <c r="E43" s="17">
        <v>52158</v>
      </c>
      <c r="F43" s="18">
        <v>33767.716</v>
      </c>
      <c r="G43" s="17">
        <v>18531</v>
      </c>
      <c r="H43" s="199">
        <v>16053</v>
      </c>
      <c r="I43" s="103">
        <v>15700</v>
      </c>
      <c r="J43" s="28">
        <f t="shared" si="27"/>
        <v>21.508099363057326</v>
      </c>
      <c r="K43" s="43">
        <v>320</v>
      </c>
      <c r="L43" s="56">
        <v>13500</v>
      </c>
      <c r="M43" s="173">
        <v>14500</v>
      </c>
      <c r="N43" s="42">
        <f t="shared" ref="N43:N54" si="37">M43+W43</f>
        <v>14512.398430106041</v>
      </c>
      <c r="O43" s="180">
        <f t="shared" ref="O43:O54" si="38">N43+Z43</f>
        <v>14549.593720424165</v>
      </c>
      <c r="P43" s="212">
        <f t="shared" si="3"/>
        <v>16053</v>
      </c>
      <c r="Q43" s="15" t="s">
        <v>77</v>
      </c>
      <c r="R43" s="21" t="s">
        <v>63</v>
      </c>
      <c r="S43" s="113">
        <f t="shared" si="13"/>
        <v>606.28896832802616</v>
      </c>
      <c r="T43" s="64">
        <f t="shared" ref="T43:T54" si="39">O43+AB43</f>
        <v>14599.187440848333</v>
      </c>
      <c r="U43" s="67">
        <f t="shared" ref="U43:U54" si="40">P43-T43</f>
        <v>1453.8125591516673</v>
      </c>
      <c r="V43" s="13">
        <f t="shared" si="14"/>
        <v>26.666666666666664</v>
      </c>
      <c r="W43" s="13">
        <f t="shared" si="15"/>
        <v>12.398430106041719</v>
      </c>
      <c r="X43" s="13">
        <f t="shared" si="16"/>
        <v>2.4796860212083436</v>
      </c>
      <c r="Y43" s="13">
        <f t="shared" si="17"/>
        <v>80</v>
      </c>
      <c r="Z43" s="13">
        <f t="shared" si="18"/>
        <v>37.19529031812516</v>
      </c>
      <c r="AA43" s="13">
        <f t="shared" si="19"/>
        <v>106.66666666666666</v>
      </c>
      <c r="AB43" s="13">
        <f t="shared" si="20"/>
        <v>49.593720424166875</v>
      </c>
    </row>
    <row r="44" spans="1:29" s="13" customFormat="1" ht="17.25" customHeight="1" x14ac:dyDescent="0.2">
      <c r="A44" s="6">
        <v>40</v>
      </c>
      <c r="B44" s="15" t="s">
        <v>81</v>
      </c>
      <c r="C44" s="20" t="s">
        <v>80</v>
      </c>
      <c r="D44" s="16" t="s">
        <v>66</v>
      </c>
      <c r="E44" s="17">
        <v>52196</v>
      </c>
      <c r="F44" s="18">
        <v>33817.841</v>
      </c>
      <c r="G44" s="17">
        <v>18615</v>
      </c>
      <c r="H44" s="199">
        <v>15940</v>
      </c>
      <c r="I44" s="103">
        <v>15700</v>
      </c>
      <c r="J44" s="28">
        <f t="shared" si="27"/>
        <v>21.540026114649681</v>
      </c>
      <c r="K44" s="43">
        <v>320</v>
      </c>
      <c r="L44" s="56">
        <v>13500</v>
      </c>
      <c r="M44" s="173">
        <v>14500</v>
      </c>
      <c r="N44" s="42">
        <f t="shared" si="37"/>
        <v>14512.380053081055</v>
      </c>
      <c r="O44" s="180">
        <f t="shared" si="38"/>
        <v>14549.52021232422</v>
      </c>
      <c r="P44" s="212">
        <f t="shared" si="3"/>
        <v>15940</v>
      </c>
      <c r="Q44" s="22" t="s">
        <v>77</v>
      </c>
      <c r="R44" s="23" t="s">
        <v>63</v>
      </c>
      <c r="S44" s="113">
        <f t="shared" si="13"/>
        <v>561.58070509554102</v>
      </c>
      <c r="T44" s="64">
        <f t="shared" si="39"/>
        <v>14599.040424648438</v>
      </c>
      <c r="U44" s="67">
        <f t="shared" si="40"/>
        <v>1340.9595753515623</v>
      </c>
      <c r="V44" s="13">
        <f t="shared" si="14"/>
        <v>26.666666666666664</v>
      </c>
      <c r="W44" s="13">
        <f t="shared" si="15"/>
        <v>12.38005308105466</v>
      </c>
      <c r="X44" s="13">
        <f t="shared" si="16"/>
        <v>2.4760106162109321</v>
      </c>
      <c r="Y44" s="13">
        <f t="shared" si="17"/>
        <v>80</v>
      </c>
      <c r="Z44" s="13">
        <f t="shared" si="18"/>
        <v>37.140159243163986</v>
      </c>
      <c r="AA44" s="13">
        <f t="shared" si="19"/>
        <v>106.66666666666666</v>
      </c>
      <c r="AB44" s="13">
        <f t="shared" si="20"/>
        <v>49.52021232421864</v>
      </c>
    </row>
    <row r="45" spans="1:29" s="13" customFormat="1" ht="20.25" customHeight="1" x14ac:dyDescent="0.2">
      <c r="A45" s="6">
        <v>41</v>
      </c>
      <c r="B45" s="15" t="s">
        <v>82</v>
      </c>
      <c r="C45" s="20" t="s">
        <v>80</v>
      </c>
      <c r="D45" s="16" t="s">
        <v>66</v>
      </c>
      <c r="E45" s="17">
        <v>52212</v>
      </c>
      <c r="F45" s="18">
        <v>33823.597999999998</v>
      </c>
      <c r="G45" s="17">
        <v>18662</v>
      </c>
      <c r="H45" s="199">
        <v>15917</v>
      </c>
      <c r="I45" s="103">
        <v>15670</v>
      </c>
      <c r="J45" s="28">
        <f t="shared" si="27"/>
        <v>21.584938098276961</v>
      </c>
      <c r="K45" s="43">
        <v>320</v>
      </c>
      <c r="L45" s="56">
        <v>13500</v>
      </c>
      <c r="M45" s="173">
        <v>14500</v>
      </c>
      <c r="N45" s="42">
        <f t="shared" si="37"/>
        <v>14512.354293788221</v>
      </c>
      <c r="O45" s="180">
        <f t="shared" si="38"/>
        <v>14549.417175152883</v>
      </c>
      <c r="P45" s="212">
        <f t="shared" si="3"/>
        <v>15917</v>
      </c>
      <c r="Q45" s="22" t="s">
        <v>77</v>
      </c>
      <c r="R45" s="23" t="s">
        <v>63</v>
      </c>
      <c r="S45" s="113">
        <f t="shared" si="13"/>
        <v>553.4848240985956</v>
      </c>
      <c r="T45" s="64">
        <f t="shared" si="39"/>
        <v>14598.834350305764</v>
      </c>
      <c r="U45" s="67">
        <f t="shared" si="40"/>
        <v>1318.165649694236</v>
      </c>
      <c r="V45" s="13">
        <f t="shared" si="14"/>
        <v>26.666666666666664</v>
      </c>
      <c r="W45" s="13">
        <f t="shared" si="15"/>
        <v>12.354293788220481</v>
      </c>
      <c r="X45" s="13">
        <f t="shared" si="16"/>
        <v>2.4708587576440961</v>
      </c>
      <c r="Y45" s="13">
        <f t="shared" si="17"/>
        <v>80</v>
      </c>
      <c r="Z45" s="13">
        <f t="shared" si="18"/>
        <v>37.062881364661443</v>
      </c>
      <c r="AA45" s="13">
        <f t="shared" si="19"/>
        <v>106.66666666666666</v>
      </c>
      <c r="AB45" s="13">
        <f t="shared" si="20"/>
        <v>49.417175152881924</v>
      </c>
    </row>
    <row r="46" spans="1:29" s="13" customFormat="1" ht="15.95" customHeight="1" x14ac:dyDescent="0.2">
      <c r="A46" s="14">
        <v>42</v>
      </c>
      <c r="B46" s="15" t="s">
        <v>83</v>
      </c>
      <c r="C46" s="20" t="s">
        <v>84</v>
      </c>
      <c r="D46" s="16" t="s">
        <v>14</v>
      </c>
      <c r="E46" s="17">
        <v>57729</v>
      </c>
      <c r="F46" s="18">
        <v>39233.120000000003</v>
      </c>
      <c r="G46" s="17">
        <v>17679</v>
      </c>
      <c r="H46" s="199">
        <v>16001</v>
      </c>
      <c r="I46" s="103">
        <v>15000</v>
      </c>
      <c r="J46" s="28">
        <f t="shared" si="27"/>
        <v>26.155413333333335</v>
      </c>
      <c r="K46" s="43">
        <v>700</v>
      </c>
      <c r="L46" s="56">
        <v>13500</v>
      </c>
      <c r="M46" s="173">
        <v>14000</v>
      </c>
      <c r="N46" s="42">
        <f t="shared" si="37"/>
        <v>14022.302585162741</v>
      </c>
      <c r="O46" s="180">
        <f t="shared" si="38"/>
        <v>14089.210340650961</v>
      </c>
      <c r="P46" s="212">
        <f t="shared" si="3"/>
        <v>16001</v>
      </c>
      <c r="Q46" s="22" t="s">
        <v>77</v>
      </c>
      <c r="R46" s="23" t="s">
        <v>63</v>
      </c>
      <c r="S46" s="113">
        <f t="shared" si="13"/>
        <v>428.60270354285694</v>
      </c>
      <c r="T46" s="64">
        <f t="shared" si="39"/>
        <v>14178.420681301921</v>
      </c>
      <c r="U46" s="67">
        <f t="shared" si="40"/>
        <v>1822.5793186980791</v>
      </c>
      <c r="V46" s="13">
        <f t="shared" si="14"/>
        <v>58.333333333333329</v>
      </c>
      <c r="W46" s="13">
        <f t="shared" si="15"/>
        <v>22.302585162740051</v>
      </c>
      <c r="X46" s="13">
        <f t="shared" si="16"/>
        <v>4.4605170325480099</v>
      </c>
      <c r="Y46" s="13">
        <f t="shared" si="17"/>
        <v>175</v>
      </c>
      <c r="Z46" s="13">
        <f t="shared" si="18"/>
        <v>66.907755488220147</v>
      </c>
      <c r="AA46" s="13">
        <f t="shared" si="19"/>
        <v>233.33333333333331</v>
      </c>
      <c r="AB46" s="13">
        <f t="shared" si="20"/>
        <v>89.210340650960205</v>
      </c>
    </row>
    <row r="47" spans="1:29" ht="15" x14ac:dyDescent="0.2">
      <c r="A47" s="14">
        <v>43</v>
      </c>
      <c r="B47" s="15" t="s">
        <v>85</v>
      </c>
      <c r="C47" s="29" t="s">
        <v>51</v>
      </c>
      <c r="D47" s="16" t="s">
        <v>14</v>
      </c>
      <c r="E47" s="26">
        <v>57719</v>
      </c>
      <c r="F47" s="27">
        <v>38054.22</v>
      </c>
      <c r="G47" s="26">
        <v>17614</v>
      </c>
      <c r="H47" s="199">
        <v>15972</v>
      </c>
      <c r="I47" s="103">
        <v>14600</v>
      </c>
      <c r="J47" s="28">
        <f t="shared" si="27"/>
        <v>26.064534246575342</v>
      </c>
      <c r="K47" s="43">
        <v>700</v>
      </c>
      <c r="L47" s="56">
        <v>13500</v>
      </c>
      <c r="M47" s="173">
        <v>14000</v>
      </c>
      <c r="N47" s="42">
        <f t="shared" si="37"/>
        <v>14022.38034747964</v>
      </c>
      <c r="O47" s="180">
        <f t="shared" si="38"/>
        <v>14089.52138991856</v>
      </c>
      <c r="P47" s="212">
        <f>H47-1000</f>
        <v>14972</v>
      </c>
      <c r="Q47" s="22" t="s">
        <v>77</v>
      </c>
      <c r="R47" s="23" t="s">
        <v>63</v>
      </c>
      <c r="S47" s="113">
        <f t="shared" si="13"/>
        <v>197.15480532289629</v>
      </c>
      <c r="T47" s="64">
        <f t="shared" si="39"/>
        <v>14179.04277983712</v>
      </c>
      <c r="U47" s="67">
        <f t="shared" si="40"/>
        <v>792.95722016287982</v>
      </c>
      <c r="V47" s="13">
        <f t="shared" si="14"/>
        <v>58.333333333333329</v>
      </c>
      <c r="W47" s="13">
        <f t="shared" si="15"/>
        <v>22.380347479640012</v>
      </c>
      <c r="X47" s="13">
        <f t="shared" si="16"/>
        <v>4.4760694959280025</v>
      </c>
      <c r="Y47" s="13">
        <f t="shared" si="17"/>
        <v>175</v>
      </c>
      <c r="Z47" s="13">
        <f t="shared" si="18"/>
        <v>67.141042438920053</v>
      </c>
      <c r="AA47" s="13">
        <f t="shared" si="19"/>
        <v>233.33333333333331</v>
      </c>
      <c r="AB47" s="13">
        <f t="shared" si="20"/>
        <v>89.521389918560047</v>
      </c>
    </row>
    <row r="48" spans="1:29" ht="15" x14ac:dyDescent="0.2">
      <c r="A48" s="6">
        <v>44</v>
      </c>
      <c r="B48" s="15" t="s">
        <v>86</v>
      </c>
      <c r="C48" s="29" t="s">
        <v>84</v>
      </c>
      <c r="D48" s="16" t="s">
        <v>14</v>
      </c>
      <c r="E48" s="26">
        <v>57717</v>
      </c>
      <c r="F48" s="27">
        <v>38227.262999999999</v>
      </c>
      <c r="G48" s="26">
        <v>17667</v>
      </c>
      <c r="H48" s="199">
        <v>15980</v>
      </c>
      <c r="I48" s="103">
        <v>14600</v>
      </c>
      <c r="J48" s="28">
        <f t="shared" si="27"/>
        <v>26.183056849315069</v>
      </c>
      <c r="K48" s="43">
        <v>700</v>
      </c>
      <c r="L48" s="56">
        <v>13500</v>
      </c>
      <c r="M48" s="173">
        <v>14000</v>
      </c>
      <c r="N48" s="42">
        <f t="shared" si="37"/>
        <v>14022.279038566447</v>
      </c>
      <c r="O48" s="180">
        <f t="shared" si="38"/>
        <v>14089.116154265785</v>
      </c>
      <c r="P48" s="212">
        <f>H48-1000</f>
        <v>14980</v>
      </c>
      <c r="Q48" s="22" t="s">
        <v>77</v>
      </c>
      <c r="R48" s="23" t="s">
        <v>63</v>
      </c>
      <c r="S48" s="113">
        <f t="shared" si="13"/>
        <v>199.93767753424626</v>
      </c>
      <c r="T48" s="64">
        <f t="shared" si="39"/>
        <v>14178.232308531567</v>
      </c>
      <c r="U48" s="67">
        <f t="shared" si="40"/>
        <v>801.76769146843253</v>
      </c>
      <c r="V48" s="13">
        <f t="shared" si="14"/>
        <v>58.333333333333329</v>
      </c>
      <c r="W48" s="13">
        <f t="shared" si="15"/>
        <v>22.279038566445802</v>
      </c>
      <c r="X48" s="13">
        <f t="shared" si="16"/>
        <v>4.4558077132891603</v>
      </c>
      <c r="Y48" s="13">
        <f t="shared" si="17"/>
        <v>175</v>
      </c>
      <c r="Z48" s="13">
        <f t="shared" si="18"/>
        <v>66.837115699337403</v>
      </c>
      <c r="AA48" s="13">
        <f t="shared" si="19"/>
        <v>233.33333333333331</v>
      </c>
      <c r="AB48" s="13">
        <f t="shared" si="20"/>
        <v>89.116154265783209</v>
      </c>
    </row>
    <row r="49" spans="1:29" ht="15" x14ac:dyDescent="0.2">
      <c r="A49" s="6">
        <v>45</v>
      </c>
      <c r="B49" s="15" t="s">
        <v>87</v>
      </c>
      <c r="C49" s="29" t="s">
        <v>51</v>
      </c>
      <c r="D49" s="16" t="s">
        <v>14</v>
      </c>
      <c r="E49" s="17">
        <v>57700</v>
      </c>
      <c r="F49" s="18">
        <v>38342.49</v>
      </c>
      <c r="G49" s="17">
        <v>17656</v>
      </c>
      <c r="H49" s="199">
        <v>15997</v>
      </c>
      <c r="I49" s="103">
        <v>14610</v>
      </c>
      <c r="J49" s="28">
        <f t="shared" si="27"/>
        <v>26.244004106776178</v>
      </c>
      <c r="K49" s="43">
        <v>700</v>
      </c>
      <c r="L49" s="56">
        <v>13500</v>
      </c>
      <c r="M49" s="173">
        <v>14000</v>
      </c>
      <c r="N49" s="42">
        <f t="shared" si="37"/>
        <v>14022.22729927034</v>
      </c>
      <c r="O49" s="180">
        <f t="shared" si="38"/>
        <v>14088.909197081359</v>
      </c>
      <c r="P49" s="212">
        <f>H49-1000</f>
        <v>14997</v>
      </c>
      <c r="Q49" s="22" t="s">
        <v>77</v>
      </c>
      <c r="R49" s="23" t="s">
        <v>63</v>
      </c>
      <c r="S49" s="113">
        <f t="shared" si="13"/>
        <v>204.27376080962142</v>
      </c>
      <c r="T49" s="64">
        <f t="shared" si="39"/>
        <v>14177.818394162718</v>
      </c>
      <c r="U49" s="67">
        <f t="shared" si="40"/>
        <v>819.1816058372824</v>
      </c>
      <c r="V49" s="13">
        <f t="shared" si="14"/>
        <v>58.333333333333329</v>
      </c>
      <c r="W49" s="13">
        <f t="shared" si="15"/>
        <v>22.227299270339511</v>
      </c>
      <c r="X49" s="13">
        <f t="shared" si="16"/>
        <v>4.4454598540679022</v>
      </c>
      <c r="Y49" s="13">
        <f t="shared" si="17"/>
        <v>175</v>
      </c>
      <c r="Z49" s="13">
        <f t="shared" si="18"/>
        <v>66.681897811018544</v>
      </c>
      <c r="AA49" s="13">
        <f t="shared" si="19"/>
        <v>233.33333333333331</v>
      </c>
      <c r="AB49" s="13">
        <f t="shared" si="20"/>
        <v>88.909197081358045</v>
      </c>
    </row>
    <row r="50" spans="1:29" ht="15.95" customHeight="1" x14ac:dyDescent="0.2">
      <c r="A50" s="14">
        <v>46</v>
      </c>
      <c r="B50" s="106" t="s">
        <v>88</v>
      </c>
      <c r="C50" s="223" t="s">
        <v>84</v>
      </c>
      <c r="D50" s="16" t="s">
        <v>14</v>
      </c>
      <c r="E50" s="26">
        <v>45180</v>
      </c>
      <c r="F50" s="27">
        <v>24153.291000000001</v>
      </c>
      <c r="G50" s="26">
        <v>17640</v>
      </c>
      <c r="H50" s="199">
        <v>15965</v>
      </c>
      <c r="I50" s="103">
        <v>15000</v>
      </c>
      <c r="J50" s="28">
        <f t="shared" si="27"/>
        <v>16.102194000000001</v>
      </c>
      <c r="K50" s="53">
        <v>700</v>
      </c>
      <c r="L50" s="56">
        <v>13500</v>
      </c>
      <c r="M50" s="173">
        <v>14000</v>
      </c>
      <c r="N50" s="42">
        <f t="shared" si="37"/>
        <v>14036.226947292607</v>
      </c>
      <c r="O50" s="180">
        <f t="shared" si="38"/>
        <v>14144.907789170429</v>
      </c>
      <c r="P50" s="212">
        <f t="shared" ref="P50:P81" si="41">H50</f>
        <v>15965</v>
      </c>
      <c r="Q50" s="22" t="s">
        <v>77</v>
      </c>
      <c r="R50" s="23" t="s">
        <v>63</v>
      </c>
      <c r="S50" s="113">
        <f t="shared" si="13"/>
        <v>251.20695322857134</v>
      </c>
      <c r="T50" s="64">
        <f t="shared" si="39"/>
        <v>14289.815578340857</v>
      </c>
      <c r="U50" s="67">
        <f t="shared" si="40"/>
        <v>1675.1844216591435</v>
      </c>
      <c r="V50" s="13">
        <f t="shared" si="14"/>
        <v>58.333333333333329</v>
      </c>
      <c r="W50" s="13">
        <f t="shared" si="15"/>
        <v>36.226947292607036</v>
      </c>
      <c r="X50" s="13">
        <f t="shared" si="16"/>
        <v>7.2453894585214069</v>
      </c>
      <c r="Y50" s="13">
        <f t="shared" si="17"/>
        <v>175</v>
      </c>
      <c r="Z50" s="13">
        <f t="shared" si="18"/>
        <v>108.68084187782111</v>
      </c>
      <c r="AA50" s="13">
        <f t="shared" si="19"/>
        <v>233.33333333333331</v>
      </c>
      <c r="AB50" s="13">
        <f t="shared" si="20"/>
        <v>144.90778917042815</v>
      </c>
      <c r="AC50" s="2">
        <f>6000*60</f>
        <v>360000</v>
      </c>
    </row>
    <row r="51" spans="1:29" s="13" customFormat="1" ht="15.95" customHeight="1" x14ac:dyDescent="0.2">
      <c r="A51" s="14">
        <v>47</v>
      </c>
      <c r="B51" s="15" t="s">
        <v>89</v>
      </c>
      <c r="C51" s="20" t="s">
        <v>95</v>
      </c>
      <c r="D51" s="16" t="s">
        <v>14</v>
      </c>
      <c r="E51" s="17">
        <v>45152</v>
      </c>
      <c r="F51" s="18">
        <v>23960.444</v>
      </c>
      <c r="G51" s="17">
        <v>17624</v>
      </c>
      <c r="H51" s="199">
        <v>15960</v>
      </c>
      <c r="I51" s="103">
        <v>15000</v>
      </c>
      <c r="J51" s="28">
        <f t="shared" si="27"/>
        <v>15.973629333333331</v>
      </c>
      <c r="K51" s="43">
        <v>1200</v>
      </c>
      <c r="L51" s="56">
        <v>13500</v>
      </c>
      <c r="M51" s="173">
        <v>14000</v>
      </c>
      <c r="N51" s="42">
        <f t="shared" si="37"/>
        <v>14062.603180475287</v>
      </c>
      <c r="O51" s="180">
        <f t="shared" si="38"/>
        <v>14250.412721901148</v>
      </c>
      <c r="P51" s="212">
        <f t="shared" si="41"/>
        <v>15960</v>
      </c>
      <c r="Q51" s="22" t="s">
        <v>77</v>
      </c>
      <c r="R51" s="23" t="s">
        <v>63</v>
      </c>
      <c r="S51" s="113">
        <f t="shared" si="13"/>
        <v>136.54156746666655</v>
      </c>
      <c r="T51" s="64">
        <f t="shared" si="39"/>
        <v>14500.825443802294</v>
      </c>
      <c r="U51" s="67">
        <f t="shared" si="40"/>
        <v>1459.1745561977059</v>
      </c>
      <c r="V51" s="13">
        <f t="shared" si="14"/>
        <v>100</v>
      </c>
      <c r="W51" s="13">
        <f t="shared" si="15"/>
        <v>62.603180475286692</v>
      </c>
      <c r="X51" s="13">
        <f t="shared" si="16"/>
        <v>12.520636095057338</v>
      </c>
      <c r="Y51" s="13">
        <f t="shared" si="17"/>
        <v>300</v>
      </c>
      <c r="Z51" s="13">
        <f t="shared" si="18"/>
        <v>187.80954142586009</v>
      </c>
      <c r="AA51" s="13">
        <f t="shared" si="19"/>
        <v>400</v>
      </c>
      <c r="AB51" s="13">
        <f t="shared" si="20"/>
        <v>250.41272190114677</v>
      </c>
    </row>
    <row r="52" spans="1:29" ht="12" customHeight="1" x14ac:dyDescent="0.2">
      <c r="A52" s="6">
        <v>48</v>
      </c>
      <c r="B52" s="15" t="s">
        <v>91</v>
      </c>
      <c r="C52" s="20" t="s">
        <v>48</v>
      </c>
      <c r="D52" s="16" t="s">
        <v>24</v>
      </c>
      <c r="E52" s="26">
        <v>57698</v>
      </c>
      <c r="F52" s="27">
        <v>41340.493000000002</v>
      </c>
      <c r="G52" s="26">
        <v>16475</v>
      </c>
      <c r="H52" s="199">
        <v>15970</v>
      </c>
      <c r="I52" s="103">
        <v>15700</v>
      </c>
      <c r="J52" s="28">
        <f t="shared" si="27"/>
        <v>26.331524203821658</v>
      </c>
      <c r="K52" s="43">
        <v>1200</v>
      </c>
      <c r="L52" s="56">
        <v>13500</v>
      </c>
      <c r="M52" s="173">
        <v>15000</v>
      </c>
      <c r="N52" s="42">
        <f t="shared" si="37"/>
        <v>15037.977292626869</v>
      </c>
      <c r="O52" s="180">
        <f t="shared" si="38"/>
        <v>15151.909170507473</v>
      </c>
      <c r="P52" s="212">
        <f t="shared" si="41"/>
        <v>15970</v>
      </c>
      <c r="Q52" s="22" t="s">
        <v>77</v>
      </c>
      <c r="R52" s="23" t="s">
        <v>63</v>
      </c>
      <c r="S52" s="113">
        <f t="shared" si="13"/>
        <v>107.70789238853502</v>
      </c>
      <c r="T52" s="64">
        <f t="shared" si="39"/>
        <v>15303.818341014947</v>
      </c>
      <c r="U52" s="67">
        <f t="shared" si="40"/>
        <v>666.18165898505322</v>
      </c>
      <c r="V52" s="13">
        <f t="shared" si="14"/>
        <v>100</v>
      </c>
      <c r="W52" s="13">
        <f t="shared" si="15"/>
        <v>37.977292626868284</v>
      </c>
      <c r="X52" s="13">
        <f t="shared" si="16"/>
        <v>7.5954585253736564</v>
      </c>
      <c r="Y52" s="13">
        <f t="shared" si="17"/>
        <v>300</v>
      </c>
      <c r="Z52" s="13">
        <f t="shared" si="18"/>
        <v>113.93187788060486</v>
      </c>
      <c r="AA52" s="13">
        <f t="shared" si="19"/>
        <v>400</v>
      </c>
      <c r="AB52" s="13">
        <f t="shared" si="20"/>
        <v>151.90917050747314</v>
      </c>
    </row>
    <row r="53" spans="1:29" s="13" customFormat="1" ht="12.75" customHeight="1" x14ac:dyDescent="0.2">
      <c r="A53" s="6">
        <v>49</v>
      </c>
      <c r="B53" s="15" t="s">
        <v>92</v>
      </c>
      <c r="C53" s="20" t="s">
        <v>48</v>
      </c>
      <c r="D53" s="16" t="s">
        <v>24</v>
      </c>
      <c r="E53" s="17">
        <v>57709</v>
      </c>
      <c r="F53" s="18">
        <v>41288.83</v>
      </c>
      <c r="G53" s="17">
        <v>16472</v>
      </c>
      <c r="H53" s="199">
        <v>15980</v>
      </c>
      <c r="I53" s="103">
        <v>15700</v>
      </c>
      <c r="J53" s="28">
        <f t="shared" si="27"/>
        <v>26.298617834394907</v>
      </c>
      <c r="K53" s="43">
        <v>1200</v>
      </c>
      <c r="L53" s="56">
        <v>13500</v>
      </c>
      <c r="M53" s="173">
        <v>15000</v>
      </c>
      <c r="N53" s="42">
        <f t="shared" si="37"/>
        <v>15038.024812037542</v>
      </c>
      <c r="O53" s="180">
        <f t="shared" si="38"/>
        <v>15152.099248150165</v>
      </c>
      <c r="P53" s="212">
        <f t="shared" si="41"/>
        <v>15980</v>
      </c>
      <c r="Q53" s="15" t="s">
        <v>77</v>
      </c>
      <c r="R53" s="21" t="s">
        <v>63</v>
      </c>
      <c r="S53" s="113">
        <f t="shared" si="13"/>
        <v>108.86322738853507</v>
      </c>
      <c r="T53" s="64">
        <f t="shared" si="39"/>
        <v>15304.198496300331</v>
      </c>
      <c r="U53" s="67">
        <f t="shared" si="40"/>
        <v>675.80150369966941</v>
      </c>
      <c r="V53" s="13">
        <f t="shared" si="14"/>
        <v>100</v>
      </c>
      <c r="W53" s="13">
        <f t="shared" si="15"/>
        <v>38.024812037541388</v>
      </c>
      <c r="X53" s="13">
        <f t="shared" si="16"/>
        <v>7.6049624075082773</v>
      </c>
      <c r="Y53" s="13">
        <f t="shared" si="17"/>
        <v>300</v>
      </c>
      <c r="Z53" s="13">
        <f t="shared" si="18"/>
        <v>114.07443611262416</v>
      </c>
      <c r="AA53" s="13">
        <f t="shared" si="19"/>
        <v>400</v>
      </c>
      <c r="AB53" s="13">
        <f t="shared" si="20"/>
        <v>152.09924815016555</v>
      </c>
    </row>
    <row r="54" spans="1:29" ht="18.75" customHeight="1" x14ac:dyDescent="0.2">
      <c r="A54" s="14">
        <v>50</v>
      </c>
      <c r="B54" s="15" t="s">
        <v>93</v>
      </c>
      <c r="C54" s="20" t="s">
        <v>48</v>
      </c>
      <c r="D54" s="16" t="s">
        <v>24</v>
      </c>
      <c r="E54" s="26">
        <v>57696</v>
      </c>
      <c r="F54" s="27">
        <v>40819.775999999998</v>
      </c>
      <c r="G54" s="26">
        <v>16488</v>
      </c>
      <c r="H54" s="199">
        <v>15992</v>
      </c>
      <c r="I54" s="103">
        <v>15500</v>
      </c>
      <c r="J54" s="28">
        <f t="shared" si="27"/>
        <v>26.335339354838709</v>
      </c>
      <c r="K54" s="43">
        <v>1200</v>
      </c>
      <c r="L54" s="56">
        <v>13500</v>
      </c>
      <c r="M54" s="173">
        <v>15000</v>
      </c>
      <c r="N54" s="42">
        <f t="shared" si="37"/>
        <v>15037.971790928004</v>
      </c>
      <c r="O54" s="180">
        <f t="shared" si="38"/>
        <v>15151.887163712019</v>
      </c>
      <c r="P54" s="212">
        <f t="shared" si="41"/>
        <v>15992</v>
      </c>
      <c r="Q54" s="22" t="s">
        <v>77</v>
      </c>
      <c r="R54" s="23" t="s">
        <v>63</v>
      </c>
      <c r="S54" s="113">
        <f t="shared" si="13"/>
        <v>110.62328320000016</v>
      </c>
      <c r="T54" s="64">
        <f t="shared" si="39"/>
        <v>15303.77432742404</v>
      </c>
      <c r="U54" s="67">
        <f t="shared" si="40"/>
        <v>688.22567257595983</v>
      </c>
      <c r="V54" s="13">
        <f t="shared" si="14"/>
        <v>100</v>
      </c>
      <c r="W54" s="13">
        <f t="shared" si="15"/>
        <v>37.971790928005092</v>
      </c>
      <c r="X54" s="13">
        <f t="shared" si="16"/>
        <v>7.5943581856010187</v>
      </c>
      <c r="Y54" s="13">
        <f t="shared" si="17"/>
        <v>300</v>
      </c>
      <c r="Z54" s="13">
        <f t="shared" si="18"/>
        <v>113.91537278401528</v>
      </c>
      <c r="AA54" s="13">
        <f t="shared" si="19"/>
        <v>400</v>
      </c>
      <c r="AB54" s="13">
        <f t="shared" si="20"/>
        <v>151.88716371202037</v>
      </c>
    </row>
    <row r="55" spans="1:29" s="1" customFormat="1" ht="15" x14ac:dyDescent="0.2">
      <c r="A55" s="14">
        <v>51</v>
      </c>
      <c r="B55" s="143" t="s">
        <v>212</v>
      </c>
      <c r="C55" s="144" t="s">
        <v>48</v>
      </c>
      <c r="D55" s="143"/>
      <c r="E55" s="145">
        <v>52377</v>
      </c>
      <c r="F55" s="146">
        <v>34486.095000000001</v>
      </c>
      <c r="G55" s="145">
        <v>17641</v>
      </c>
      <c r="H55" s="210">
        <v>16473</v>
      </c>
      <c r="I55" s="190">
        <v>16100</v>
      </c>
      <c r="J55" s="28">
        <f t="shared" si="27"/>
        <v>21.419934782608699</v>
      </c>
      <c r="K55" s="147">
        <v>1200</v>
      </c>
      <c r="L55" s="254"/>
      <c r="M55" s="175">
        <v>14680</v>
      </c>
      <c r="N55" s="163">
        <f>M55+W55</f>
        <v>14726.685482946097</v>
      </c>
      <c r="O55" s="182">
        <f>N55+Z55</f>
        <v>14866.741931784391</v>
      </c>
      <c r="P55" s="212">
        <f t="shared" si="41"/>
        <v>16473</v>
      </c>
      <c r="Q55" s="22" t="s">
        <v>240</v>
      </c>
      <c r="R55" s="23" t="s">
        <v>63</v>
      </c>
      <c r="S55" s="113">
        <f t="shared" si="13"/>
        <v>172.02971532608697</v>
      </c>
      <c r="T55" s="127">
        <f>O55+AB55</f>
        <v>15053.483863568781</v>
      </c>
      <c r="U55" s="67">
        <f>P55-T55</f>
        <v>1419.5161364312189</v>
      </c>
      <c r="V55" s="13">
        <f t="shared" si="14"/>
        <v>100</v>
      </c>
      <c r="W55" s="13">
        <f t="shared" si="15"/>
        <v>46.685482946097537</v>
      </c>
      <c r="X55" s="13">
        <f t="shared" si="16"/>
        <v>9.3370965892195077</v>
      </c>
      <c r="Y55" s="13">
        <f t="shared" si="17"/>
        <v>300</v>
      </c>
      <c r="Z55" s="13">
        <f t="shared" si="18"/>
        <v>140.05644883829262</v>
      </c>
      <c r="AA55" s="13">
        <f t="shared" si="19"/>
        <v>400</v>
      </c>
      <c r="AB55" s="13">
        <f t="shared" si="20"/>
        <v>186.74193178439015</v>
      </c>
      <c r="AC55" s="2"/>
    </row>
    <row r="56" spans="1:29" ht="15.75" customHeight="1" x14ac:dyDescent="0.2">
      <c r="A56" s="6">
        <v>52</v>
      </c>
      <c r="B56" s="15" t="s">
        <v>68</v>
      </c>
      <c r="C56" s="29" t="s">
        <v>69</v>
      </c>
      <c r="D56" s="16" t="s">
        <v>24</v>
      </c>
      <c r="E56" s="26">
        <v>26992</v>
      </c>
      <c r="F56" s="27">
        <v>7402.1549999999997</v>
      </c>
      <c r="G56" s="26">
        <v>13677</v>
      </c>
      <c r="H56" s="199">
        <v>13166</v>
      </c>
      <c r="I56" s="103">
        <v>12900</v>
      </c>
      <c r="J56" s="28">
        <f t="shared" si="27"/>
        <v>5.7381046511627911</v>
      </c>
      <c r="K56" s="43">
        <v>486.14</v>
      </c>
      <c r="L56" s="56">
        <v>11300</v>
      </c>
      <c r="M56" s="173">
        <v>12617.593461965263</v>
      </c>
      <c r="N56" s="42">
        <f t="shared" si="1"/>
        <v>12688.194590960806</v>
      </c>
      <c r="O56" s="180">
        <f t="shared" si="2"/>
        <v>12899.997977947432</v>
      </c>
      <c r="P56" s="212">
        <f t="shared" si="41"/>
        <v>13166</v>
      </c>
      <c r="Q56" s="22" t="s">
        <v>70</v>
      </c>
      <c r="R56" s="23" t="s">
        <v>63</v>
      </c>
      <c r="S56" s="113">
        <f t="shared" si="13"/>
        <v>18.838368864424389</v>
      </c>
      <c r="T56" s="64">
        <f t="shared" si="4"/>
        <v>13182.402493929603</v>
      </c>
      <c r="U56" s="67">
        <f t="shared" si="5"/>
        <v>-16.402493929603224</v>
      </c>
      <c r="V56" s="13">
        <f t="shared" si="14"/>
        <v>40.511666666666663</v>
      </c>
      <c r="W56" s="13">
        <f t="shared" si="15"/>
        <v>70.601128995542496</v>
      </c>
      <c r="X56" s="13">
        <f t="shared" si="16"/>
        <v>14.1202257991085</v>
      </c>
      <c r="Y56" s="13">
        <f t="shared" si="17"/>
        <v>121.53499999999998</v>
      </c>
      <c r="Z56" s="13">
        <f t="shared" si="18"/>
        <v>211.80338698662749</v>
      </c>
      <c r="AA56" s="13">
        <f t="shared" si="19"/>
        <v>162.04666666666665</v>
      </c>
      <c r="AB56" s="13">
        <f t="shared" si="20"/>
        <v>282.40451598216998</v>
      </c>
    </row>
    <row r="57" spans="1:29" s="13" customFormat="1" ht="15" customHeight="1" x14ac:dyDescent="0.2">
      <c r="A57" s="6">
        <v>53</v>
      </c>
      <c r="B57" s="15" t="s">
        <v>71</v>
      </c>
      <c r="C57" s="20" t="s">
        <v>72</v>
      </c>
      <c r="D57" s="16" t="s">
        <v>14</v>
      </c>
      <c r="E57" s="17">
        <v>27028</v>
      </c>
      <c r="F57" s="18">
        <v>6942.4359999999997</v>
      </c>
      <c r="G57" s="17">
        <v>14817</v>
      </c>
      <c r="H57" s="199">
        <v>13144</v>
      </c>
      <c r="I57" s="103">
        <v>12200</v>
      </c>
      <c r="J57" s="28">
        <f t="shared" si="27"/>
        <v>5.6905213114754094</v>
      </c>
      <c r="K57" s="43">
        <v>415</v>
      </c>
      <c r="L57" s="56">
        <v>11300</v>
      </c>
      <c r="M57" s="173">
        <v>11956.129621513463</v>
      </c>
      <c r="N57" s="42">
        <f t="shared" si="1"/>
        <v>12016.903198204218</v>
      </c>
      <c r="O57" s="180">
        <f t="shared" si="2"/>
        <v>12199.223928276486</v>
      </c>
      <c r="P57" s="212">
        <f t="shared" si="41"/>
        <v>13144</v>
      </c>
      <c r="Q57" s="22" t="s">
        <v>70</v>
      </c>
      <c r="R57" s="23" t="s">
        <v>63</v>
      </c>
      <c r="S57" s="113">
        <f t="shared" si="13"/>
        <v>77.729181263344728</v>
      </c>
      <c r="T57" s="64">
        <f t="shared" si="4"/>
        <v>12442.318235039511</v>
      </c>
      <c r="U57" s="67">
        <f t="shared" si="5"/>
        <v>701.68176496048909</v>
      </c>
      <c r="V57" s="13">
        <f t="shared" si="14"/>
        <v>34.583333333333336</v>
      </c>
      <c r="W57" s="13">
        <f t="shared" si="15"/>
        <v>60.773576690756201</v>
      </c>
      <c r="X57" s="13">
        <f t="shared" si="16"/>
        <v>12.15471533815124</v>
      </c>
      <c r="Y57" s="13">
        <f t="shared" si="17"/>
        <v>103.75</v>
      </c>
      <c r="Z57" s="13">
        <f t="shared" si="18"/>
        <v>182.32073007226859</v>
      </c>
      <c r="AA57" s="13">
        <f t="shared" si="19"/>
        <v>138.33333333333334</v>
      </c>
      <c r="AB57" s="13">
        <f t="shared" si="20"/>
        <v>243.0943067630248</v>
      </c>
    </row>
    <row r="58" spans="1:29" ht="24" customHeight="1" x14ac:dyDescent="0.2">
      <c r="A58" s="14">
        <v>54</v>
      </c>
      <c r="B58" s="15" t="s">
        <v>94</v>
      </c>
      <c r="C58" s="29" t="s">
        <v>95</v>
      </c>
      <c r="D58" s="16" t="s">
        <v>14</v>
      </c>
      <c r="E58" s="26">
        <v>24494</v>
      </c>
      <c r="F58" s="27">
        <v>6037.4030000000002</v>
      </c>
      <c r="G58" s="26">
        <v>15600</v>
      </c>
      <c r="H58" s="199">
        <v>13978</v>
      </c>
      <c r="I58" s="103">
        <v>12900</v>
      </c>
      <c r="J58" s="28">
        <f t="shared" si="27"/>
        <v>4.6801573643410856</v>
      </c>
      <c r="K58" s="43">
        <v>1200</v>
      </c>
      <c r="L58" s="56">
        <v>11300</v>
      </c>
      <c r="M58" s="173">
        <v>11500</v>
      </c>
      <c r="N58" s="42">
        <f t="shared" ref="N58:N107" si="42">M58+W58</f>
        <v>11713.668029117818</v>
      </c>
      <c r="O58" s="180">
        <f t="shared" ref="O58:O107" si="43">N58+Z58</f>
        <v>12354.672116471271</v>
      </c>
      <c r="P58" s="212">
        <f t="shared" si="41"/>
        <v>13978</v>
      </c>
      <c r="Q58" s="15" t="s">
        <v>96</v>
      </c>
      <c r="R58" s="23" t="s">
        <v>63</v>
      </c>
      <c r="S58" s="113">
        <f t="shared" si="13"/>
        <v>37.987149744186055</v>
      </c>
      <c r="T58" s="64">
        <f t="shared" ref="T58:T107" si="44">O58+AB58</f>
        <v>13209.344232942542</v>
      </c>
      <c r="U58" s="67">
        <f t="shared" ref="U58:U107" si="45">P58-T58</f>
        <v>768.65576705745843</v>
      </c>
      <c r="V58" s="13">
        <f t="shared" si="14"/>
        <v>100</v>
      </c>
      <c r="W58" s="13">
        <f t="shared" si="15"/>
        <v>213.6680291178177</v>
      </c>
      <c r="X58" s="13">
        <f t="shared" si="16"/>
        <v>42.733605823563536</v>
      </c>
      <c r="Y58" s="13">
        <f t="shared" si="17"/>
        <v>300</v>
      </c>
      <c r="Z58" s="13">
        <f t="shared" si="18"/>
        <v>641.00408735345309</v>
      </c>
      <c r="AA58" s="13">
        <f t="shared" si="19"/>
        <v>400</v>
      </c>
      <c r="AB58" s="13">
        <f t="shared" si="20"/>
        <v>854.67211647127078</v>
      </c>
    </row>
    <row r="59" spans="1:29" ht="10.5" customHeight="1" x14ac:dyDescent="0.2">
      <c r="A59" s="14">
        <v>55</v>
      </c>
      <c r="B59" s="15" t="s">
        <v>97</v>
      </c>
      <c r="C59" s="29" t="s">
        <v>95</v>
      </c>
      <c r="D59" s="16" t="s">
        <v>14</v>
      </c>
      <c r="E59" s="26">
        <v>24499</v>
      </c>
      <c r="F59" s="27">
        <v>6036.2169999999996</v>
      </c>
      <c r="G59" s="26">
        <v>15643</v>
      </c>
      <c r="H59" s="199">
        <v>13990</v>
      </c>
      <c r="I59" s="103">
        <v>12900</v>
      </c>
      <c r="J59" s="28">
        <f t="shared" si="27"/>
        <v>4.6792379844961234</v>
      </c>
      <c r="K59" s="43">
        <v>1200</v>
      </c>
      <c r="L59" s="56">
        <v>11300</v>
      </c>
      <c r="M59" s="173">
        <v>11500</v>
      </c>
      <c r="N59" s="42">
        <f t="shared" si="42"/>
        <v>11713.710010756737</v>
      </c>
      <c r="O59" s="180">
        <f t="shared" si="43"/>
        <v>12354.840043026948</v>
      </c>
      <c r="P59" s="212">
        <f t="shared" si="41"/>
        <v>13990</v>
      </c>
      <c r="Q59" s="15" t="s">
        <v>96</v>
      </c>
      <c r="R59" s="23" t="s">
        <v>63</v>
      </c>
      <c r="S59" s="113">
        <f t="shared" si="13"/>
        <v>38.256512906976745</v>
      </c>
      <c r="T59" s="64">
        <f t="shared" si="44"/>
        <v>13209.680086053897</v>
      </c>
      <c r="U59" s="67">
        <f t="shared" si="45"/>
        <v>780.31991394610304</v>
      </c>
      <c r="V59" s="13">
        <f t="shared" si="14"/>
        <v>100</v>
      </c>
      <c r="W59" s="13">
        <f t="shared" si="15"/>
        <v>213.71001075673723</v>
      </c>
      <c r="X59" s="13">
        <f t="shared" si="16"/>
        <v>42.74200215134745</v>
      </c>
      <c r="Y59" s="13">
        <f t="shared" si="17"/>
        <v>300</v>
      </c>
      <c r="Z59" s="13">
        <f t="shared" si="18"/>
        <v>641.1300322702117</v>
      </c>
      <c r="AA59" s="13">
        <f t="shared" si="19"/>
        <v>400</v>
      </c>
      <c r="AB59" s="13">
        <f t="shared" si="20"/>
        <v>854.84004302694893</v>
      </c>
    </row>
    <row r="60" spans="1:29" s="13" customFormat="1" ht="15.95" customHeight="1" x14ac:dyDescent="0.2">
      <c r="A60" s="6">
        <v>56</v>
      </c>
      <c r="B60" s="15" t="s">
        <v>98</v>
      </c>
      <c r="C60" s="20" t="s">
        <v>90</v>
      </c>
      <c r="D60" s="16" t="s">
        <v>14</v>
      </c>
      <c r="E60" s="17">
        <v>18993</v>
      </c>
      <c r="F60" s="18">
        <v>3396.5819999999999</v>
      </c>
      <c r="G60" s="17">
        <v>14901</v>
      </c>
      <c r="H60" s="199">
        <v>13292</v>
      </c>
      <c r="I60" s="103">
        <v>12200</v>
      </c>
      <c r="J60" s="28">
        <f t="shared" si="27"/>
        <v>2.7840836065573771</v>
      </c>
      <c r="K60" s="53">
        <v>150</v>
      </c>
      <c r="L60" s="56">
        <v>9000</v>
      </c>
      <c r="M60" s="173">
        <v>11500</v>
      </c>
      <c r="N60" s="42">
        <f t="shared" si="42"/>
        <v>11544.898076949121</v>
      </c>
      <c r="O60" s="180">
        <f t="shared" si="43"/>
        <v>11679.592307796485</v>
      </c>
      <c r="P60" s="212">
        <f t="shared" si="41"/>
        <v>13292</v>
      </c>
      <c r="Q60" s="15" t="s">
        <v>96</v>
      </c>
      <c r="R60" s="23" t="s">
        <v>63</v>
      </c>
      <c r="S60" s="113">
        <f t="shared" si="13"/>
        <v>179.56311291803272</v>
      </c>
      <c r="T60" s="64">
        <f t="shared" si="44"/>
        <v>11859.184615592971</v>
      </c>
      <c r="U60" s="67">
        <f t="shared" si="45"/>
        <v>1432.8153844070293</v>
      </c>
      <c r="V60" s="13">
        <f t="shared" si="14"/>
        <v>12.5</v>
      </c>
      <c r="W60" s="13">
        <f t="shared" si="15"/>
        <v>44.898076949121204</v>
      </c>
      <c r="X60" s="13">
        <f t="shared" si="16"/>
        <v>8.9796153898242412</v>
      </c>
      <c r="Y60" s="13">
        <f t="shared" si="17"/>
        <v>37.5</v>
      </c>
      <c r="Z60" s="13">
        <f t="shared" si="18"/>
        <v>134.6942308473636</v>
      </c>
      <c r="AA60" s="13">
        <f t="shared" si="19"/>
        <v>50</v>
      </c>
      <c r="AB60" s="13">
        <f t="shared" si="20"/>
        <v>179.59230779648482</v>
      </c>
    </row>
    <row r="61" spans="1:29" s="13" customFormat="1" ht="41.25" customHeight="1" x14ac:dyDescent="0.2">
      <c r="A61" s="6">
        <v>57</v>
      </c>
      <c r="B61" s="15" t="s">
        <v>99</v>
      </c>
      <c r="C61" s="20" t="s">
        <v>90</v>
      </c>
      <c r="D61" s="16" t="s">
        <v>14</v>
      </c>
      <c r="E61" s="17">
        <v>19007</v>
      </c>
      <c r="F61" s="18">
        <v>3413.9090000000001</v>
      </c>
      <c r="G61" s="17">
        <v>14898</v>
      </c>
      <c r="H61" s="199">
        <v>13286</v>
      </c>
      <c r="I61" s="103">
        <v>12200</v>
      </c>
      <c r="J61" s="28">
        <f t="shared" si="27"/>
        <v>2.7982860655737705</v>
      </c>
      <c r="K61" s="53">
        <v>150</v>
      </c>
      <c r="L61" s="56">
        <v>11300</v>
      </c>
      <c r="M61" s="173">
        <v>11500</v>
      </c>
      <c r="N61" s="42">
        <f t="shared" si="42"/>
        <v>11544.670200640967</v>
      </c>
      <c r="O61" s="180">
        <f t="shared" si="43"/>
        <v>11678.680802563866</v>
      </c>
      <c r="P61" s="212">
        <f t="shared" si="41"/>
        <v>13286</v>
      </c>
      <c r="Q61" s="15" t="s">
        <v>96</v>
      </c>
      <c r="R61" s="21" t="s">
        <v>63</v>
      </c>
      <c r="S61" s="113">
        <f t="shared" si="13"/>
        <v>179.90955652459002</v>
      </c>
      <c r="T61" s="64">
        <f t="shared" si="44"/>
        <v>11857.361605127729</v>
      </c>
      <c r="U61" s="67">
        <f t="shared" si="45"/>
        <v>1428.6383948722705</v>
      </c>
      <c r="V61" s="13">
        <f t="shared" si="14"/>
        <v>12.5</v>
      </c>
      <c r="W61" s="13">
        <f t="shared" si="15"/>
        <v>44.670200640966122</v>
      </c>
      <c r="X61" s="13">
        <f t="shared" si="16"/>
        <v>8.9340401281932245</v>
      </c>
      <c r="Y61" s="13">
        <f t="shared" si="17"/>
        <v>37.5</v>
      </c>
      <c r="Z61" s="13">
        <f t="shared" si="18"/>
        <v>134.01060192289836</v>
      </c>
      <c r="AA61" s="13">
        <f t="shared" si="19"/>
        <v>50</v>
      </c>
      <c r="AB61" s="13">
        <f t="shared" si="20"/>
        <v>178.68080256386449</v>
      </c>
    </row>
    <row r="62" spans="1:29" s="13" customFormat="1" ht="13.5" customHeight="1" x14ac:dyDescent="0.2">
      <c r="A62" s="14">
        <v>58</v>
      </c>
      <c r="B62" s="15" t="s">
        <v>73</v>
      </c>
      <c r="C62" s="20" t="s">
        <v>217</v>
      </c>
      <c r="D62" s="16" t="s">
        <v>66</v>
      </c>
      <c r="E62" s="17">
        <v>23000</v>
      </c>
      <c r="F62" s="18">
        <v>5581.3</v>
      </c>
      <c r="G62" s="17">
        <v>15062</v>
      </c>
      <c r="H62" s="199">
        <v>13710</v>
      </c>
      <c r="I62" s="103">
        <v>13400</v>
      </c>
      <c r="J62" s="28">
        <f t="shared" si="27"/>
        <v>4.165149253731343</v>
      </c>
      <c r="K62" s="43">
        <v>80</v>
      </c>
      <c r="L62" s="56">
        <v>11500</v>
      </c>
      <c r="M62" s="173">
        <v>13000</v>
      </c>
      <c r="N62" s="42">
        <f t="shared" si="42"/>
        <v>13016.005828988467</v>
      </c>
      <c r="O62" s="180">
        <f t="shared" si="43"/>
        <v>13064.023315953869</v>
      </c>
      <c r="P62" s="212">
        <f t="shared" si="41"/>
        <v>13710</v>
      </c>
      <c r="Q62" s="15" t="s">
        <v>74</v>
      </c>
      <c r="R62" s="23" t="s">
        <v>63</v>
      </c>
      <c r="S62" s="113">
        <f t="shared" si="13"/>
        <v>201.79419776119414</v>
      </c>
      <c r="T62" s="64">
        <f t="shared" si="44"/>
        <v>13128.046631907739</v>
      </c>
      <c r="U62" s="67">
        <f t="shared" si="45"/>
        <v>581.95336809226137</v>
      </c>
      <c r="V62" s="13">
        <f t="shared" si="14"/>
        <v>6.6666666666666661</v>
      </c>
      <c r="W62" s="13">
        <f t="shared" si="15"/>
        <v>16.005828988467442</v>
      </c>
      <c r="X62" s="13">
        <f t="shared" si="16"/>
        <v>3.2011657976934886</v>
      </c>
      <c r="Y62" s="13">
        <f t="shared" si="17"/>
        <v>20</v>
      </c>
      <c r="Z62" s="13">
        <f t="shared" si="18"/>
        <v>48.017486965402327</v>
      </c>
      <c r="AA62" s="13">
        <f t="shared" si="19"/>
        <v>26.666666666666664</v>
      </c>
      <c r="AB62" s="13">
        <f t="shared" si="20"/>
        <v>64.023315953869769</v>
      </c>
    </row>
    <row r="63" spans="1:29" s="13" customFormat="1" ht="13.5" customHeight="1" x14ac:dyDescent="0.2">
      <c r="A63" s="14">
        <v>59</v>
      </c>
      <c r="B63" s="15" t="s">
        <v>75</v>
      </c>
      <c r="C63" s="20" t="s">
        <v>48</v>
      </c>
      <c r="D63" s="16" t="s">
        <v>66</v>
      </c>
      <c r="E63" s="26">
        <v>18602</v>
      </c>
      <c r="F63" s="27">
        <v>3819.194</v>
      </c>
      <c r="G63" s="26">
        <v>16007</v>
      </c>
      <c r="H63" s="199">
        <v>14562</v>
      </c>
      <c r="I63" s="103">
        <v>14000</v>
      </c>
      <c r="J63" s="28">
        <f t="shared" si="27"/>
        <v>2.7279957142857141</v>
      </c>
      <c r="K63" s="43">
        <v>336.71</v>
      </c>
      <c r="L63" s="56">
        <v>13500</v>
      </c>
      <c r="M63" s="173">
        <v>13500</v>
      </c>
      <c r="N63" s="42">
        <f t="shared" ref="N63:N64" si="46">M63+V63</f>
        <v>13528.059166666666</v>
      </c>
      <c r="O63" s="180">
        <f t="shared" ref="O63:O64" si="47">N63+X63</f>
        <v>13548.630435543468</v>
      </c>
      <c r="P63" s="212">
        <f t="shared" si="41"/>
        <v>14562</v>
      </c>
      <c r="Q63" s="15" t="s">
        <v>74</v>
      </c>
      <c r="R63" s="23" t="s">
        <v>63</v>
      </c>
      <c r="S63" s="113">
        <f t="shared" si="13"/>
        <v>49.261402907398072</v>
      </c>
      <c r="T63" s="64"/>
      <c r="U63" s="67"/>
      <c r="V63" s="13">
        <f t="shared" si="14"/>
        <v>28.059166666666666</v>
      </c>
      <c r="W63" s="13">
        <f t="shared" si="15"/>
        <v>102.85634438400704</v>
      </c>
      <c r="X63" s="13">
        <f t="shared" si="16"/>
        <v>20.571268876801408</v>
      </c>
      <c r="Y63" s="13">
        <f t="shared" si="17"/>
        <v>84.177499999999995</v>
      </c>
      <c r="Z63" s="13">
        <f t="shared" si="18"/>
        <v>308.56903315202106</v>
      </c>
      <c r="AA63" s="13">
        <f t="shared" si="19"/>
        <v>112.23666666666666</v>
      </c>
      <c r="AB63" s="13">
        <f t="shared" si="20"/>
        <v>411.42537753602818</v>
      </c>
    </row>
    <row r="64" spans="1:29" s="13" customFormat="1" ht="13.5" customHeight="1" x14ac:dyDescent="0.2">
      <c r="A64" s="6">
        <v>60</v>
      </c>
      <c r="B64" s="245" t="s">
        <v>223</v>
      </c>
      <c r="C64" s="247" t="s">
        <v>245</v>
      </c>
      <c r="D64" s="148" t="s">
        <v>24</v>
      </c>
      <c r="E64" s="213">
        <v>15821</v>
      </c>
      <c r="F64" s="214">
        <v>2346.6289999999999</v>
      </c>
      <c r="G64" s="213">
        <v>12299</v>
      </c>
      <c r="H64" s="215">
        <v>12154</v>
      </c>
      <c r="I64" s="219">
        <v>11900</v>
      </c>
      <c r="J64" s="28">
        <f t="shared" si="27"/>
        <v>1.9719571428571427</v>
      </c>
      <c r="K64" s="48">
        <v>420</v>
      </c>
      <c r="L64" s="255"/>
      <c r="M64" s="217">
        <v>10800</v>
      </c>
      <c r="N64" s="64">
        <f t="shared" si="46"/>
        <v>10835</v>
      </c>
      <c r="O64" s="221">
        <f t="shared" si="47"/>
        <v>10870.497728869796</v>
      </c>
      <c r="P64" s="212">
        <f t="shared" si="41"/>
        <v>12154</v>
      </c>
      <c r="Q64" s="22" t="s">
        <v>202</v>
      </c>
      <c r="R64" s="23" t="s">
        <v>27</v>
      </c>
      <c r="S64" s="113">
        <f t="shared" si="13"/>
        <v>36.157306734693883</v>
      </c>
      <c r="T64" s="64"/>
      <c r="U64" s="67"/>
      <c r="V64" s="13">
        <f t="shared" si="14"/>
        <v>35</v>
      </c>
      <c r="W64" s="13">
        <f t="shared" si="15"/>
        <v>177.48864434897888</v>
      </c>
      <c r="X64" s="13">
        <f t="shared" si="16"/>
        <v>35.497728869795779</v>
      </c>
      <c r="Y64" s="13">
        <f t="shared" si="17"/>
        <v>105</v>
      </c>
      <c r="Z64" s="13">
        <f t="shared" si="18"/>
        <v>532.4659330469367</v>
      </c>
      <c r="AA64" s="13">
        <f t="shared" si="19"/>
        <v>140</v>
      </c>
      <c r="AB64" s="13">
        <f t="shared" si="20"/>
        <v>709.95457739591552</v>
      </c>
    </row>
    <row r="65" spans="1:28" s="13" customFormat="1" ht="13.5" customHeight="1" x14ac:dyDescent="0.2">
      <c r="A65" s="6">
        <v>61</v>
      </c>
      <c r="B65" s="76" t="s">
        <v>224</v>
      </c>
      <c r="C65" s="35" t="s">
        <v>215</v>
      </c>
      <c r="D65" s="148" t="s">
        <v>24</v>
      </c>
      <c r="E65" s="32">
        <v>15849</v>
      </c>
      <c r="F65" s="33">
        <v>2329.4549999999999</v>
      </c>
      <c r="G65" s="32">
        <v>12695</v>
      </c>
      <c r="H65" s="200">
        <v>12183</v>
      </c>
      <c r="I65" s="105">
        <v>11800</v>
      </c>
      <c r="J65" s="28">
        <f t="shared" si="27"/>
        <v>1.974114406779661</v>
      </c>
      <c r="K65" s="48">
        <v>420</v>
      </c>
      <c r="L65" s="73">
        <v>11500</v>
      </c>
      <c r="M65" s="177">
        <v>10900</v>
      </c>
      <c r="N65" s="165">
        <f>M65+W65</f>
        <v>11077.294689101098</v>
      </c>
      <c r="O65" s="183">
        <f t="shared" ref="O65" si="48">N65+Z65</f>
        <v>11609.178756404393</v>
      </c>
      <c r="P65" s="212">
        <f t="shared" si="41"/>
        <v>12183</v>
      </c>
      <c r="Q65" s="22" t="s">
        <v>202</v>
      </c>
      <c r="R65" s="23" t="s">
        <v>27</v>
      </c>
      <c r="S65" s="113">
        <f t="shared" si="13"/>
        <v>16.182696912832974</v>
      </c>
      <c r="T65" s="64"/>
      <c r="U65" s="67"/>
      <c r="V65" s="13">
        <f t="shared" si="14"/>
        <v>35</v>
      </c>
      <c r="W65" s="13">
        <f t="shared" si="15"/>
        <v>177.29468910109875</v>
      </c>
      <c r="X65" s="13">
        <f t="shared" si="16"/>
        <v>35.458937820219752</v>
      </c>
      <c r="Y65" s="13">
        <f t="shared" si="17"/>
        <v>105</v>
      </c>
      <c r="Z65" s="13">
        <f t="shared" si="18"/>
        <v>531.88406730329621</v>
      </c>
      <c r="AA65" s="13">
        <f t="shared" si="19"/>
        <v>140</v>
      </c>
      <c r="AB65" s="13">
        <f t="shared" si="20"/>
        <v>709.17875640439502</v>
      </c>
    </row>
    <row r="66" spans="1:28" ht="18.75" customHeight="1" x14ac:dyDescent="0.2">
      <c r="A66" s="14">
        <v>62</v>
      </c>
      <c r="B66" s="15" t="s">
        <v>100</v>
      </c>
      <c r="C66" s="29" t="s">
        <v>36</v>
      </c>
      <c r="D66" s="16" t="s">
        <v>24</v>
      </c>
      <c r="E66" s="26">
        <v>15835</v>
      </c>
      <c r="F66" s="27">
        <v>2330.674</v>
      </c>
      <c r="G66" s="26">
        <v>12198</v>
      </c>
      <c r="H66" s="199">
        <v>12152</v>
      </c>
      <c r="I66" s="103">
        <v>11900</v>
      </c>
      <c r="J66" s="28">
        <f t="shared" si="27"/>
        <v>1.9585495798319328</v>
      </c>
      <c r="K66" s="43">
        <v>350</v>
      </c>
      <c r="L66" s="56">
        <v>11500</v>
      </c>
      <c r="M66" s="173">
        <v>11000</v>
      </c>
      <c r="N66" s="42">
        <f t="shared" si="42"/>
        <v>11148.919725939077</v>
      </c>
      <c r="O66" s="180">
        <f t="shared" si="43"/>
        <v>11595.678903756309</v>
      </c>
      <c r="P66" s="212">
        <f t="shared" si="41"/>
        <v>12152</v>
      </c>
      <c r="Q66" s="22" t="s">
        <v>202</v>
      </c>
      <c r="R66" s="23" t="s">
        <v>27</v>
      </c>
      <c r="S66" s="113">
        <f t="shared" si="13"/>
        <v>18.678556273709525</v>
      </c>
      <c r="T66" s="64">
        <f t="shared" si="44"/>
        <v>12191.357807512619</v>
      </c>
      <c r="U66" s="67">
        <f t="shared" si="45"/>
        <v>-39.35780751261882</v>
      </c>
      <c r="V66" s="13">
        <f t="shared" si="14"/>
        <v>29.166666666666664</v>
      </c>
      <c r="W66" s="13">
        <f t="shared" si="15"/>
        <v>148.91972593907741</v>
      </c>
      <c r="X66" s="13">
        <f t="shared" si="16"/>
        <v>29.783945187815483</v>
      </c>
      <c r="Y66" s="13">
        <f t="shared" si="17"/>
        <v>87.5</v>
      </c>
      <c r="Z66" s="13">
        <f t="shared" si="18"/>
        <v>446.75917781723228</v>
      </c>
      <c r="AA66" s="13">
        <f t="shared" si="19"/>
        <v>116.66666666666666</v>
      </c>
      <c r="AB66" s="13">
        <f t="shared" si="20"/>
        <v>595.67890375630964</v>
      </c>
    </row>
    <row r="67" spans="1:28" s="13" customFormat="1" ht="12.75" customHeight="1" x14ac:dyDescent="0.2">
      <c r="A67" s="14">
        <v>63</v>
      </c>
      <c r="B67" s="15" t="s">
        <v>101</v>
      </c>
      <c r="C67" s="20" t="s">
        <v>36</v>
      </c>
      <c r="D67" s="16" t="s">
        <v>24</v>
      </c>
      <c r="E67" s="17">
        <v>15819</v>
      </c>
      <c r="F67" s="18">
        <v>2251.5030000000002</v>
      </c>
      <c r="G67" s="17">
        <v>12324</v>
      </c>
      <c r="H67" s="199">
        <v>12140</v>
      </c>
      <c r="I67" s="103">
        <v>11500</v>
      </c>
      <c r="J67" s="28">
        <f t="shared" si="27"/>
        <v>1.957828695652174</v>
      </c>
      <c r="K67" s="43">
        <v>420</v>
      </c>
      <c r="L67" s="56">
        <v>11500</v>
      </c>
      <c r="M67" s="173">
        <v>10900</v>
      </c>
      <c r="N67" s="42">
        <f t="shared" si="42"/>
        <v>11078.76947088234</v>
      </c>
      <c r="O67" s="180">
        <f t="shared" si="43"/>
        <v>11615.077883529359</v>
      </c>
      <c r="P67" s="212">
        <f t="shared" si="41"/>
        <v>12140</v>
      </c>
      <c r="Q67" s="22" t="s">
        <v>202</v>
      </c>
      <c r="R67" s="23" t="s">
        <v>27</v>
      </c>
      <c r="S67" s="113">
        <f t="shared" si="13"/>
        <v>14.681536894409922</v>
      </c>
      <c r="T67" s="64">
        <f t="shared" si="44"/>
        <v>12330.155767058717</v>
      </c>
      <c r="U67" s="67">
        <f t="shared" si="45"/>
        <v>-190.15576705871717</v>
      </c>
      <c r="V67" s="13">
        <f t="shared" si="14"/>
        <v>35</v>
      </c>
      <c r="W67" s="13">
        <f t="shared" si="15"/>
        <v>178.76947088233948</v>
      </c>
      <c r="X67" s="13">
        <f t="shared" si="16"/>
        <v>35.753894176467895</v>
      </c>
      <c r="Y67" s="13">
        <f t="shared" si="17"/>
        <v>105</v>
      </c>
      <c r="Z67" s="13">
        <f t="shared" si="18"/>
        <v>536.30841264701849</v>
      </c>
      <c r="AA67" s="13">
        <f t="shared" si="19"/>
        <v>140</v>
      </c>
      <c r="AB67" s="13">
        <f t="shared" si="20"/>
        <v>715.0778835293579</v>
      </c>
    </row>
    <row r="68" spans="1:28" s="13" customFormat="1" ht="12.75" customHeight="1" x14ac:dyDescent="0.2">
      <c r="A68" s="6">
        <v>64</v>
      </c>
      <c r="B68" s="15" t="s">
        <v>102</v>
      </c>
      <c r="C68" s="20" t="s">
        <v>103</v>
      </c>
      <c r="D68" s="16" t="s">
        <v>24</v>
      </c>
      <c r="E68" s="17">
        <v>15823</v>
      </c>
      <c r="F68" s="18">
        <v>2335.0569999999998</v>
      </c>
      <c r="G68" s="17">
        <v>12375</v>
      </c>
      <c r="H68" s="199">
        <v>12161</v>
      </c>
      <c r="I68" s="103">
        <v>11900</v>
      </c>
      <c r="J68" s="28">
        <f t="shared" si="27"/>
        <v>1.9622327731092435</v>
      </c>
      <c r="K68" s="43">
        <v>350</v>
      </c>
      <c r="L68" s="56">
        <v>11500</v>
      </c>
      <c r="M68" s="173">
        <v>11500</v>
      </c>
      <c r="N68" s="42">
        <f t="shared" ref="N68:N69" si="49">M68+V68</f>
        <v>11529.166666666666</v>
      </c>
      <c r="O68" s="180">
        <f t="shared" ref="O68:O69" si="50">N68+X68</f>
        <v>11558.894706139221</v>
      </c>
      <c r="P68" s="212">
        <f t="shared" si="41"/>
        <v>12161</v>
      </c>
      <c r="Q68" s="15" t="s">
        <v>202</v>
      </c>
      <c r="R68" s="23" t="s">
        <v>27</v>
      </c>
      <c r="S68" s="113">
        <f t="shared" si="13"/>
        <v>20.253784122449016</v>
      </c>
      <c r="T68" s="64"/>
      <c r="U68" s="67"/>
      <c r="V68" s="13">
        <f t="shared" si="14"/>
        <v>29.166666666666664</v>
      </c>
      <c r="W68" s="13">
        <f t="shared" si="15"/>
        <v>148.64019736277672</v>
      </c>
      <c r="X68" s="13">
        <f t="shared" si="16"/>
        <v>29.728039472555345</v>
      </c>
      <c r="Y68" s="13">
        <f t="shared" si="17"/>
        <v>87.5</v>
      </c>
      <c r="Z68" s="13">
        <f t="shared" si="18"/>
        <v>445.92059208833018</v>
      </c>
      <c r="AA68" s="13">
        <f t="shared" si="19"/>
        <v>116.66666666666666</v>
      </c>
      <c r="AB68" s="13">
        <f t="shared" si="20"/>
        <v>594.56078945110687</v>
      </c>
    </row>
    <row r="69" spans="1:28" s="13" customFormat="1" ht="12.75" customHeight="1" x14ac:dyDescent="0.2">
      <c r="A69" s="6">
        <v>65</v>
      </c>
      <c r="B69" s="15" t="s">
        <v>104</v>
      </c>
      <c r="C69" s="29" t="s">
        <v>36</v>
      </c>
      <c r="D69" s="16" t="s">
        <v>24</v>
      </c>
      <c r="E69" s="26">
        <v>15834</v>
      </c>
      <c r="F69" s="27">
        <v>2317.9079999999999</v>
      </c>
      <c r="G69" s="26">
        <v>12283</v>
      </c>
      <c r="H69" s="199">
        <v>12158</v>
      </c>
      <c r="I69" s="103">
        <v>11800</v>
      </c>
      <c r="J69" s="28">
        <f t="shared" si="27"/>
        <v>1.964328813559322</v>
      </c>
      <c r="K69" s="43">
        <v>420</v>
      </c>
      <c r="L69" s="56">
        <v>11500</v>
      </c>
      <c r="M69" s="173">
        <v>11500</v>
      </c>
      <c r="N69" s="42">
        <f t="shared" si="49"/>
        <v>11535</v>
      </c>
      <c r="O69" s="180">
        <f t="shared" si="50"/>
        <v>11570.635581740087</v>
      </c>
      <c r="P69" s="212">
        <f t="shared" si="41"/>
        <v>12158</v>
      </c>
      <c r="Q69" s="15" t="s">
        <v>202</v>
      </c>
      <c r="R69" s="23" t="s">
        <v>27</v>
      </c>
      <c r="S69" s="113">
        <f t="shared" si="13"/>
        <v>16.48252644067794</v>
      </c>
      <c r="T69" s="64"/>
      <c r="U69" s="67"/>
      <c r="V69" s="13">
        <f t="shared" si="14"/>
        <v>35</v>
      </c>
      <c r="W69" s="13">
        <f t="shared" si="15"/>
        <v>178.1779087004316</v>
      </c>
      <c r="X69" s="13">
        <f t="shared" si="16"/>
        <v>35.635581740086323</v>
      </c>
      <c r="Y69" s="13">
        <f t="shared" si="17"/>
        <v>105</v>
      </c>
      <c r="Z69" s="13">
        <f t="shared" si="18"/>
        <v>534.53372610129475</v>
      </c>
      <c r="AA69" s="13">
        <f t="shared" si="19"/>
        <v>140</v>
      </c>
      <c r="AB69" s="13">
        <f t="shared" si="20"/>
        <v>712.7116348017264</v>
      </c>
    </row>
    <row r="70" spans="1:28" s="13" customFormat="1" ht="12.75" customHeight="1" x14ac:dyDescent="0.2">
      <c r="A70" s="14">
        <v>66</v>
      </c>
      <c r="B70" s="15" t="s">
        <v>105</v>
      </c>
      <c r="C70" s="20" t="s">
        <v>48</v>
      </c>
      <c r="D70" s="16" t="s">
        <v>24</v>
      </c>
      <c r="E70" s="26">
        <v>15849</v>
      </c>
      <c r="F70" s="27">
        <v>2320.2579999999998</v>
      </c>
      <c r="G70" s="26">
        <v>12376</v>
      </c>
      <c r="H70" s="199">
        <v>12180</v>
      </c>
      <c r="I70" s="103">
        <v>11800</v>
      </c>
      <c r="J70" s="28">
        <f t="shared" si="27"/>
        <v>1.9663203389830508</v>
      </c>
      <c r="K70" s="43">
        <v>350</v>
      </c>
      <c r="L70" s="56">
        <v>11500</v>
      </c>
      <c r="M70" s="173">
        <v>11500</v>
      </c>
      <c r="N70" s="42">
        <f>M70+V70</f>
        <v>11529.166666666666</v>
      </c>
      <c r="O70" s="180">
        <f>N70+X70</f>
        <v>11558.832907805941</v>
      </c>
      <c r="P70" s="212">
        <f t="shared" si="41"/>
        <v>12180</v>
      </c>
      <c r="Q70" s="22" t="s">
        <v>201</v>
      </c>
      <c r="R70" s="23" t="s">
        <v>27</v>
      </c>
      <c r="S70" s="113">
        <f t="shared" ref="S70" si="51">(P70-O70)/X70</f>
        <v>20.938516924939496</v>
      </c>
      <c r="T70" s="64"/>
      <c r="U70" s="67"/>
      <c r="V70" s="13">
        <f t="shared" ref="V70:V132" si="52">(K70/60)*5</f>
        <v>29.166666666666664</v>
      </c>
      <c r="W70" s="13">
        <f t="shared" ref="W70:W132" si="53">(V70/J70)*10</f>
        <v>148.33120569637802</v>
      </c>
      <c r="X70" s="13">
        <f t="shared" ref="X70:X132" si="54">W70/5</f>
        <v>29.666241139275606</v>
      </c>
      <c r="Y70" s="13">
        <f t="shared" ref="Y70:Y132" si="55">(K70/60)*15</f>
        <v>87.5</v>
      </c>
      <c r="Z70" s="13">
        <f t="shared" ref="Z70:Z132" si="56">(Y70/J70)*10</f>
        <v>444.99361708913403</v>
      </c>
      <c r="AA70" s="13">
        <f t="shared" ref="AA70:AA132" si="57">(K70/60)*20</f>
        <v>116.66666666666666</v>
      </c>
      <c r="AB70" s="13">
        <f t="shared" ref="AB70:AB132" si="58">(AA70/J70)*10</f>
        <v>593.32482278551208</v>
      </c>
    </row>
    <row r="71" spans="1:28" s="13" customFormat="1" ht="12.75" customHeight="1" x14ac:dyDescent="0.2">
      <c r="A71" s="14">
        <v>67</v>
      </c>
      <c r="B71" s="224" t="s">
        <v>225</v>
      </c>
      <c r="C71" s="225" t="s">
        <v>233</v>
      </c>
      <c r="D71" s="16" t="s">
        <v>24</v>
      </c>
      <c r="E71" s="26">
        <v>12191</v>
      </c>
      <c r="F71" s="27">
        <v>1250.1120000000001</v>
      </c>
      <c r="G71" s="26">
        <v>11120</v>
      </c>
      <c r="H71" s="199">
        <v>10965</v>
      </c>
      <c r="I71" s="103">
        <v>10700</v>
      </c>
      <c r="J71" s="28">
        <f t="shared" si="27"/>
        <v>1.1683289719626169</v>
      </c>
      <c r="K71" s="43">
        <v>200</v>
      </c>
      <c r="L71" s="56">
        <v>9700</v>
      </c>
      <c r="M71" s="173">
        <v>9700</v>
      </c>
      <c r="N71" s="42">
        <f>M71+V71</f>
        <v>9716.6666666666661</v>
      </c>
      <c r="O71" s="180">
        <f>N71+X71</f>
        <v>9745.1974436423825</v>
      </c>
      <c r="P71" s="212">
        <f t="shared" ref="P71" si="59">H71</f>
        <v>10965</v>
      </c>
      <c r="Q71" s="22" t="s">
        <v>241</v>
      </c>
      <c r="R71" s="22" t="s">
        <v>241</v>
      </c>
      <c r="S71" s="113">
        <f t="shared" si="13"/>
        <v>42.753920000000015</v>
      </c>
      <c r="T71" s="64"/>
      <c r="U71" s="67"/>
      <c r="V71" s="13">
        <f t="shared" si="52"/>
        <v>16.666666666666668</v>
      </c>
      <c r="W71" s="13">
        <f t="shared" si="53"/>
        <v>142.65388487858155</v>
      </c>
      <c r="X71" s="13">
        <f t="shared" si="54"/>
        <v>28.530776975716311</v>
      </c>
      <c r="Y71" s="13">
        <f t="shared" si="55"/>
        <v>50</v>
      </c>
      <c r="Z71" s="13">
        <f t="shared" si="56"/>
        <v>427.96165463574459</v>
      </c>
      <c r="AA71" s="13">
        <f t="shared" si="57"/>
        <v>66.666666666666671</v>
      </c>
      <c r="AB71" s="13">
        <f t="shared" si="58"/>
        <v>570.6155395143262</v>
      </c>
    </row>
    <row r="72" spans="1:28" s="13" customFormat="1" ht="12.75" customHeight="1" x14ac:dyDescent="0.2">
      <c r="A72" s="6">
        <v>68</v>
      </c>
      <c r="B72" s="15" t="s">
        <v>106</v>
      </c>
      <c r="C72" s="69" t="s">
        <v>174</v>
      </c>
      <c r="D72" s="16" t="s">
        <v>24</v>
      </c>
      <c r="E72" s="17">
        <v>8178</v>
      </c>
      <c r="F72" s="18">
        <v>294.17599999999999</v>
      </c>
      <c r="G72" s="17">
        <v>6190</v>
      </c>
      <c r="H72" s="199">
        <v>5890</v>
      </c>
      <c r="I72" s="103">
        <v>5600</v>
      </c>
      <c r="J72" s="28">
        <f t="shared" si="27"/>
        <v>0.52531428571428573</v>
      </c>
      <c r="K72" s="43">
        <v>50</v>
      </c>
      <c r="L72" s="56">
        <v>5500</v>
      </c>
      <c r="M72" s="173">
        <v>5500</v>
      </c>
      <c r="N72" s="42">
        <f t="shared" ref="N72" si="60">M72+V72</f>
        <v>5504.166666666667</v>
      </c>
      <c r="O72" s="180">
        <f t="shared" ref="O72" si="61">N72+X72</f>
        <v>5520.0301860110958</v>
      </c>
      <c r="P72" s="212">
        <f t="shared" si="41"/>
        <v>5890</v>
      </c>
      <c r="Q72" s="15" t="s">
        <v>74</v>
      </c>
      <c r="R72" s="23" t="s">
        <v>63</v>
      </c>
      <c r="S72" s="113">
        <f t="shared" ref="S72:S134" si="62">(P72-O72)/X72</f>
        <v>23.322051428571402</v>
      </c>
      <c r="T72" s="64"/>
      <c r="U72" s="67"/>
      <c r="V72" s="13">
        <f t="shared" si="52"/>
        <v>4.166666666666667</v>
      </c>
      <c r="W72" s="13">
        <f t="shared" si="53"/>
        <v>79.317596722143662</v>
      </c>
      <c r="X72" s="13">
        <f t="shared" si="54"/>
        <v>15.863519344428733</v>
      </c>
      <c r="Y72" s="13">
        <f t="shared" si="55"/>
        <v>12.5</v>
      </c>
      <c r="Z72" s="13">
        <f t="shared" si="56"/>
        <v>237.95279016643096</v>
      </c>
      <c r="AA72" s="13">
        <f t="shared" si="57"/>
        <v>16.666666666666668</v>
      </c>
      <c r="AB72" s="13">
        <f t="shared" si="58"/>
        <v>317.27038688857465</v>
      </c>
    </row>
    <row r="73" spans="1:28" s="13" customFormat="1" ht="12.75" customHeight="1" x14ac:dyDescent="0.2">
      <c r="A73" s="6">
        <v>69</v>
      </c>
      <c r="B73" s="224" t="s">
        <v>226</v>
      </c>
      <c r="C73" s="225" t="s">
        <v>165</v>
      </c>
      <c r="D73" s="16" t="s">
        <v>24</v>
      </c>
      <c r="E73" s="17">
        <v>7495</v>
      </c>
      <c r="F73" s="18">
        <v>308.84500000000003</v>
      </c>
      <c r="G73" s="17">
        <v>7693</v>
      </c>
      <c r="H73" s="199">
        <v>7289</v>
      </c>
      <c r="I73" s="103">
        <v>7000</v>
      </c>
      <c r="J73" s="28">
        <f t="shared" si="27"/>
        <v>0.44120714285714291</v>
      </c>
      <c r="K73" s="43">
        <v>200</v>
      </c>
      <c r="L73" s="56"/>
      <c r="M73" s="173">
        <v>3500</v>
      </c>
      <c r="N73" s="165">
        <f>M73+W73</f>
        <v>3877.7515150533977</v>
      </c>
      <c r="O73" s="183">
        <f t="shared" ref="O73" si="63">N73+Z73</f>
        <v>5011.0060602135909</v>
      </c>
      <c r="P73" s="212">
        <f t="shared" si="41"/>
        <v>7289</v>
      </c>
      <c r="Q73" s="22" t="s">
        <v>241</v>
      </c>
      <c r="R73" s="22" t="s">
        <v>241</v>
      </c>
      <c r="S73" s="113">
        <f t="shared" si="62"/>
        <v>30.152015928571437</v>
      </c>
      <c r="T73" s="64"/>
      <c r="U73" s="67"/>
      <c r="V73" s="13">
        <f t="shared" si="52"/>
        <v>16.666666666666668</v>
      </c>
      <c r="W73" s="13">
        <f t="shared" si="53"/>
        <v>377.75151505339784</v>
      </c>
      <c r="X73" s="13">
        <f t="shared" si="54"/>
        <v>75.550303010679571</v>
      </c>
      <c r="Y73" s="13">
        <f t="shared" si="55"/>
        <v>50</v>
      </c>
      <c r="Z73" s="13">
        <f t="shared" si="56"/>
        <v>1133.2545451601934</v>
      </c>
      <c r="AA73" s="13">
        <f t="shared" si="57"/>
        <v>66.666666666666671</v>
      </c>
      <c r="AB73" s="13">
        <f t="shared" si="58"/>
        <v>1511.0060602135914</v>
      </c>
    </row>
    <row r="74" spans="1:28" s="13" customFormat="1" ht="21.75" customHeight="1" x14ac:dyDescent="0.2">
      <c r="A74" s="14">
        <v>70</v>
      </c>
      <c r="B74" s="15" t="s">
        <v>107</v>
      </c>
      <c r="C74" s="69" t="s">
        <v>174</v>
      </c>
      <c r="D74" s="16" t="s">
        <v>24</v>
      </c>
      <c r="E74" s="17">
        <v>7476</v>
      </c>
      <c r="F74" s="18">
        <v>307.62900000000002</v>
      </c>
      <c r="G74" s="17">
        <v>7657</v>
      </c>
      <c r="H74" s="199">
        <v>7294</v>
      </c>
      <c r="I74" s="103">
        <v>7000</v>
      </c>
      <c r="J74" s="28">
        <f t="shared" si="27"/>
        <v>0.43947000000000003</v>
      </c>
      <c r="K74" s="43">
        <v>50</v>
      </c>
      <c r="L74" s="56">
        <v>6500</v>
      </c>
      <c r="M74" s="173">
        <v>6500</v>
      </c>
      <c r="N74" s="42">
        <f t="shared" si="42"/>
        <v>6594.8111740657305</v>
      </c>
      <c r="O74" s="180">
        <f t="shared" si="43"/>
        <v>6879.2446962629228</v>
      </c>
      <c r="P74" s="212">
        <f t="shared" si="41"/>
        <v>7294</v>
      </c>
      <c r="Q74" s="15" t="s">
        <v>74</v>
      </c>
      <c r="R74" s="21" t="s">
        <v>63</v>
      </c>
      <c r="S74" s="113">
        <f t="shared" si="62"/>
        <v>21.872701599999996</v>
      </c>
      <c r="T74" s="64">
        <f t="shared" si="44"/>
        <v>7258.4893925258457</v>
      </c>
      <c r="U74" s="67">
        <f t="shared" si="45"/>
        <v>35.510607474154313</v>
      </c>
      <c r="V74" s="13">
        <f t="shared" si="52"/>
        <v>4.166666666666667</v>
      </c>
      <c r="W74" s="13">
        <f t="shared" si="53"/>
        <v>94.811174065730697</v>
      </c>
      <c r="X74" s="13">
        <f t="shared" si="54"/>
        <v>18.962234813146139</v>
      </c>
      <c r="Y74" s="13">
        <f t="shared" si="55"/>
        <v>12.5</v>
      </c>
      <c r="Z74" s="13">
        <f t="shared" si="56"/>
        <v>284.43352219719208</v>
      </c>
      <c r="AA74" s="13">
        <f t="shared" si="57"/>
        <v>16.666666666666668</v>
      </c>
      <c r="AB74" s="13">
        <f t="shared" si="58"/>
        <v>379.24469626292279</v>
      </c>
    </row>
    <row r="75" spans="1:28" s="13" customFormat="1" ht="21.75" customHeight="1" x14ac:dyDescent="0.2">
      <c r="A75" s="14">
        <v>71</v>
      </c>
      <c r="B75" s="224" t="s">
        <v>227</v>
      </c>
      <c r="C75" s="225" t="s">
        <v>165</v>
      </c>
      <c r="D75" s="16" t="s">
        <v>24</v>
      </c>
      <c r="E75" s="17">
        <v>12010</v>
      </c>
      <c r="F75" s="18">
        <v>578.92200000000003</v>
      </c>
      <c r="G75" s="17">
        <v>5790</v>
      </c>
      <c r="H75" s="199">
        <v>5356</v>
      </c>
      <c r="I75" s="103">
        <v>5100</v>
      </c>
      <c r="J75" s="28">
        <f t="shared" si="27"/>
        <v>1.1351411764705883</v>
      </c>
      <c r="K75" s="43">
        <v>200</v>
      </c>
      <c r="L75" s="56"/>
      <c r="M75" s="173">
        <v>4000</v>
      </c>
      <c r="N75" s="165">
        <f>M75+W75</f>
        <v>4146.8246154058752</v>
      </c>
      <c r="O75" s="183">
        <f>N75+Z75</f>
        <v>4587.2984616235008</v>
      </c>
      <c r="P75" s="212">
        <f t="shared" si="41"/>
        <v>5356</v>
      </c>
      <c r="Q75" s="22" t="s">
        <v>241</v>
      </c>
      <c r="R75" s="22" t="s">
        <v>241</v>
      </c>
      <c r="S75" s="113">
        <f>(P75-O75)/X75</f>
        <v>26.177543058823513</v>
      </c>
      <c r="T75" s="64"/>
      <c r="U75" s="67"/>
      <c r="V75" s="13">
        <f t="shared" si="52"/>
        <v>16.666666666666668</v>
      </c>
      <c r="W75" s="13">
        <f t="shared" si="53"/>
        <v>146.82461540587505</v>
      </c>
      <c r="X75" s="13">
        <f t="shared" si="54"/>
        <v>29.364923081175011</v>
      </c>
      <c r="Y75" s="13">
        <f t="shared" si="55"/>
        <v>50</v>
      </c>
      <c r="Z75" s="13">
        <f t="shared" si="56"/>
        <v>440.47384621762512</v>
      </c>
      <c r="AA75" s="13">
        <f t="shared" si="57"/>
        <v>66.666666666666671</v>
      </c>
      <c r="AB75" s="13">
        <f t="shared" si="58"/>
        <v>587.2984616235002</v>
      </c>
    </row>
    <row r="76" spans="1:28" s="13" customFormat="1" ht="21.75" customHeight="1" x14ac:dyDescent="0.2">
      <c r="A76" s="6">
        <v>72</v>
      </c>
      <c r="B76" s="15" t="s">
        <v>108</v>
      </c>
      <c r="C76" s="20" t="s">
        <v>109</v>
      </c>
      <c r="D76" s="16" t="s">
        <v>24</v>
      </c>
      <c r="E76" s="17">
        <v>36012</v>
      </c>
      <c r="F76" s="18">
        <v>12346.893</v>
      </c>
      <c r="G76" s="17">
        <v>12885</v>
      </c>
      <c r="H76" s="199">
        <v>12420</v>
      </c>
      <c r="I76" s="103">
        <v>12120</v>
      </c>
      <c r="J76" s="28">
        <f t="shared" si="27"/>
        <v>10.187205445544553</v>
      </c>
      <c r="K76" s="43">
        <v>300</v>
      </c>
      <c r="L76" s="56">
        <v>11500</v>
      </c>
      <c r="M76" s="173">
        <v>11800</v>
      </c>
      <c r="N76" s="42">
        <f t="shared" si="42"/>
        <v>11824.540586850473</v>
      </c>
      <c r="O76" s="180">
        <f t="shared" si="43"/>
        <v>11898.162347401892</v>
      </c>
      <c r="P76" s="212">
        <f t="shared" si="41"/>
        <v>12420</v>
      </c>
      <c r="Q76" s="15" t="s">
        <v>74</v>
      </c>
      <c r="R76" s="21" t="s">
        <v>63</v>
      </c>
      <c r="S76" s="113">
        <f t="shared" si="62"/>
        <v>106.32134752475255</v>
      </c>
      <c r="T76" s="64">
        <f t="shared" si="44"/>
        <v>11996.324694803785</v>
      </c>
      <c r="U76" s="67">
        <f t="shared" si="45"/>
        <v>423.67530519621505</v>
      </c>
      <c r="V76" s="13">
        <f t="shared" si="52"/>
        <v>25</v>
      </c>
      <c r="W76" s="13">
        <f t="shared" si="53"/>
        <v>24.540586850473236</v>
      </c>
      <c r="X76" s="13">
        <f t="shared" si="54"/>
        <v>4.9081173700946472</v>
      </c>
      <c r="Y76" s="13">
        <f t="shared" si="55"/>
        <v>75</v>
      </c>
      <c r="Z76" s="13">
        <f t="shared" si="56"/>
        <v>73.621760551419712</v>
      </c>
      <c r="AA76" s="13">
        <f t="shared" si="57"/>
        <v>100</v>
      </c>
      <c r="AB76" s="13">
        <f t="shared" si="58"/>
        <v>98.162347401892944</v>
      </c>
    </row>
    <row r="77" spans="1:28" s="13" customFormat="1" ht="12" customHeight="1" x14ac:dyDescent="0.2">
      <c r="A77" s="6">
        <v>73</v>
      </c>
      <c r="B77" s="15" t="s">
        <v>110</v>
      </c>
      <c r="C77" s="20" t="s">
        <v>109</v>
      </c>
      <c r="D77" s="16" t="s">
        <v>24</v>
      </c>
      <c r="E77" s="17">
        <v>35996</v>
      </c>
      <c r="F77" s="18">
        <v>10512.759</v>
      </c>
      <c r="G77" s="17">
        <v>11308</v>
      </c>
      <c r="H77" s="199">
        <v>10647</v>
      </c>
      <c r="I77" s="103">
        <v>10300</v>
      </c>
      <c r="J77" s="28">
        <f t="shared" si="27"/>
        <v>10.206562135922329</v>
      </c>
      <c r="K77" s="43">
        <v>300</v>
      </c>
      <c r="L77" s="56">
        <v>9500</v>
      </c>
      <c r="M77" s="173">
        <v>10000</v>
      </c>
      <c r="N77" s="42">
        <f t="shared" si="42"/>
        <v>10024.494045759064</v>
      </c>
      <c r="O77" s="180">
        <f t="shared" si="43"/>
        <v>10097.976183036253</v>
      </c>
      <c r="P77" s="212">
        <f t="shared" si="41"/>
        <v>10647</v>
      </c>
      <c r="Q77" s="15" t="s">
        <v>74</v>
      </c>
      <c r="R77" s="23" t="s">
        <v>63</v>
      </c>
      <c r="S77" s="113">
        <f t="shared" si="62"/>
        <v>112.07291403883461</v>
      </c>
      <c r="T77" s="64">
        <f t="shared" si="44"/>
        <v>10195.952366072504</v>
      </c>
      <c r="U77" s="67">
        <f t="shared" si="45"/>
        <v>451.04763392749555</v>
      </c>
      <c r="V77" s="13">
        <f t="shared" si="52"/>
        <v>25</v>
      </c>
      <c r="W77" s="13">
        <f t="shared" si="53"/>
        <v>24.494045759062871</v>
      </c>
      <c r="X77" s="13">
        <f t="shared" si="54"/>
        <v>4.898809151812574</v>
      </c>
      <c r="Y77" s="13">
        <f t="shared" si="55"/>
        <v>75</v>
      </c>
      <c r="Z77" s="13">
        <f t="shared" si="56"/>
        <v>73.482137277188599</v>
      </c>
      <c r="AA77" s="13">
        <f t="shared" si="57"/>
        <v>100</v>
      </c>
      <c r="AB77" s="13">
        <f t="shared" si="58"/>
        <v>97.976183036251484</v>
      </c>
    </row>
    <row r="78" spans="1:28" s="13" customFormat="1" ht="15" customHeight="1" x14ac:dyDescent="0.2">
      <c r="A78" s="14">
        <v>74</v>
      </c>
      <c r="B78" s="15" t="s">
        <v>111</v>
      </c>
      <c r="C78" s="20" t="s">
        <v>112</v>
      </c>
      <c r="D78" s="16" t="s">
        <v>24</v>
      </c>
      <c r="E78" s="17">
        <v>35994</v>
      </c>
      <c r="F78" s="18">
        <v>12131.038</v>
      </c>
      <c r="G78" s="17">
        <v>12536</v>
      </c>
      <c r="H78" s="199">
        <v>12167</v>
      </c>
      <c r="I78" s="103">
        <v>11850</v>
      </c>
      <c r="J78" s="28">
        <f t="shared" si="27"/>
        <v>10.237162869198313</v>
      </c>
      <c r="K78" s="43">
        <v>290</v>
      </c>
      <c r="L78" s="56">
        <v>11500</v>
      </c>
      <c r="M78" s="173">
        <v>11500</v>
      </c>
      <c r="N78" s="42">
        <f t="shared" si="42"/>
        <v>11523.606801000871</v>
      </c>
      <c r="O78" s="180">
        <f t="shared" si="43"/>
        <v>11594.427204003483</v>
      </c>
      <c r="P78" s="212">
        <f t="shared" si="41"/>
        <v>12167</v>
      </c>
      <c r="Q78" s="15" t="s">
        <v>74</v>
      </c>
      <c r="R78" s="21" t="s">
        <v>63</v>
      </c>
      <c r="S78" s="113">
        <f t="shared" si="62"/>
        <v>121.27284759493665</v>
      </c>
      <c r="T78" s="64">
        <f t="shared" si="44"/>
        <v>11688.854408006966</v>
      </c>
      <c r="U78" s="67">
        <f t="shared" si="45"/>
        <v>478.14559199303403</v>
      </c>
      <c r="V78" s="13">
        <f t="shared" si="52"/>
        <v>24.166666666666664</v>
      </c>
      <c r="W78" s="13">
        <f t="shared" si="53"/>
        <v>23.606801000870657</v>
      </c>
      <c r="X78" s="13">
        <f t="shared" si="54"/>
        <v>4.7213602001741313</v>
      </c>
      <c r="Y78" s="13">
        <f t="shared" si="55"/>
        <v>72.5</v>
      </c>
      <c r="Z78" s="13">
        <f t="shared" si="56"/>
        <v>70.820403002611968</v>
      </c>
      <c r="AA78" s="13">
        <f t="shared" si="57"/>
        <v>96.666666666666657</v>
      </c>
      <c r="AB78" s="13">
        <f t="shared" si="58"/>
        <v>94.427204003482629</v>
      </c>
    </row>
    <row r="79" spans="1:28" s="13" customFormat="1" ht="20.25" customHeight="1" x14ac:dyDescent="0.2">
      <c r="A79" s="14">
        <v>75</v>
      </c>
      <c r="B79" s="15" t="s">
        <v>113</v>
      </c>
      <c r="C79" s="20" t="s">
        <v>112</v>
      </c>
      <c r="D79" s="16" t="s">
        <v>24</v>
      </c>
      <c r="E79" s="17">
        <v>35992</v>
      </c>
      <c r="F79" s="18">
        <v>12055.764999999999</v>
      </c>
      <c r="G79" s="17">
        <v>12449</v>
      </c>
      <c r="H79" s="199">
        <v>12125</v>
      </c>
      <c r="I79" s="103">
        <v>11850</v>
      </c>
      <c r="J79" s="28">
        <f t="shared" si="27"/>
        <v>10.173641350210969</v>
      </c>
      <c r="K79" s="43">
        <v>290</v>
      </c>
      <c r="L79" s="56">
        <v>11000</v>
      </c>
      <c r="M79" s="173">
        <v>11500</v>
      </c>
      <c r="N79" s="42">
        <f t="shared" si="42"/>
        <v>11523.754195606833</v>
      </c>
      <c r="O79" s="180">
        <f t="shared" si="43"/>
        <v>11595.016782427329</v>
      </c>
      <c r="P79" s="212">
        <f t="shared" si="41"/>
        <v>12125</v>
      </c>
      <c r="Q79" s="15" t="s">
        <v>74</v>
      </c>
      <c r="R79" s="23" t="s">
        <v>63</v>
      </c>
      <c r="S79" s="113">
        <f t="shared" si="62"/>
        <v>111.555707114797</v>
      </c>
      <c r="T79" s="64">
        <f t="shared" si="44"/>
        <v>11690.033564854657</v>
      </c>
      <c r="U79" s="67">
        <f t="shared" si="45"/>
        <v>434.96643514534298</v>
      </c>
      <c r="V79" s="13">
        <f t="shared" si="52"/>
        <v>24.166666666666664</v>
      </c>
      <c r="W79" s="13">
        <f t="shared" si="53"/>
        <v>23.754195606832084</v>
      </c>
      <c r="X79" s="13">
        <f t="shared" si="54"/>
        <v>4.7508391213664165</v>
      </c>
      <c r="Y79" s="13">
        <f t="shared" si="55"/>
        <v>72.5</v>
      </c>
      <c r="Z79" s="13">
        <f t="shared" si="56"/>
        <v>71.262586820496253</v>
      </c>
      <c r="AA79" s="13">
        <f t="shared" si="57"/>
        <v>96.666666666666657</v>
      </c>
      <c r="AB79" s="13">
        <f t="shared" si="58"/>
        <v>95.016782427328337</v>
      </c>
    </row>
    <row r="80" spans="1:28" ht="18.75" customHeight="1" x14ac:dyDescent="0.2">
      <c r="A80" s="6">
        <v>76</v>
      </c>
      <c r="B80" s="15" t="s">
        <v>114</v>
      </c>
      <c r="C80" s="20" t="s">
        <v>109</v>
      </c>
      <c r="D80" s="16" t="s">
        <v>24</v>
      </c>
      <c r="E80" s="17">
        <v>36006</v>
      </c>
      <c r="F80" s="18">
        <v>12350.271000000001</v>
      </c>
      <c r="G80" s="17">
        <v>12645</v>
      </c>
      <c r="H80" s="199">
        <v>12215</v>
      </c>
      <c r="I80" s="103">
        <v>12000</v>
      </c>
      <c r="J80" s="28">
        <f t="shared" si="27"/>
        <v>10.291892499999999</v>
      </c>
      <c r="K80" s="43">
        <v>300</v>
      </c>
      <c r="L80" s="56">
        <v>11500</v>
      </c>
      <c r="M80" s="173">
        <v>11500</v>
      </c>
      <c r="N80" s="42">
        <f t="shared" si="42"/>
        <v>11524.290964951295</v>
      </c>
      <c r="O80" s="180">
        <f t="shared" si="43"/>
        <v>11597.163859805181</v>
      </c>
      <c r="P80" s="212">
        <f t="shared" si="41"/>
        <v>12215</v>
      </c>
      <c r="Q80" s="15" t="s">
        <v>74</v>
      </c>
      <c r="R80" s="23" t="s">
        <v>63</v>
      </c>
      <c r="S80" s="113">
        <f t="shared" si="62"/>
        <v>127.17406275000003</v>
      </c>
      <c r="T80" s="64">
        <f t="shared" si="44"/>
        <v>11694.327719610363</v>
      </c>
      <c r="U80" s="67">
        <f t="shared" si="45"/>
        <v>520.67228038963731</v>
      </c>
      <c r="V80" s="13">
        <f t="shared" si="52"/>
        <v>25</v>
      </c>
      <c r="W80" s="13">
        <f t="shared" si="53"/>
        <v>24.290964951295404</v>
      </c>
      <c r="X80" s="13">
        <f t="shared" si="54"/>
        <v>4.8581929902590808</v>
      </c>
      <c r="Y80" s="13">
        <f t="shared" si="55"/>
        <v>75</v>
      </c>
      <c r="Z80" s="13">
        <f t="shared" si="56"/>
        <v>72.872894853886208</v>
      </c>
      <c r="AA80" s="13">
        <f t="shared" si="57"/>
        <v>100</v>
      </c>
      <c r="AB80" s="13">
        <f t="shared" si="58"/>
        <v>97.163859805181616</v>
      </c>
    </row>
    <row r="81" spans="1:28" s="13" customFormat="1" ht="17.25" customHeight="1" x14ac:dyDescent="0.2">
      <c r="A81" s="6">
        <v>77</v>
      </c>
      <c r="B81" s="15" t="s">
        <v>115</v>
      </c>
      <c r="C81" s="20" t="s">
        <v>109</v>
      </c>
      <c r="D81" s="16" t="s">
        <v>24</v>
      </c>
      <c r="E81" s="17">
        <v>35952</v>
      </c>
      <c r="F81" s="18">
        <v>12237.209000000001</v>
      </c>
      <c r="G81" s="17">
        <v>12990</v>
      </c>
      <c r="H81" s="199">
        <v>12376</v>
      </c>
      <c r="I81" s="103">
        <v>12100</v>
      </c>
      <c r="J81" s="28">
        <f t="shared" si="27"/>
        <v>10.113395867768595</v>
      </c>
      <c r="K81" s="43">
        <v>300</v>
      </c>
      <c r="L81" s="56">
        <v>11500</v>
      </c>
      <c r="M81" s="173">
        <v>11600</v>
      </c>
      <c r="N81" s="42">
        <f t="shared" si="42"/>
        <v>11624.719688942143</v>
      </c>
      <c r="O81" s="180">
        <f t="shared" si="43"/>
        <v>11698.878755768574</v>
      </c>
      <c r="P81" s="212">
        <f t="shared" si="41"/>
        <v>12376</v>
      </c>
      <c r="Q81" s="15" t="s">
        <v>74</v>
      </c>
      <c r="R81" s="21" t="s">
        <v>63</v>
      </c>
      <c r="S81" s="113">
        <f t="shared" si="62"/>
        <v>136.95990386776873</v>
      </c>
      <c r="T81" s="64">
        <f t="shared" si="44"/>
        <v>11797.757511537147</v>
      </c>
      <c r="U81" s="67">
        <f t="shared" si="45"/>
        <v>578.24248846285263</v>
      </c>
      <c r="V81" s="13">
        <f t="shared" si="52"/>
        <v>25</v>
      </c>
      <c r="W81" s="13">
        <f t="shared" si="53"/>
        <v>24.719688942143591</v>
      </c>
      <c r="X81" s="13">
        <f t="shared" si="54"/>
        <v>4.9439377884287179</v>
      </c>
      <c r="Y81" s="13">
        <f t="shared" si="55"/>
        <v>75</v>
      </c>
      <c r="Z81" s="13">
        <f t="shared" si="56"/>
        <v>74.15906682643076</v>
      </c>
      <c r="AA81" s="13">
        <f t="shared" si="57"/>
        <v>100</v>
      </c>
      <c r="AB81" s="13">
        <f t="shared" si="58"/>
        <v>98.878755768574365</v>
      </c>
    </row>
    <row r="82" spans="1:28" s="13" customFormat="1" ht="17.25" customHeight="1" x14ac:dyDescent="0.2">
      <c r="A82" s="14">
        <v>78</v>
      </c>
      <c r="B82" s="15" t="s">
        <v>116</v>
      </c>
      <c r="C82" s="20" t="s">
        <v>112</v>
      </c>
      <c r="D82" s="16" t="s">
        <v>24</v>
      </c>
      <c r="E82" s="17">
        <v>23991</v>
      </c>
      <c r="F82" s="18">
        <v>4883.3190000000004</v>
      </c>
      <c r="G82" s="17">
        <v>11475</v>
      </c>
      <c r="H82" s="199">
        <v>11128</v>
      </c>
      <c r="I82" s="103">
        <v>10800</v>
      </c>
      <c r="J82" s="28">
        <f t="shared" si="27"/>
        <v>4.5215916666666676</v>
      </c>
      <c r="K82" s="43">
        <v>290</v>
      </c>
      <c r="L82" s="56">
        <v>10500</v>
      </c>
      <c r="M82" s="173">
        <v>10500</v>
      </c>
      <c r="N82" s="42">
        <f>M82+V82</f>
        <v>10524.166666666666</v>
      </c>
      <c r="O82" s="180">
        <f>N82+X82</f>
        <v>10534.856117837069</v>
      </c>
      <c r="P82" s="212">
        <f t="shared" ref="P82:P100" si="64">H82</f>
        <v>11128</v>
      </c>
      <c r="Q82" s="15" t="s">
        <v>74</v>
      </c>
      <c r="R82" s="23" t="s">
        <v>63</v>
      </c>
      <c r="S82" s="113">
        <f t="shared" si="62"/>
        <v>55.488712442528772</v>
      </c>
      <c r="T82" s="64"/>
      <c r="U82" s="67"/>
      <c r="V82" s="13">
        <f t="shared" si="52"/>
        <v>24.166666666666664</v>
      </c>
      <c r="W82" s="13">
        <f t="shared" si="53"/>
        <v>53.447255852013747</v>
      </c>
      <c r="X82" s="13">
        <f t="shared" si="54"/>
        <v>10.68945117040275</v>
      </c>
      <c r="Y82" s="13">
        <f t="shared" si="55"/>
        <v>72.5</v>
      </c>
      <c r="Z82" s="13">
        <f t="shared" si="56"/>
        <v>160.34176755604125</v>
      </c>
      <c r="AA82" s="13">
        <f t="shared" si="57"/>
        <v>96.666666666666657</v>
      </c>
      <c r="AB82" s="13">
        <f t="shared" si="58"/>
        <v>213.78902340805499</v>
      </c>
    </row>
    <row r="83" spans="1:28" s="13" customFormat="1" ht="17.25" customHeight="1" x14ac:dyDescent="0.2">
      <c r="A83" s="14">
        <v>79</v>
      </c>
      <c r="B83" s="15" t="s">
        <v>117</v>
      </c>
      <c r="C83" s="20" t="s">
        <v>118</v>
      </c>
      <c r="D83" s="16" t="s">
        <v>24</v>
      </c>
      <c r="E83" s="17">
        <v>24376</v>
      </c>
      <c r="F83" s="18">
        <v>5517.7470000000003</v>
      </c>
      <c r="G83" s="17">
        <v>12279</v>
      </c>
      <c r="H83" s="199">
        <v>12130</v>
      </c>
      <c r="I83" s="103">
        <v>11800</v>
      </c>
      <c r="J83" s="28">
        <f t="shared" si="27"/>
        <v>4.6760567796610166</v>
      </c>
      <c r="K83" s="43">
        <v>215</v>
      </c>
      <c r="L83" s="56">
        <v>11500</v>
      </c>
      <c r="M83" s="173">
        <v>11500</v>
      </c>
      <c r="N83" s="42">
        <f>M83+V83</f>
        <v>11517.916666666666</v>
      </c>
      <c r="O83" s="180">
        <f t="shared" ref="O83" si="65">N83+X83</f>
        <v>11525.579818553357</v>
      </c>
      <c r="P83" s="212">
        <f t="shared" si="64"/>
        <v>12130</v>
      </c>
      <c r="Q83" s="15" t="s">
        <v>70</v>
      </c>
      <c r="R83" s="21" t="s">
        <v>63</v>
      </c>
      <c r="S83" s="113">
        <f t="shared" si="62"/>
        <v>78.8735745270005</v>
      </c>
      <c r="T83" s="64"/>
      <c r="U83" s="67"/>
      <c r="V83" s="13">
        <f t="shared" si="52"/>
        <v>17.916666666666668</v>
      </c>
      <c r="W83" s="13">
        <f t="shared" si="53"/>
        <v>38.315759433454758</v>
      </c>
      <c r="X83" s="13">
        <f t="shared" si="54"/>
        <v>7.6631518866909518</v>
      </c>
      <c r="Y83" s="13">
        <f t="shared" si="55"/>
        <v>53.75</v>
      </c>
      <c r="Z83" s="13">
        <f t="shared" si="56"/>
        <v>114.94727830036426</v>
      </c>
      <c r="AA83" s="13">
        <f t="shared" si="57"/>
        <v>71.666666666666671</v>
      </c>
      <c r="AB83" s="13">
        <f t="shared" si="58"/>
        <v>153.26303773381903</v>
      </c>
    </row>
    <row r="84" spans="1:28" ht="13.5" customHeight="1" x14ac:dyDescent="0.2">
      <c r="A84" s="6">
        <v>80</v>
      </c>
      <c r="B84" s="15" t="s">
        <v>119</v>
      </c>
      <c r="C84" s="20" t="s">
        <v>112</v>
      </c>
      <c r="D84" s="16" t="s">
        <v>24</v>
      </c>
      <c r="E84" s="17">
        <v>24006</v>
      </c>
      <c r="F84" s="18">
        <v>4890.55</v>
      </c>
      <c r="G84" s="17">
        <v>11611</v>
      </c>
      <c r="H84" s="199">
        <v>11102</v>
      </c>
      <c r="I84" s="103">
        <v>10750</v>
      </c>
      <c r="J84" s="28">
        <f t="shared" si="27"/>
        <v>4.5493488372093029</v>
      </c>
      <c r="K84" s="43">
        <v>290</v>
      </c>
      <c r="L84" s="56">
        <v>10500</v>
      </c>
      <c r="M84" s="173">
        <v>10500</v>
      </c>
      <c r="N84" s="42">
        <f t="shared" si="42"/>
        <v>10553.121155425601</v>
      </c>
      <c r="O84" s="180">
        <f t="shared" si="43"/>
        <v>10712.484621702401</v>
      </c>
      <c r="P84" s="212">
        <f t="shared" si="64"/>
        <v>11102</v>
      </c>
      <c r="Q84" s="15" t="s">
        <v>74</v>
      </c>
      <c r="R84" s="23" t="s">
        <v>63</v>
      </c>
      <c r="S84" s="113">
        <f t="shared" si="62"/>
        <v>36.662924137930887</v>
      </c>
      <c r="T84" s="64">
        <f t="shared" si="44"/>
        <v>10924.969243404799</v>
      </c>
      <c r="U84" s="67">
        <f t="shared" si="45"/>
        <v>177.03075659520073</v>
      </c>
      <c r="V84" s="13">
        <f t="shared" si="52"/>
        <v>24.166666666666664</v>
      </c>
      <c r="W84" s="13">
        <f t="shared" si="53"/>
        <v>53.121155425599696</v>
      </c>
      <c r="X84" s="13">
        <f t="shared" si="54"/>
        <v>10.62423108511994</v>
      </c>
      <c r="Y84" s="13">
        <f t="shared" si="55"/>
        <v>72.5</v>
      </c>
      <c r="Z84" s="13">
        <f t="shared" si="56"/>
        <v>159.36346627679913</v>
      </c>
      <c r="AA84" s="13">
        <f t="shared" si="57"/>
        <v>96.666666666666657</v>
      </c>
      <c r="AB84" s="13">
        <f t="shared" si="58"/>
        <v>212.48462170239878</v>
      </c>
    </row>
    <row r="85" spans="1:28" ht="13.5" customHeight="1" x14ac:dyDescent="0.2">
      <c r="A85" s="6">
        <v>81</v>
      </c>
      <c r="B85" s="15" t="s">
        <v>120</v>
      </c>
      <c r="C85" s="20" t="s">
        <v>112</v>
      </c>
      <c r="D85" s="16" t="s">
        <v>24</v>
      </c>
      <c r="E85" s="17">
        <v>24393</v>
      </c>
      <c r="F85" s="18">
        <v>5512.375</v>
      </c>
      <c r="G85" s="17">
        <v>12329</v>
      </c>
      <c r="H85" s="199">
        <v>12181</v>
      </c>
      <c r="I85" s="103">
        <v>11800</v>
      </c>
      <c r="J85" s="28">
        <f t="shared" ref="J85:J147" si="66">(F85/I85)*10</f>
        <v>4.6715042372881355</v>
      </c>
      <c r="K85" s="43">
        <v>290</v>
      </c>
      <c r="L85" s="56">
        <v>11500</v>
      </c>
      <c r="M85" s="173">
        <v>11500</v>
      </c>
      <c r="N85" s="42">
        <f t="shared" ref="N85:N87" si="67">M85+V85</f>
        <v>11524.166666666666</v>
      </c>
      <c r="O85" s="180">
        <f t="shared" ref="O85:O87" si="68">N85+X85</f>
        <v>11534.51308419692</v>
      </c>
      <c r="P85" s="212">
        <f t="shared" si="64"/>
        <v>12181</v>
      </c>
      <c r="Q85" s="15" t="s">
        <v>74</v>
      </c>
      <c r="R85" s="23" t="s">
        <v>63</v>
      </c>
      <c r="S85" s="113">
        <f t="shared" si="62"/>
        <v>62.484131721215689</v>
      </c>
      <c r="T85" s="64"/>
      <c r="U85" s="67"/>
      <c r="V85" s="13">
        <f t="shared" si="52"/>
        <v>24.166666666666664</v>
      </c>
      <c r="W85" s="13">
        <f t="shared" si="53"/>
        <v>51.732087651269495</v>
      </c>
      <c r="X85" s="13">
        <f t="shared" si="54"/>
        <v>10.346417530253898</v>
      </c>
      <c r="Y85" s="13">
        <f t="shared" si="55"/>
        <v>72.5</v>
      </c>
      <c r="Z85" s="13">
        <f t="shared" si="56"/>
        <v>155.19626295380849</v>
      </c>
      <c r="AA85" s="13">
        <f t="shared" si="57"/>
        <v>96.666666666666657</v>
      </c>
      <c r="AB85" s="13">
        <f t="shared" si="58"/>
        <v>206.92835060507798</v>
      </c>
    </row>
    <row r="86" spans="1:28" ht="13.5" customHeight="1" x14ac:dyDescent="0.2">
      <c r="A86" s="14">
        <v>82</v>
      </c>
      <c r="B86" s="15" t="s">
        <v>121</v>
      </c>
      <c r="C86" s="20" t="s">
        <v>118</v>
      </c>
      <c r="D86" s="16" t="s">
        <v>24</v>
      </c>
      <c r="E86" s="17">
        <v>21321</v>
      </c>
      <c r="F86" s="18">
        <v>4178.8069999999998</v>
      </c>
      <c r="G86" s="17">
        <v>12370</v>
      </c>
      <c r="H86" s="199">
        <v>12143</v>
      </c>
      <c r="I86" s="103">
        <v>11800</v>
      </c>
      <c r="J86" s="28">
        <f t="shared" si="66"/>
        <v>3.5413618644067797</v>
      </c>
      <c r="K86" s="43">
        <v>215</v>
      </c>
      <c r="L86" s="56">
        <v>11500</v>
      </c>
      <c r="M86" s="173">
        <v>11500</v>
      </c>
      <c r="N86" s="42">
        <f t="shared" si="67"/>
        <v>11517.916666666666</v>
      </c>
      <c r="O86" s="180">
        <f t="shared" si="68"/>
        <v>11528.035184543498</v>
      </c>
      <c r="P86" s="212">
        <f t="shared" si="64"/>
        <v>12143</v>
      </c>
      <c r="Q86" s="22" t="s">
        <v>70</v>
      </c>
      <c r="R86" s="23" t="s">
        <v>63</v>
      </c>
      <c r="S86" s="113">
        <f t="shared" si="62"/>
        <v>60.776175220733279</v>
      </c>
      <c r="T86" s="64"/>
      <c r="U86" s="67"/>
      <c r="V86" s="13">
        <f t="shared" si="52"/>
        <v>17.916666666666668</v>
      </c>
      <c r="W86" s="13">
        <f t="shared" si="53"/>
        <v>50.592589384163148</v>
      </c>
      <c r="X86" s="13">
        <f t="shared" si="54"/>
        <v>10.11851787683263</v>
      </c>
      <c r="Y86" s="13">
        <f t="shared" si="55"/>
        <v>53.75</v>
      </c>
      <c r="Z86" s="13">
        <f t="shared" si="56"/>
        <v>151.77776815248944</v>
      </c>
      <c r="AA86" s="13">
        <f t="shared" si="57"/>
        <v>71.666666666666671</v>
      </c>
      <c r="AB86" s="13">
        <f t="shared" si="58"/>
        <v>202.37035753665259</v>
      </c>
    </row>
    <row r="87" spans="1:28" ht="13.5" customHeight="1" x14ac:dyDescent="0.2">
      <c r="A87" s="14">
        <v>83</v>
      </c>
      <c r="B87" s="15" t="s">
        <v>122</v>
      </c>
      <c r="C87" s="20" t="s">
        <v>112</v>
      </c>
      <c r="D87" s="16" t="s">
        <v>24</v>
      </c>
      <c r="E87" s="17">
        <v>24372</v>
      </c>
      <c r="F87" s="18">
        <v>5537.6719999999996</v>
      </c>
      <c r="G87" s="17">
        <v>12308</v>
      </c>
      <c r="H87" s="199">
        <v>12114</v>
      </c>
      <c r="I87" s="103">
        <v>11900</v>
      </c>
      <c r="J87" s="28">
        <f t="shared" si="66"/>
        <v>4.6535058823529409</v>
      </c>
      <c r="K87" s="43">
        <v>290</v>
      </c>
      <c r="L87" s="56">
        <v>11500</v>
      </c>
      <c r="M87" s="173">
        <v>11500</v>
      </c>
      <c r="N87" s="42">
        <f t="shared" si="67"/>
        <v>11524.166666666666</v>
      </c>
      <c r="O87" s="180">
        <f t="shared" si="68"/>
        <v>11534.553101014288</v>
      </c>
      <c r="P87" s="212">
        <f t="shared" si="64"/>
        <v>12114</v>
      </c>
      <c r="Q87" s="15" t="s">
        <v>74</v>
      </c>
      <c r="R87" s="23" t="s">
        <v>63</v>
      </c>
      <c r="S87" s="113">
        <f t="shared" si="62"/>
        <v>55.788818336714129</v>
      </c>
      <c r="T87" s="64"/>
      <c r="U87" s="67"/>
      <c r="V87" s="13">
        <f t="shared" si="52"/>
        <v>24.166666666666664</v>
      </c>
      <c r="W87" s="13">
        <f t="shared" si="53"/>
        <v>51.932171738111848</v>
      </c>
      <c r="X87" s="13">
        <f t="shared" si="54"/>
        <v>10.38643434762237</v>
      </c>
      <c r="Y87" s="13">
        <f t="shared" si="55"/>
        <v>72.5</v>
      </c>
      <c r="Z87" s="13">
        <f t="shared" si="56"/>
        <v>155.79651521433556</v>
      </c>
      <c r="AA87" s="13">
        <f t="shared" si="57"/>
        <v>96.666666666666657</v>
      </c>
      <c r="AB87" s="13">
        <f t="shared" si="58"/>
        <v>207.72868695244739</v>
      </c>
    </row>
    <row r="88" spans="1:28" ht="13.5" customHeight="1" x14ac:dyDescent="0.2">
      <c r="A88" s="6">
        <v>84</v>
      </c>
      <c r="B88" s="15" t="s">
        <v>123</v>
      </c>
      <c r="C88" s="20" t="s">
        <v>48</v>
      </c>
      <c r="D88" s="16" t="s">
        <v>24</v>
      </c>
      <c r="E88" s="17">
        <v>23992</v>
      </c>
      <c r="F88" s="18">
        <v>5514.1670000000004</v>
      </c>
      <c r="G88" s="17">
        <v>12942</v>
      </c>
      <c r="H88" s="199">
        <v>12400</v>
      </c>
      <c r="I88" s="103">
        <v>12100</v>
      </c>
      <c r="J88" s="28">
        <f t="shared" si="66"/>
        <v>4.5571628099173553</v>
      </c>
      <c r="K88" s="43">
        <v>287</v>
      </c>
      <c r="L88" s="56">
        <v>11500</v>
      </c>
      <c r="M88" s="173">
        <v>11500</v>
      </c>
      <c r="N88" s="42">
        <f>M88+V88</f>
        <v>11523.916666666666</v>
      </c>
      <c r="O88" s="180">
        <f>N88+X88</f>
        <v>11534.412963447909</v>
      </c>
      <c r="P88" s="212">
        <f t="shared" si="64"/>
        <v>12400</v>
      </c>
      <c r="Q88" s="22" t="s">
        <v>70</v>
      </c>
      <c r="R88" s="23" t="s">
        <v>63</v>
      </c>
      <c r="S88" s="113">
        <f t="shared" si="62"/>
        <v>82.465945332162349</v>
      </c>
      <c r="T88" s="64"/>
      <c r="U88" s="67"/>
      <c r="V88" s="13">
        <f t="shared" si="52"/>
        <v>23.916666666666664</v>
      </c>
      <c r="W88" s="13">
        <f t="shared" si="53"/>
        <v>52.48148390621224</v>
      </c>
      <c r="X88" s="13">
        <f t="shared" si="54"/>
        <v>10.496296781242448</v>
      </c>
      <c r="Y88" s="13">
        <f t="shared" si="55"/>
        <v>71.75</v>
      </c>
      <c r="Z88" s="13">
        <f t="shared" si="56"/>
        <v>157.44445171863674</v>
      </c>
      <c r="AA88" s="13">
        <f t="shared" si="57"/>
        <v>95.666666666666657</v>
      </c>
      <c r="AB88" s="13">
        <f t="shared" si="58"/>
        <v>209.92593562484896</v>
      </c>
    </row>
    <row r="89" spans="1:28" ht="13.5" customHeight="1" x14ac:dyDescent="0.2">
      <c r="A89" s="6">
        <v>85</v>
      </c>
      <c r="B89" s="15" t="s">
        <v>124</v>
      </c>
      <c r="C89" s="20" t="s">
        <v>48</v>
      </c>
      <c r="D89" s="16" t="s">
        <v>24</v>
      </c>
      <c r="E89" s="17">
        <v>21347</v>
      </c>
      <c r="F89" s="18">
        <v>4226.1220000000003</v>
      </c>
      <c r="G89" s="17">
        <v>12484</v>
      </c>
      <c r="H89" s="199">
        <v>12186</v>
      </c>
      <c r="I89" s="103">
        <v>11800</v>
      </c>
      <c r="J89" s="28">
        <f t="shared" si="66"/>
        <v>3.5814593220338988</v>
      </c>
      <c r="K89" s="43">
        <v>287</v>
      </c>
      <c r="L89" s="56">
        <v>11500</v>
      </c>
      <c r="M89" s="173">
        <v>11500</v>
      </c>
      <c r="N89" s="42">
        <f t="shared" ref="N89" si="69">M89+V89</f>
        <v>11523.916666666666</v>
      </c>
      <c r="O89" s="180">
        <f t="shared" ref="O89" si="70">N89+X89</f>
        <v>11537.272488702409</v>
      </c>
      <c r="P89" s="212">
        <f t="shared" si="64"/>
        <v>12186</v>
      </c>
      <c r="Q89" s="22" t="s">
        <v>70</v>
      </c>
      <c r="R89" s="23" t="s">
        <v>63</v>
      </c>
      <c r="S89" s="113">
        <f t="shared" si="62"/>
        <v>48.572638176932607</v>
      </c>
      <c r="T89" s="64"/>
      <c r="U89" s="67"/>
      <c r="V89" s="13">
        <f t="shared" si="52"/>
        <v>23.916666666666664</v>
      </c>
      <c r="W89" s="13">
        <f t="shared" si="53"/>
        <v>66.779110178709132</v>
      </c>
      <c r="X89" s="13">
        <f t="shared" si="54"/>
        <v>13.355822035741827</v>
      </c>
      <c r="Y89" s="13">
        <f t="shared" si="55"/>
        <v>71.75</v>
      </c>
      <c r="Z89" s="13">
        <f t="shared" si="56"/>
        <v>200.33733053612741</v>
      </c>
      <c r="AA89" s="13">
        <f t="shared" si="57"/>
        <v>95.666666666666657</v>
      </c>
      <c r="AB89" s="13">
        <f t="shared" si="58"/>
        <v>267.11644071483653</v>
      </c>
    </row>
    <row r="90" spans="1:28" ht="15" customHeight="1" x14ac:dyDescent="0.2">
      <c r="A90" s="14">
        <v>86</v>
      </c>
      <c r="B90" s="15" t="s">
        <v>125</v>
      </c>
      <c r="C90" s="20" t="s">
        <v>48</v>
      </c>
      <c r="D90" s="16" t="s">
        <v>24</v>
      </c>
      <c r="E90" s="17">
        <v>23982</v>
      </c>
      <c r="F90" s="18">
        <v>5468.2020000000002</v>
      </c>
      <c r="G90" s="17">
        <v>12963</v>
      </c>
      <c r="H90" s="199">
        <v>12371</v>
      </c>
      <c r="I90" s="103">
        <v>12100</v>
      </c>
      <c r="J90" s="28">
        <f t="shared" si="66"/>
        <v>4.5191752066115702</v>
      </c>
      <c r="K90" s="43">
        <v>264</v>
      </c>
      <c r="L90" s="56">
        <v>11500</v>
      </c>
      <c r="M90" s="173">
        <v>11500</v>
      </c>
      <c r="N90" s="42">
        <f t="shared" si="42"/>
        <v>11548.681449588001</v>
      </c>
      <c r="O90" s="180">
        <f t="shared" si="43"/>
        <v>11694.725798352001</v>
      </c>
      <c r="P90" s="212">
        <f t="shared" si="64"/>
        <v>12371</v>
      </c>
      <c r="Q90" s="22" t="s">
        <v>70</v>
      </c>
      <c r="R90" s="23" t="s">
        <v>63</v>
      </c>
      <c r="S90" s="113">
        <f t="shared" si="62"/>
        <v>69.45912738542431</v>
      </c>
      <c r="T90" s="64">
        <f t="shared" si="44"/>
        <v>11889.451596704001</v>
      </c>
      <c r="U90" s="67">
        <f t="shared" si="45"/>
        <v>481.54840329599938</v>
      </c>
      <c r="V90" s="13">
        <f t="shared" si="52"/>
        <v>22</v>
      </c>
      <c r="W90" s="13">
        <f t="shared" si="53"/>
        <v>48.681449587999865</v>
      </c>
      <c r="X90" s="13">
        <f t="shared" si="54"/>
        <v>9.7362899175999722</v>
      </c>
      <c r="Y90" s="13">
        <f t="shared" si="55"/>
        <v>66</v>
      </c>
      <c r="Z90" s="13">
        <f t="shared" si="56"/>
        <v>146.04434876399958</v>
      </c>
      <c r="AA90" s="13">
        <f t="shared" si="57"/>
        <v>88</v>
      </c>
      <c r="AB90" s="13">
        <f t="shared" si="58"/>
        <v>194.72579835199946</v>
      </c>
    </row>
    <row r="91" spans="1:28" ht="15" customHeight="1" x14ac:dyDescent="0.2">
      <c r="A91" s="14">
        <v>87</v>
      </c>
      <c r="B91" s="15" t="s">
        <v>126</v>
      </c>
      <c r="C91" s="20" t="s">
        <v>53</v>
      </c>
      <c r="D91" s="16" t="s">
        <v>24</v>
      </c>
      <c r="E91" s="17">
        <v>21309</v>
      </c>
      <c r="F91" s="18">
        <v>4117.9409999999998</v>
      </c>
      <c r="G91" s="17">
        <v>12564</v>
      </c>
      <c r="H91" s="199">
        <v>12110</v>
      </c>
      <c r="I91" s="103">
        <v>11500</v>
      </c>
      <c r="J91" s="28">
        <f t="shared" si="66"/>
        <v>3.5808182608695649</v>
      </c>
      <c r="K91" s="43">
        <v>161.41999999999999</v>
      </c>
      <c r="L91" s="56">
        <v>11500</v>
      </c>
      <c r="M91" s="173">
        <v>11500</v>
      </c>
      <c r="N91" s="42">
        <f t="shared" ref="N91" si="71">M91+V91</f>
        <v>11513.451666666666</v>
      </c>
      <c r="O91" s="180">
        <f t="shared" ref="O91" si="72">N91+X91</f>
        <v>11520.964846999588</v>
      </c>
      <c r="P91" s="212">
        <f t="shared" si="64"/>
        <v>12110</v>
      </c>
      <c r="Q91" s="22" t="s">
        <v>70</v>
      </c>
      <c r="R91" s="23" t="s">
        <v>63</v>
      </c>
      <c r="S91" s="113">
        <f t="shared" si="62"/>
        <v>78.400241562060685</v>
      </c>
      <c r="T91" s="64"/>
      <c r="U91" s="67"/>
      <c r="V91" s="13">
        <f t="shared" si="52"/>
        <v>13.451666666666666</v>
      </c>
      <c r="W91" s="13">
        <f t="shared" si="53"/>
        <v>37.565901664610223</v>
      </c>
      <c r="X91" s="13">
        <f t="shared" si="54"/>
        <v>7.5131803329220448</v>
      </c>
      <c r="Y91" s="13">
        <f t="shared" si="55"/>
        <v>40.354999999999997</v>
      </c>
      <c r="Z91" s="13">
        <f t="shared" si="56"/>
        <v>112.69770499383065</v>
      </c>
      <c r="AA91" s="13">
        <f t="shared" si="57"/>
        <v>53.806666666666665</v>
      </c>
      <c r="AB91" s="13">
        <f t="shared" si="58"/>
        <v>150.26360665844089</v>
      </c>
    </row>
    <row r="92" spans="1:28" ht="12" customHeight="1" x14ac:dyDescent="0.2">
      <c r="A92" s="6">
        <v>88</v>
      </c>
      <c r="B92" s="15" t="s">
        <v>127</v>
      </c>
      <c r="C92" s="20" t="s">
        <v>53</v>
      </c>
      <c r="D92" s="16" t="s">
        <v>24</v>
      </c>
      <c r="E92" s="17">
        <v>23992</v>
      </c>
      <c r="F92" s="18">
        <v>5541.7089999999998</v>
      </c>
      <c r="G92" s="17">
        <v>12722</v>
      </c>
      <c r="H92" s="199">
        <v>12350</v>
      </c>
      <c r="I92" s="103">
        <v>12100</v>
      </c>
      <c r="J92" s="28">
        <f t="shared" si="66"/>
        <v>4.5799247933884297</v>
      </c>
      <c r="K92" s="43">
        <v>161</v>
      </c>
      <c r="L92" s="56">
        <v>11500</v>
      </c>
      <c r="M92" s="173">
        <v>11500</v>
      </c>
      <c r="N92" s="42">
        <f t="shared" si="42"/>
        <v>11529.294513058456</v>
      </c>
      <c r="O92" s="180">
        <f t="shared" si="43"/>
        <v>11617.178052233825</v>
      </c>
      <c r="P92" s="212">
        <f t="shared" si="64"/>
        <v>12350</v>
      </c>
      <c r="Q92" s="22" t="s">
        <v>70</v>
      </c>
      <c r="R92" s="23" t="s">
        <v>63</v>
      </c>
      <c r="S92" s="113">
        <f t="shared" si="62"/>
        <v>125.0783630203791</v>
      </c>
      <c r="T92" s="64">
        <f t="shared" si="44"/>
        <v>11734.356104467652</v>
      </c>
      <c r="U92" s="67">
        <f t="shared" si="45"/>
        <v>615.64389553234832</v>
      </c>
      <c r="V92" s="13">
        <f t="shared" si="52"/>
        <v>13.416666666666666</v>
      </c>
      <c r="W92" s="13">
        <f t="shared" si="53"/>
        <v>29.294513058456637</v>
      </c>
      <c r="X92" s="13">
        <f t="shared" si="54"/>
        <v>5.8589026116913274</v>
      </c>
      <c r="Y92" s="13">
        <f t="shared" si="55"/>
        <v>40.25</v>
      </c>
      <c r="Z92" s="13">
        <f t="shared" si="56"/>
        <v>87.883539175369918</v>
      </c>
      <c r="AA92" s="13">
        <f t="shared" si="57"/>
        <v>53.666666666666664</v>
      </c>
      <c r="AB92" s="13">
        <f t="shared" si="58"/>
        <v>117.17805223382655</v>
      </c>
    </row>
    <row r="93" spans="1:28" ht="12" customHeight="1" x14ac:dyDescent="0.2">
      <c r="A93" s="6">
        <v>89</v>
      </c>
      <c r="B93" s="15" t="s">
        <v>128</v>
      </c>
      <c r="C93" s="20" t="s">
        <v>48</v>
      </c>
      <c r="D93" s="16" t="s">
        <v>24</v>
      </c>
      <c r="E93" s="17">
        <v>21304</v>
      </c>
      <c r="F93" s="18">
        <v>4280.1139999999996</v>
      </c>
      <c r="G93" s="17">
        <v>12286</v>
      </c>
      <c r="H93" s="199">
        <v>12125</v>
      </c>
      <c r="I93" s="103">
        <v>12000</v>
      </c>
      <c r="J93" s="28">
        <f t="shared" si="66"/>
        <v>3.5667616666666664</v>
      </c>
      <c r="K93" s="43">
        <v>161</v>
      </c>
      <c r="L93" s="56">
        <v>11500</v>
      </c>
      <c r="M93" s="173">
        <v>11500</v>
      </c>
      <c r="N93" s="42">
        <f t="shared" ref="N93" si="73">M93+V93</f>
        <v>11513.416666666666</v>
      </c>
      <c r="O93" s="180">
        <f t="shared" ref="O93" si="74">N93+X93</f>
        <v>11520.939830769305</v>
      </c>
      <c r="P93" s="212">
        <f t="shared" si="64"/>
        <v>12125</v>
      </c>
      <c r="Q93" s="22" t="s">
        <v>70</v>
      </c>
      <c r="R93" s="23" t="s">
        <v>63</v>
      </c>
      <c r="S93" s="113">
        <f t="shared" si="62"/>
        <v>80.293366061076668</v>
      </c>
      <c r="T93" s="64"/>
      <c r="U93" s="67"/>
      <c r="V93" s="13">
        <f t="shared" si="52"/>
        <v>13.416666666666666</v>
      </c>
      <c r="W93" s="13">
        <f t="shared" si="53"/>
        <v>37.615820513191942</v>
      </c>
      <c r="X93" s="13">
        <f t="shared" si="54"/>
        <v>7.523164102638388</v>
      </c>
      <c r="Y93" s="13">
        <f t="shared" si="55"/>
        <v>40.25</v>
      </c>
      <c r="Z93" s="13">
        <f t="shared" si="56"/>
        <v>112.84746153957583</v>
      </c>
      <c r="AA93" s="13">
        <f t="shared" si="57"/>
        <v>53.666666666666664</v>
      </c>
      <c r="AB93" s="13">
        <f t="shared" si="58"/>
        <v>150.46328205276777</v>
      </c>
    </row>
    <row r="94" spans="1:28" s="13" customFormat="1" ht="13.5" customHeight="1" x14ac:dyDescent="0.2">
      <c r="A94" s="14">
        <v>90</v>
      </c>
      <c r="B94" s="15" t="s">
        <v>129</v>
      </c>
      <c r="C94" s="20" t="s">
        <v>130</v>
      </c>
      <c r="D94" s="16" t="s">
        <v>24</v>
      </c>
      <c r="E94" s="17">
        <v>23988</v>
      </c>
      <c r="F94" s="18">
        <v>5476.7849999999999</v>
      </c>
      <c r="G94" s="17">
        <v>12986</v>
      </c>
      <c r="H94" s="199">
        <v>12357</v>
      </c>
      <c r="I94" s="103">
        <v>12100</v>
      </c>
      <c r="J94" s="28">
        <f t="shared" si="66"/>
        <v>4.526268595041322</v>
      </c>
      <c r="K94" s="43">
        <v>150</v>
      </c>
      <c r="L94" s="56">
        <v>11500</v>
      </c>
      <c r="M94" s="173">
        <v>11500</v>
      </c>
      <c r="N94" s="42">
        <f t="shared" si="42"/>
        <v>11527.616567018789</v>
      </c>
      <c r="O94" s="180">
        <f t="shared" si="43"/>
        <v>11610.466268075157</v>
      </c>
      <c r="P94" s="212">
        <f t="shared" si="64"/>
        <v>12357</v>
      </c>
      <c r="Q94" s="22" t="s">
        <v>70</v>
      </c>
      <c r="R94" s="23" t="s">
        <v>63</v>
      </c>
      <c r="S94" s="113">
        <f t="shared" si="62"/>
        <v>135.16048743801653</v>
      </c>
      <c r="T94" s="64">
        <f t="shared" si="44"/>
        <v>11720.932536150314</v>
      </c>
      <c r="U94" s="67">
        <f t="shared" si="45"/>
        <v>636.06746384968574</v>
      </c>
      <c r="V94" s="13">
        <f t="shared" si="52"/>
        <v>12.5</v>
      </c>
      <c r="W94" s="13">
        <f t="shared" si="53"/>
        <v>27.616567018789308</v>
      </c>
      <c r="X94" s="13">
        <f t="shared" si="54"/>
        <v>5.5233134037578617</v>
      </c>
      <c r="Y94" s="13">
        <f t="shared" si="55"/>
        <v>37.5</v>
      </c>
      <c r="Z94" s="13">
        <f t="shared" si="56"/>
        <v>82.849701056367934</v>
      </c>
      <c r="AA94" s="13">
        <f t="shared" si="57"/>
        <v>50</v>
      </c>
      <c r="AB94" s="13">
        <f t="shared" si="58"/>
        <v>110.46626807515723</v>
      </c>
    </row>
    <row r="95" spans="1:28" s="13" customFormat="1" ht="13.5" customHeight="1" x14ac:dyDescent="0.2">
      <c r="A95" s="14">
        <v>91</v>
      </c>
      <c r="B95" s="106" t="s">
        <v>131</v>
      </c>
      <c r="C95" s="223" t="s">
        <v>130</v>
      </c>
      <c r="D95" s="16" t="s">
        <v>24</v>
      </c>
      <c r="E95" s="17">
        <v>21334</v>
      </c>
      <c r="F95" s="18">
        <v>4244.6059999999998</v>
      </c>
      <c r="G95" s="17">
        <v>12300</v>
      </c>
      <c r="H95" s="199">
        <v>12157</v>
      </c>
      <c r="I95" s="103">
        <v>11900</v>
      </c>
      <c r="J95" s="28">
        <f t="shared" si="66"/>
        <v>3.5668957983193277</v>
      </c>
      <c r="K95" s="43">
        <v>150</v>
      </c>
      <c r="L95" s="56">
        <v>11500</v>
      </c>
      <c r="M95" s="173">
        <v>11500</v>
      </c>
      <c r="N95" s="42">
        <f t="shared" ref="N95" si="75">M95+W95</f>
        <v>11535.044477626427</v>
      </c>
      <c r="O95" s="180">
        <f t="shared" ref="O95" si="76">N95+Z95</f>
        <v>11640.177910505708</v>
      </c>
      <c r="P95" s="212">
        <f t="shared" si="64"/>
        <v>12157</v>
      </c>
      <c r="Q95" s="22" t="s">
        <v>70</v>
      </c>
      <c r="R95" s="23" t="s">
        <v>63</v>
      </c>
      <c r="S95" s="113">
        <f t="shared" si="62"/>
        <v>73.73802157983215</v>
      </c>
      <c r="T95" s="64"/>
      <c r="U95" s="67"/>
      <c r="V95" s="13">
        <f t="shared" si="52"/>
        <v>12.5</v>
      </c>
      <c r="W95" s="13">
        <f t="shared" si="53"/>
        <v>35.044477626427522</v>
      </c>
      <c r="X95" s="13">
        <f t="shared" si="54"/>
        <v>7.0088955252855047</v>
      </c>
      <c r="Y95" s="13">
        <f t="shared" si="55"/>
        <v>37.5</v>
      </c>
      <c r="Z95" s="13">
        <f t="shared" si="56"/>
        <v>105.13343287928257</v>
      </c>
      <c r="AA95" s="13">
        <f t="shared" si="57"/>
        <v>50</v>
      </c>
      <c r="AB95" s="13">
        <f t="shared" si="58"/>
        <v>140.17791050571009</v>
      </c>
    </row>
    <row r="96" spans="1:28" ht="12.75" customHeight="1" x14ac:dyDescent="0.2">
      <c r="A96" s="6">
        <v>92</v>
      </c>
      <c r="B96" s="15" t="s">
        <v>132</v>
      </c>
      <c r="C96" s="20" t="s">
        <v>133</v>
      </c>
      <c r="D96" s="16" t="s">
        <v>24</v>
      </c>
      <c r="E96" s="17">
        <v>24001</v>
      </c>
      <c r="F96" s="18">
        <v>5475.4679999999998</v>
      </c>
      <c r="G96" s="17">
        <v>12719</v>
      </c>
      <c r="H96" s="199">
        <v>12400</v>
      </c>
      <c r="I96" s="103">
        <v>12100</v>
      </c>
      <c r="J96" s="28">
        <f t="shared" si="66"/>
        <v>4.5251801652892558</v>
      </c>
      <c r="K96" s="43">
        <v>150</v>
      </c>
      <c r="L96" s="56">
        <v>11500</v>
      </c>
      <c r="M96" s="173">
        <v>11500</v>
      </c>
      <c r="N96" s="42">
        <f t="shared" si="42"/>
        <v>11527.623209559439</v>
      </c>
      <c r="O96" s="180">
        <f t="shared" si="43"/>
        <v>11610.492838237755</v>
      </c>
      <c r="P96" s="212">
        <f t="shared" si="64"/>
        <v>12400</v>
      </c>
      <c r="Q96" s="22" t="s">
        <v>70</v>
      </c>
      <c r="R96" s="23" t="s">
        <v>63</v>
      </c>
      <c r="S96" s="113">
        <f t="shared" si="62"/>
        <v>142.90648595041313</v>
      </c>
      <c r="T96" s="64">
        <f t="shared" si="44"/>
        <v>11720.98567647551</v>
      </c>
      <c r="U96" s="67">
        <f t="shared" si="45"/>
        <v>679.01432352449046</v>
      </c>
      <c r="V96" s="13">
        <f t="shared" si="52"/>
        <v>12.5</v>
      </c>
      <c r="W96" s="13">
        <f t="shared" si="53"/>
        <v>27.623209559438571</v>
      </c>
      <c r="X96" s="13">
        <f t="shared" si="54"/>
        <v>5.5246419118877146</v>
      </c>
      <c r="Y96" s="13">
        <f t="shared" si="55"/>
        <v>37.5</v>
      </c>
      <c r="Z96" s="13">
        <f t="shared" si="56"/>
        <v>82.869628678315735</v>
      </c>
      <c r="AA96" s="13">
        <f t="shared" si="57"/>
        <v>50</v>
      </c>
      <c r="AB96" s="13">
        <f t="shared" si="58"/>
        <v>110.49283823775428</v>
      </c>
    </row>
    <row r="97" spans="1:28" s="13" customFormat="1" ht="12" customHeight="1" x14ac:dyDescent="0.2">
      <c r="A97" s="6">
        <v>93</v>
      </c>
      <c r="B97" s="15" t="s">
        <v>134</v>
      </c>
      <c r="C97" s="20" t="s">
        <v>109</v>
      </c>
      <c r="D97" s="16" t="s">
        <v>24</v>
      </c>
      <c r="E97" s="17">
        <v>39009</v>
      </c>
      <c r="F97" s="18">
        <v>15091.117</v>
      </c>
      <c r="G97" s="17">
        <v>14098</v>
      </c>
      <c r="H97" s="199">
        <v>12792</v>
      </c>
      <c r="I97" s="103">
        <v>12500</v>
      </c>
      <c r="J97" s="28">
        <f t="shared" si="66"/>
        <v>12.0728936</v>
      </c>
      <c r="K97" s="43">
        <v>300</v>
      </c>
      <c r="L97" s="56">
        <v>11500</v>
      </c>
      <c r="M97" s="173">
        <v>12000</v>
      </c>
      <c r="N97" s="42">
        <f t="shared" si="42"/>
        <v>12020.707546035193</v>
      </c>
      <c r="O97" s="180">
        <f t="shared" si="43"/>
        <v>12082.830184140776</v>
      </c>
      <c r="P97" s="212">
        <f t="shared" si="64"/>
        <v>12792</v>
      </c>
      <c r="Q97" s="15" t="s">
        <v>74</v>
      </c>
      <c r="R97" s="23" t="s">
        <v>63</v>
      </c>
      <c r="S97" s="113">
        <f t="shared" si="62"/>
        <v>171.23463462400017</v>
      </c>
      <c r="T97" s="64">
        <f t="shared" si="44"/>
        <v>12165.660368281551</v>
      </c>
      <c r="U97" s="67">
        <f t="shared" si="45"/>
        <v>626.3396317184488</v>
      </c>
      <c r="V97" s="13">
        <f t="shared" si="52"/>
        <v>25</v>
      </c>
      <c r="W97" s="13">
        <f t="shared" si="53"/>
        <v>20.707546035194081</v>
      </c>
      <c r="X97" s="13">
        <f t="shared" si="54"/>
        <v>4.1415092070388164</v>
      </c>
      <c r="Y97" s="13">
        <f t="shared" si="55"/>
        <v>75</v>
      </c>
      <c r="Z97" s="13">
        <f t="shared" si="56"/>
        <v>62.12263810558224</v>
      </c>
      <c r="AA97" s="13">
        <f t="shared" si="57"/>
        <v>100</v>
      </c>
      <c r="AB97" s="13">
        <f t="shared" si="58"/>
        <v>82.830184140776325</v>
      </c>
    </row>
    <row r="98" spans="1:28" s="13" customFormat="1" ht="27.75" customHeight="1" x14ac:dyDescent="0.2">
      <c r="A98" s="14">
        <v>94</v>
      </c>
      <c r="B98" s="15" t="s">
        <v>135</v>
      </c>
      <c r="C98" s="20" t="s">
        <v>109</v>
      </c>
      <c r="D98" s="16" t="s">
        <v>24</v>
      </c>
      <c r="E98" s="17">
        <v>39035</v>
      </c>
      <c r="F98" s="18">
        <v>15031.391</v>
      </c>
      <c r="G98" s="17">
        <v>14097</v>
      </c>
      <c r="H98" s="199">
        <v>12861</v>
      </c>
      <c r="I98" s="103">
        <v>12500</v>
      </c>
      <c r="J98" s="28">
        <f t="shared" si="66"/>
        <v>12.025112799999999</v>
      </c>
      <c r="K98" s="43">
        <v>300</v>
      </c>
      <c r="L98" s="56">
        <v>11500</v>
      </c>
      <c r="M98" s="173">
        <v>12000</v>
      </c>
      <c r="N98" s="42">
        <f t="shared" si="42"/>
        <v>12020.789825771946</v>
      </c>
      <c r="O98" s="180">
        <f t="shared" si="43"/>
        <v>12083.159303087785</v>
      </c>
      <c r="P98" s="212">
        <f t="shared" si="64"/>
        <v>12861</v>
      </c>
      <c r="Q98" s="15" t="s">
        <v>74</v>
      </c>
      <c r="R98" s="23" t="s">
        <v>63</v>
      </c>
      <c r="S98" s="113">
        <f t="shared" si="62"/>
        <v>187.07244241599997</v>
      </c>
      <c r="T98" s="64">
        <f t="shared" si="44"/>
        <v>12166.31860617557</v>
      </c>
      <c r="U98" s="67">
        <f t="shared" si="45"/>
        <v>694.68139382443042</v>
      </c>
      <c r="V98" s="13">
        <f t="shared" si="52"/>
        <v>25</v>
      </c>
      <c r="W98" s="13">
        <f t="shared" si="53"/>
        <v>20.789825771946191</v>
      </c>
      <c r="X98" s="13">
        <f t="shared" si="54"/>
        <v>4.1579651543892382</v>
      </c>
      <c r="Y98" s="13">
        <f t="shared" si="55"/>
        <v>75</v>
      </c>
      <c r="Z98" s="13">
        <f t="shared" si="56"/>
        <v>62.369477315838573</v>
      </c>
      <c r="AA98" s="13">
        <f t="shared" si="57"/>
        <v>100</v>
      </c>
      <c r="AB98" s="13">
        <f t="shared" si="58"/>
        <v>83.159303087784764</v>
      </c>
    </row>
    <row r="99" spans="1:28" ht="15.95" customHeight="1" x14ac:dyDescent="0.2">
      <c r="A99" s="14">
        <v>95</v>
      </c>
      <c r="B99" s="15" t="s">
        <v>136</v>
      </c>
      <c r="C99" s="20" t="s">
        <v>46</v>
      </c>
      <c r="D99" s="16" t="s">
        <v>24</v>
      </c>
      <c r="E99" s="17">
        <v>23985</v>
      </c>
      <c r="F99" s="18">
        <v>5482.8360000000002</v>
      </c>
      <c r="G99" s="17">
        <v>12738</v>
      </c>
      <c r="H99" s="199">
        <v>12349</v>
      </c>
      <c r="I99" s="103">
        <v>12100</v>
      </c>
      <c r="J99" s="28">
        <f t="shared" si="66"/>
        <v>4.5312694214876039</v>
      </c>
      <c r="K99" s="43">
        <v>200</v>
      </c>
      <c r="L99" s="56">
        <v>11500</v>
      </c>
      <c r="M99" s="173">
        <v>11600</v>
      </c>
      <c r="N99" s="42">
        <f t="shared" si="42"/>
        <v>11636.781451545636</v>
      </c>
      <c r="O99" s="180">
        <f t="shared" si="43"/>
        <v>11747.125806182543</v>
      </c>
      <c r="P99" s="212">
        <f t="shared" si="64"/>
        <v>12349</v>
      </c>
      <c r="Q99" s="22" t="s">
        <v>200</v>
      </c>
      <c r="R99" s="23" t="s">
        <v>63</v>
      </c>
      <c r="S99" s="113">
        <f t="shared" si="62"/>
        <v>81.817623900826405</v>
      </c>
      <c r="T99" s="64">
        <f t="shared" si="44"/>
        <v>11894.251612365086</v>
      </c>
      <c r="U99" s="67">
        <f t="shared" si="45"/>
        <v>454.74838763491425</v>
      </c>
      <c r="V99" s="13">
        <f t="shared" si="52"/>
        <v>16.666666666666668</v>
      </c>
      <c r="W99" s="13">
        <f t="shared" si="53"/>
        <v>36.781451545635626</v>
      </c>
      <c r="X99" s="13">
        <f t="shared" si="54"/>
        <v>7.3562903091271252</v>
      </c>
      <c r="Y99" s="13">
        <f t="shared" si="55"/>
        <v>50</v>
      </c>
      <c r="Z99" s="13">
        <f t="shared" si="56"/>
        <v>110.34435463690687</v>
      </c>
      <c r="AA99" s="13">
        <f t="shared" si="57"/>
        <v>66.666666666666671</v>
      </c>
      <c r="AB99" s="13">
        <f t="shared" si="58"/>
        <v>147.1258061825425</v>
      </c>
    </row>
    <row r="100" spans="1:28" s="13" customFormat="1" ht="15.95" customHeight="1" x14ac:dyDescent="0.2">
      <c r="A100" s="6">
        <v>96</v>
      </c>
      <c r="B100" s="15" t="s">
        <v>137</v>
      </c>
      <c r="C100" s="20" t="s">
        <v>46</v>
      </c>
      <c r="D100" s="16" t="s">
        <v>24</v>
      </c>
      <c r="E100" s="17">
        <v>24002</v>
      </c>
      <c r="F100" s="18">
        <v>5415.5379999999996</v>
      </c>
      <c r="G100" s="17">
        <v>13105</v>
      </c>
      <c r="H100" s="199">
        <v>12195</v>
      </c>
      <c r="I100" s="103">
        <v>11900</v>
      </c>
      <c r="J100" s="28">
        <f t="shared" si="66"/>
        <v>4.5508722689075629</v>
      </c>
      <c r="K100" s="43">
        <v>200</v>
      </c>
      <c r="L100" s="56">
        <v>11500</v>
      </c>
      <c r="M100" s="173">
        <v>11500</v>
      </c>
      <c r="N100" s="42">
        <f t="shared" si="42"/>
        <v>11536.623015724999</v>
      </c>
      <c r="O100" s="180">
        <f t="shared" si="43"/>
        <v>11646.492062899999</v>
      </c>
      <c r="P100" s="212">
        <f t="shared" si="64"/>
        <v>12195</v>
      </c>
      <c r="Q100" s="22" t="s">
        <v>200</v>
      </c>
      <c r="R100" s="21" t="s">
        <v>63</v>
      </c>
      <c r="S100" s="113">
        <f t="shared" si="62"/>
        <v>74.885686806722646</v>
      </c>
      <c r="T100" s="64">
        <f t="shared" si="44"/>
        <v>11792.984125799998</v>
      </c>
      <c r="U100" s="67">
        <f t="shared" si="45"/>
        <v>402.01587420000214</v>
      </c>
      <c r="V100" s="13">
        <f t="shared" si="52"/>
        <v>16.666666666666668</v>
      </c>
      <c r="W100" s="13">
        <f t="shared" si="53"/>
        <v>36.623015724999689</v>
      </c>
      <c r="X100" s="13">
        <f t="shared" si="54"/>
        <v>7.324603144999938</v>
      </c>
      <c r="Y100" s="13">
        <f t="shared" si="55"/>
        <v>50</v>
      </c>
      <c r="Z100" s="13">
        <f t="shared" si="56"/>
        <v>109.86904717499905</v>
      </c>
      <c r="AA100" s="13">
        <f t="shared" si="57"/>
        <v>66.666666666666671</v>
      </c>
      <c r="AB100" s="13">
        <f t="shared" si="58"/>
        <v>146.49206289999876</v>
      </c>
    </row>
    <row r="101" spans="1:28" s="13" customFormat="1" ht="15.95" customHeight="1" x14ac:dyDescent="0.2">
      <c r="A101" s="6">
        <v>97</v>
      </c>
      <c r="B101" s="15" t="s">
        <v>138</v>
      </c>
      <c r="C101" s="20" t="s">
        <v>84</v>
      </c>
      <c r="D101" s="16" t="s">
        <v>14</v>
      </c>
      <c r="E101" s="17">
        <v>39028</v>
      </c>
      <c r="F101" s="18">
        <v>14288.172</v>
      </c>
      <c r="G101" s="17">
        <v>15320</v>
      </c>
      <c r="H101" s="199">
        <v>12808</v>
      </c>
      <c r="I101" s="103">
        <v>12000</v>
      </c>
      <c r="J101" s="28">
        <f t="shared" si="66"/>
        <v>11.90681</v>
      </c>
      <c r="K101" s="43">
        <v>289</v>
      </c>
      <c r="L101" s="56">
        <v>11500</v>
      </c>
      <c r="M101" s="173">
        <v>11500</v>
      </c>
      <c r="N101" s="42">
        <f t="shared" si="42"/>
        <v>11520.22652022946</v>
      </c>
      <c r="O101" s="180">
        <f t="shared" si="43"/>
        <v>11580.906080917839</v>
      </c>
      <c r="P101" s="212">
        <f>H101-1000</f>
        <v>11808</v>
      </c>
      <c r="Q101" s="15" t="s">
        <v>96</v>
      </c>
      <c r="R101" s="23" t="s">
        <v>63</v>
      </c>
      <c r="S101" s="113">
        <f t="shared" si="62"/>
        <v>56.137663944636643</v>
      </c>
      <c r="T101" s="64">
        <f t="shared" si="44"/>
        <v>11661.812161835678</v>
      </c>
      <c r="U101" s="67">
        <f t="shared" si="45"/>
        <v>146.18783816432187</v>
      </c>
      <c r="V101" s="13">
        <f t="shared" si="52"/>
        <v>24.083333333333332</v>
      </c>
      <c r="W101" s="13">
        <f t="shared" si="53"/>
        <v>20.226520229459723</v>
      </c>
      <c r="X101" s="13">
        <f t="shared" si="54"/>
        <v>4.0453040458919443</v>
      </c>
      <c r="Y101" s="13">
        <f t="shared" si="55"/>
        <v>72.25</v>
      </c>
      <c r="Z101" s="13">
        <f t="shared" si="56"/>
        <v>60.679560688379169</v>
      </c>
      <c r="AA101" s="13">
        <f t="shared" si="57"/>
        <v>96.333333333333329</v>
      </c>
      <c r="AB101" s="13">
        <f t="shared" si="58"/>
        <v>80.906080917838892</v>
      </c>
    </row>
    <row r="102" spans="1:28" s="13" customFormat="1" ht="15.95" customHeight="1" x14ac:dyDescent="0.2">
      <c r="A102" s="14">
        <v>98</v>
      </c>
      <c r="B102" s="106" t="s">
        <v>139</v>
      </c>
      <c r="C102" s="223" t="s">
        <v>84</v>
      </c>
      <c r="D102" s="16" t="s">
        <v>14</v>
      </c>
      <c r="E102" s="17">
        <v>39019</v>
      </c>
      <c r="F102" s="18">
        <v>14293.589</v>
      </c>
      <c r="G102" s="17">
        <v>15373</v>
      </c>
      <c r="H102" s="199">
        <v>12807</v>
      </c>
      <c r="I102" s="103">
        <v>12000</v>
      </c>
      <c r="J102" s="28">
        <f t="shared" si="66"/>
        <v>11.911324166666667</v>
      </c>
      <c r="K102" s="43">
        <v>289</v>
      </c>
      <c r="L102" s="56">
        <v>11500</v>
      </c>
      <c r="M102" s="173">
        <v>11500</v>
      </c>
      <c r="N102" s="42">
        <f t="shared" si="42"/>
        <v>11520.218854760691</v>
      </c>
      <c r="O102" s="180">
        <f t="shared" si="43"/>
        <v>11580.875419042763</v>
      </c>
      <c r="P102" s="212">
        <f>H102-1000</f>
        <v>11807</v>
      </c>
      <c r="Q102" s="15" t="s">
        <v>96</v>
      </c>
      <c r="R102" s="23" t="s">
        <v>63</v>
      </c>
      <c r="S102" s="113">
        <f t="shared" si="62"/>
        <v>55.919235692041141</v>
      </c>
      <c r="T102" s="64">
        <f t="shared" si="44"/>
        <v>11661.750838085523</v>
      </c>
      <c r="U102" s="67">
        <f t="shared" si="45"/>
        <v>145.24916191447664</v>
      </c>
      <c r="V102" s="13">
        <f t="shared" si="52"/>
        <v>24.083333333333332</v>
      </c>
      <c r="W102" s="13">
        <f t="shared" si="53"/>
        <v>20.218854760690267</v>
      </c>
      <c r="X102" s="13">
        <f t="shared" si="54"/>
        <v>4.0437709521380532</v>
      </c>
      <c r="Y102" s="13">
        <f t="shared" si="55"/>
        <v>72.25</v>
      </c>
      <c r="Z102" s="13">
        <f t="shared" si="56"/>
        <v>60.656564282070789</v>
      </c>
      <c r="AA102" s="13">
        <f t="shared" si="57"/>
        <v>96.333333333333329</v>
      </c>
      <c r="AB102" s="13">
        <f t="shared" si="58"/>
        <v>80.875419042761067</v>
      </c>
    </row>
    <row r="103" spans="1:28" s="13" customFormat="1" ht="15.95" customHeight="1" x14ac:dyDescent="0.2">
      <c r="A103" s="14">
        <v>99</v>
      </c>
      <c r="B103" s="15" t="s">
        <v>140</v>
      </c>
      <c r="C103" s="20" t="s">
        <v>84</v>
      </c>
      <c r="D103" s="16" t="s">
        <v>14</v>
      </c>
      <c r="E103" s="17">
        <v>33999</v>
      </c>
      <c r="F103" s="18">
        <v>10862.661</v>
      </c>
      <c r="G103" s="17">
        <v>15330</v>
      </c>
      <c r="H103" s="199">
        <v>12806</v>
      </c>
      <c r="I103" s="103">
        <v>12000</v>
      </c>
      <c r="J103" s="28">
        <f t="shared" si="66"/>
        <v>9.0522175000000011</v>
      </c>
      <c r="K103" s="43">
        <v>289</v>
      </c>
      <c r="L103" s="56">
        <v>11500</v>
      </c>
      <c r="M103" s="173">
        <v>11500</v>
      </c>
      <c r="N103" s="42">
        <f t="shared" si="42"/>
        <v>11526.604899112657</v>
      </c>
      <c r="O103" s="180">
        <f t="shared" si="43"/>
        <v>11606.419596450631</v>
      </c>
      <c r="P103" s="212">
        <f>H103-1000</f>
        <v>11806</v>
      </c>
      <c r="Q103" s="15" t="s">
        <v>96</v>
      </c>
      <c r="R103" s="23" t="s">
        <v>63</v>
      </c>
      <c r="S103" s="113">
        <f t="shared" si="62"/>
        <v>37.508205294117573</v>
      </c>
      <c r="T103" s="64">
        <f t="shared" si="44"/>
        <v>11712.839192901261</v>
      </c>
      <c r="U103" s="67">
        <f t="shared" si="45"/>
        <v>93.160807098738587</v>
      </c>
      <c r="V103" s="13">
        <f t="shared" si="52"/>
        <v>24.083333333333332</v>
      </c>
      <c r="W103" s="13">
        <f t="shared" si="53"/>
        <v>26.604899112657566</v>
      </c>
      <c r="X103" s="13">
        <f t="shared" si="54"/>
        <v>5.3209798225315135</v>
      </c>
      <c r="Y103" s="13">
        <f t="shared" si="55"/>
        <v>72.25</v>
      </c>
      <c r="Z103" s="13">
        <f t="shared" si="56"/>
        <v>79.814697337972703</v>
      </c>
      <c r="AA103" s="13">
        <f t="shared" si="57"/>
        <v>96.333333333333329</v>
      </c>
      <c r="AB103" s="13">
        <f t="shared" si="58"/>
        <v>106.41959645063027</v>
      </c>
    </row>
    <row r="104" spans="1:28" s="13" customFormat="1" ht="15.95" customHeight="1" x14ac:dyDescent="0.2">
      <c r="A104" s="6">
        <v>100</v>
      </c>
      <c r="B104" s="106" t="s">
        <v>141</v>
      </c>
      <c r="C104" s="223" t="s">
        <v>84</v>
      </c>
      <c r="D104" s="16" t="s">
        <v>24</v>
      </c>
      <c r="E104" s="17">
        <v>24003</v>
      </c>
      <c r="F104" s="18">
        <v>5433.6959999999999</v>
      </c>
      <c r="G104" s="17">
        <v>13420</v>
      </c>
      <c r="H104" s="199">
        <v>12410</v>
      </c>
      <c r="I104" s="103">
        <v>12000</v>
      </c>
      <c r="J104" s="28">
        <f t="shared" si="66"/>
        <v>4.5280800000000001</v>
      </c>
      <c r="K104" s="43">
        <v>289</v>
      </c>
      <c r="L104" s="56">
        <v>11500</v>
      </c>
      <c r="M104" s="173">
        <v>11500</v>
      </c>
      <c r="N104" s="42">
        <f t="shared" ref="N104:N105" si="77">M104+V104</f>
        <v>11524.083333333334</v>
      </c>
      <c r="O104" s="180">
        <f t="shared" ref="O104:O105" si="78">N104+X104</f>
        <v>11534.720660117902</v>
      </c>
      <c r="P104" s="212">
        <v>12000</v>
      </c>
      <c r="Q104" s="15" t="s">
        <v>96</v>
      </c>
      <c r="R104" s="23" t="s">
        <v>63</v>
      </c>
      <c r="S104" s="113">
        <f t="shared" si="62"/>
        <v>43.740250657439361</v>
      </c>
      <c r="T104" s="64"/>
      <c r="U104" s="67"/>
      <c r="V104" s="13">
        <f t="shared" si="52"/>
        <v>24.083333333333332</v>
      </c>
      <c r="W104" s="13">
        <f t="shared" si="53"/>
        <v>53.186633922839988</v>
      </c>
      <c r="X104" s="13">
        <f t="shared" si="54"/>
        <v>10.637326784567998</v>
      </c>
      <c r="Y104" s="13">
        <f t="shared" si="55"/>
        <v>72.25</v>
      </c>
      <c r="Z104" s="13">
        <f t="shared" si="56"/>
        <v>159.55990176851998</v>
      </c>
      <c r="AA104" s="13">
        <f t="shared" si="57"/>
        <v>96.333333333333329</v>
      </c>
      <c r="AB104" s="13">
        <f t="shared" si="58"/>
        <v>212.74653569135995</v>
      </c>
    </row>
    <row r="105" spans="1:28" s="13" customFormat="1" ht="15.95" customHeight="1" x14ac:dyDescent="0.2">
      <c r="A105" s="6">
        <v>101</v>
      </c>
      <c r="B105" s="15" t="s">
        <v>142</v>
      </c>
      <c r="C105" s="20" t="s">
        <v>95</v>
      </c>
      <c r="D105" s="16" t="s">
        <v>24</v>
      </c>
      <c r="E105" s="17">
        <v>24000</v>
      </c>
      <c r="F105" s="18">
        <v>5477.6679999999997</v>
      </c>
      <c r="G105" s="17">
        <v>13456</v>
      </c>
      <c r="H105" s="199">
        <v>12379</v>
      </c>
      <c r="I105" s="103">
        <v>12100</v>
      </c>
      <c r="J105" s="28">
        <f t="shared" si="66"/>
        <v>4.5269983471074378</v>
      </c>
      <c r="K105" s="43">
        <v>289</v>
      </c>
      <c r="L105" s="56">
        <v>11500</v>
      </c>
      <c r="M105" s="173">
        <v>11500</v>
      </c>
      <c r="N105" s="42">
        <f t="shared" si="77"/>
        <v>11524.083333333334</v>
      </c>
      <c r="O105" s="180">
        <f t="shared" si="78"/>
        <v>11534.723201734754</v>
      </c>
      <c r="P105" s="212">
        <v>12000</v>
      </c>
      <c r="Q105" s="15" t="s">
        <v>96</v>
      </c>
      <c r="R105" s="23" t="s">
        <v>63</v>
      </c>
      <c r="S105" s="113">
        <f t="shared" si="62"/>
        <v>43.729563253166965</v>
      </c>
      <c r="T105" s="64"/>
      <c r="U105" s="67"/>
      <c r="V105" s="13">
        <f t="shared" si="52"/>
        <v>24.083333333333332</v>
      </c>
      <c r="W105" s="13">
        <f t="shared" si="53"/>
        <v>53.199342007097421</v>
      </c>
      <c r="X105" s="13">
        <f t="shared" si="54"/>
        <v>10.639868401419484</v>
      </c>
      <c r="Y105" s="13">
        <f t="shared" si="55"/>
        <v>72.25</v>
      </c>
      <c r="Z105" s="13">
        <f t="shared" si="56"/>
        <v>159.59802602129227</v>
      </c>
      <c r="AA105" s="13">
        <f t="shared" si="57"/>
        <v>96.333333333333329</v>
      </c>
      <c r="AB105" s="13">
        <f t="shared" si="58"/>
        <v>212.79736802838968</v>
      </c>
    </row>
    <row r="106" spans="1:28" s="13" customFormat="1" ht="15.95" customHeight="1" x14ac:dyDescent="0.2">
      <c r="A106" s="14">
        <v>102</v>
      </c>
      <c r="B106" s="15" t="s">
        <v>143</v>
      </c>
      <c r="C106" s="20" t="s">
        <v>46</v>
      </c>
      <c r="D106" s="16" t="s">
        <v>24</v>
      </c>
      <c r="E106" s="17">
        <v>31992</v>
      </c>
      <c r="F106" s="18">
        <v>10841.044</v>
      </c>
      <c r="G106" s="17">
        <v>14796</v>
      </c>
      <c r="H106" s="199">
        <v>13712</v>
      </c>
      <c r="I106" s="103">
        <v>13500</v>
      </c>
      <c r="J106" s="28">
        <f t="shared" si="66"/>
        <v>8.0304029629629632</v>
      </c>
      <c r="K106" s="43">
        <v>200</v>
      </c>
      <c r="L106" s="56">
        <v>12000</v>
      </c>
      <c r="M106" s="173">
        <v>13200</v>
      </c>
      <c r="N106" s="42">
        <f t="shared" si="42"/>
        <v>13220.754458703424</v>
      </c>
      <c r="O106" s="180">
        <f t="shared" si="43"/>
        <v>13283.017834813696</v>
      </c>
      <c r="P106" s="212">
        <f t="shared" ref="P106:P123" si="79">H106</f>
        <v>13712</v>
      </c>
      <c r="Q106" s="22" t="s">
        <v>200</v>
      </c>
      <c r="R106" s="23" t="s">
        <v>63</v>
      </c>
      <c r="S106" s="113">
        <f t="shared" si="62"/>
        <v>103.34698951111088</v>
      </c>
      <c r="T106" s="64">
        <f t="shared" si="44"/>
        <v>13366.03566962739</v>
      </c>
      <c r="U106" s="67">
        <f t="shared" si="45"/>
        <v>345.96433037260977</v>
      </c>
      <c r="V106" s="13">
        <f t="shared" si="52"/>
        <v>16.666666666666668</v>
      </c>
      <c r="W106" s="13">
        <f t="shared" si="53"/>
        <v>20.754458703423765</v>
      </c>
      <c r="X106" s="13">
        <f t="shared" si="54"/>
        <v>4.1508917406847532</v>
      </c>
      <c r="Y106" s="13">
        <f t="shared" si="55"/>
        <v>50</v>
      </c>
      <c r="Z106" s="13">
        <f t="shared" si="56"/>
        <v>62.263376110271295</v>
      </c>
      <c r="AA106" s="13">
        <f t="shared" si="57"/>
        <v>66.666666666666671</v>
      </c>
      <c r="AB106" s="13">
        <f t="shared" si="58"/>
        <v>83.01783481369506</v>
      </c>
    </row>
    <row r="107" spans="1:28" s="13" customFormat="1" ht="15.95" customHeight="1" x14ac:dyDescent="0.2">
      <c r="A107" s="14">
        <v>103</v>
      </c>
      <c r="B107" s="15" t="s">
        <v>144</v>
      </c>
      <c r="C107" s="20" t="s">
        <v>46</v>
      </c>
      <c r="D107" s="16" t="s">
        <v>24</v>
      </c>
      <c r="E107" s="17">
        <v>31987</v>
      </c>
      <c r="F107" s="18">
        <v>11089.065000000001</v>
      </c>
      <c r="G107" s="17">
        <v>15061</v>
      </c>
      <c r="H107" s="199">
        <v>14071</v>
      </c>
      <c r="I107" s="103">
        <v>13800</v>
      </c>
      <c r="J107" s="28">
        <f t="shared" si="66"/>
        <v>8.0355543478260874</v>
      </c>
      <c r="K107" s="43">
        <v>200</v>
      </c>
      <c r="L107" s="56">
        <v>12000</v>
      </c>
      <c r="M107" s="173">
        <v>13200</v>
      </c>
      <c r="N107" s="42">
        <f t="shared" si="42"/>
        <v>13220.741153559835</v>
      </c>
      <c r="O107" s="180">
        <f t="shared" si="43"/>
        <v>13282.964614239341</v>
      </c>
      <c r="P107" s="212">
        <f t="shared" si="79"/>
        <v>14071</v>
      </c>
      <c r="Q107" s="15" t="s">
        <v>96</v>
      </c>
      <c r="R107" s="23" t="s">
        <v>63</v>
      </c>
      <c r="S107" s="113">
        <f t="shared" si="62"/>
        <v>189.96903510869606</v>
      </c>
      <c r="T107" s="64">
        <f t="shared" si="44"/>
        <v>13365.929228478684</v>
      </c>
      <c r="U107" s="67">
        <f t="shared" si="45"/>
        <v>705.07077152131569</v>
      </c>
      <c r="V107" s="13">
        <f t="shared" si="52"/>
        <v>16.666666666666668</v>
      </c>
      <c r="W107" s="13">
        <f t="shared" si="53"/>
        <v>20.741153559835752</v>
      </c>
      <c r="X107" s="13">
        <f t="shared" si="54"/>
        <v>4.14823071196715</v>
      </c>
      <c r="Y107" s="13">
        <f t="shared" si="55"/>
        <v>50</v>
      </c>
      <c r="Z107" s="13">
        <f t="shared" si="56"/>
        <v>62.223460679507241</v>
      </c>
      <c r="AA107" s="13">
        <f t="shared" si="57"/>
        <v>66.666666666666671</v>
      </c>
      <c r="AB107" s="13">
        <f t="shared" si="58"/>
        <v>82.964614239343007</v>
      </c>
    </row>
    <row r="108" spans="1:28" s="13" customFormat="1" ht="15.95" customHeight="1" x14ac:dyDescent="0.2">
      <c r="A108" s="6">
        <v>104</v>
      </c>
      <c r="B108" s="15" t="s">
        <v>145</v>
      </c>
      <c r="C108" s="20" t="s">
        <v>26</v>
      </c>
      <c r="D108" s="16" t="s">
        <v>24</v>
      </c>
      <c r="E108" s="17">
        <v>36010</v>
      </c>
      <c r="F108" s="18">
        <v>12292.224</v>
      </c>
      <c r="G108" s="17">
        <v>13206</v>
      </c>
      <c r="H108" s="199">
        <v>12174</v>
      </c>
      <c r="I108" s="103">
        <v>12000</v>
      </c>
      <c r="J108" s="28">
        <f t="shared" si="66"/>
        <v>10.24352</v>
      </c>
      <c r="K108" s="43">
        <v>750</v>
      </c>
      <c r="L108" s="56">
        <v>11500</v>
      </c>
      <c r="M108" s="173">
        <v>11500</v>
      </c>
      <c r="N108" s="42">
        <f t="shared" ref="N108:N110" si="80">M108+V108</f>
        <v>11562.5</v>
      </c>
      <c r="O108" s="180">
        <f t="shared" ref="O108:O110" si="81">N108+X108</f>
        <v>11574.702836524944</v>
      </c>
      <c r="P108" s="212">
        <f t="shared" si="79"/>
        <v>12174</v>
      </c>
      <c r="Q108" s="15" t="s">
        <v>200</v>
      </c>
      <c r="R108" s="23" t="s">
        <v>63</v>
      </c>
      <c r="S108" s="113">
        <f t="shared" si="62"/>
        <v>49.111299840000015</v>
      </c>
      <c r="T108" s="64"/>
      <c r="U108" s="67"/>
      <c r="V108" s="13">
        <f t="shared" si="52"/>
        <v>62.5</v>
      </c>
      <c r="W108" s="13">
        <f t="shared" si="53"/>
        <v>61.01418262472275</v>
      </c>
      <c r="X108" s="13">
        <f t="shared" si="54"/>
        <v>12.20283652494455</v>
      </c>
      <c r="Y108" s="13">
        <f t="shared" si="55"/>
        <v>187.5</v>
      </c>
      <c r="Z108" s="13">
        <f t="shared" si="56"/>
        <v>183.04254787416824</v>
      </c>
      <c r="AA108" s="13">
        <f t="shared" si="57"/>
        <v>250</v>
      </c>
      <c r="AB108" s="13">
        <f t="shared" si="58"/>
        <v>244.056730498891</v>
      </c>
    </row>
    <row r="109" spans="1:28" s="13" customFormat="1" ht="15.95" customHeight="1" x14ac:dyDescent="0.2">
      <c r="A109" s="6">
        <v>105</v>
      </c>
      <c r="B109" s="15" t="s">
        <v>146</v>
      </c>
      <c r="C109" s="20" t="s">
        <v>26</v>
      </c>
      <c r="D109" s="16" t="s">
        <v>24</v>
      </c>
      <c r="E109" s="17">
        <v>35980</v>
      </c>
      <c r="F109" s="18">
        <v>11986.04</v>
      </c>
      <c r="G109" s="17">
        <v>12766</v>
      </c>
      <c r="H109" s="199">
        <v>12107</v>
      </c>
      <c r="I109" s="103">
        <v>11850</v>
      </c>
      <c r="J109" s="28">
        <f t="shared" si="66"/>
        <v>10.114801687763714</v>
      </c>
      <c r="K109" s="43">
        <v>750</v>
      </c>
      <c r="L109" s="56">
        <v>11500</v>
      </c>
      <c r="M109" s="173">
        <v>11500</v>
      </c>
      <c r="N109" s="42">
        <f t="shared" si="80"/>
        <v>11562.5</v>
      </c>
      <c r="O109" s="180">
        <f t="shared" si="81"/>
        <v>11574.858126620635</v>
      </c>
      <c r="P109" s="212">
        <f t="shared" si="79"/>
        <v>12107</v>
      </c>
      <c r="Q109" s="15" t="s">
        <v>200</v>
      </c>
      <c r="R109" s="23" t="s">
        <v>63</v>
      </c>
      <c r="S109" s="113">
        <f t="shared" si="62"/>
        <v>43.060076151898791</v>
      </c>
      <c r="T109" s="64"/>
      <c r="U109" s="67"/>
      <c r="V109" s="13">
        <f t="shared" si="52"/>
        <v>62.5</v>
      </c>
      <c r="W109" s="13">
        <f t="shared" si="53"/>
        <v>61.790633103176688</v>
      </c>
      <c r="X109" s="13">
        <f t="shared" si="54"/>
        <v>12.358126620635337</v>
      </c>
      <c r="Y109" s="13">
        <f t="shared" si="55"/>
        <v>187.5</v>
      </c>
      <c r="Z109" s="13">
        <f t="shared" si="56"/>
        <v>185.37189930953005</v>
      </c>
      <c r="AA109" s="13">
        <f t="shared" si="57"/>
        <v>250</v>
      </c>
      <c r="AB109" s="13">
        <f t="shared" si="58"/>
        <v>247.16253241270675</v>
      </c>
    </row>
    <row r="110" spans="1:28" s="13" customFormat="1" ht="15.95" customHeight="1" x14ac:dyDescent="0.2">
      <c r="A110" s="14">
        <v>106</v>
      </c>
      <c r="B110" s="15" t="s">
        <v>147</v>
      </c>
      <c r="C110" s="20" t="s">
        <v>26</v>
      </c>
      <c r="D110" s="16" t="s">
        <v>24</v>
      </c>
      <c r="E110" s="17">
        <v>35950</v>
      </c>
      <c r="F110" s="18">
        <v>12088.356</v>
      </c>
      <c r="G110" s="17">
        <v>12815</v>
      </c>
      <c r="H110" s="199">
        <v>12215</v>
      </c>
      <c r="I110" s="103">
        <v>11900</v>
      </c>
      <c r="J110" s="28">
        <f t="shared" si="66"/>
        <v>10.158282352941177</v>
      </c>
      <c r="K110" s="43">
        <v>750</v>
      </c>
      <c r="L110" s="56">
        <v>11500</v>
      </c>
      <c r="M110" s="173">
        <v>11500</v>
      </c>
      <c r="N110" s="42">
        <f t="shared" si="80"/>
        <v>11562.5</v>
      </c>
      <c r="O110" s="180">
        <f t="shared" si="81"/>
        <v>11574.805229925392</v>
      </c>
      <c r="P110" s="212">
        <f t="shared" si="79"/>
        <v>12215</v>
      </c>
      <c r="Q110" s="15" t="s">
        <v>200</v>
      </c>
      <c r="R110" s="23" t="s">
        <v>63</v>
      </c>
      <c r="S110" s="113">
        <f t="shared" si="62"/>
        <v>52.026233882352976</v>
      </c>
      <c r="T110" s="64"/>
      <c r="U110" s="67"/>
      <c r="V110" s="13">
        <f t="shared" si="52"/>
        <v>62.5</v>
      </c>
      <c r="W110" s="13">
        <f t="shared" si="53"/>
        <v>61.526149626963331</v>
      </c>
      <c r="X110" s="13">
        <f t="shared" si="54"/>
        <v>12.305229925392666</v>
      </c>
      <c r="Y110" s="13">
        <f t="shared" si="55"/>
        <v>187.5</v>
      </c>
      <c r="Z110" s="13">
        <f t="shared" si="56"/>
        <v>184.57844888088999</v>
      </c>
      <c r="AA110" s="13">
        <f t="shared" si="57"/>
        <v>250</v>
      </c>
      <c r="AB110" s="13">
        <f t="shared" si="58"/>
        <v>246.10459850785332</v>
      </c>
    </row>
    <row r="111" spans="1:28" ht="15.95" customHeight="1" x14ac:dyDescent="0.2">
      <c r="A111" s="14">
        <v>107</v>
      </c>
      <c r="B111" s="15" t="s">
        <v>148</v>
      </c>
      <c r="C111" s="20" t="s">
        <v>26</v>
      </c>
      <c r="D111" s="16" t="s">
        <v>24</v>
      </c>
      <c r="E111" s="17">
        <v>36027</v>
      </c>
      <c r="F111" s="18">
        <v>12343.89</v>
      </c>
      <c r="G111" s="17">
        <v>13403</v>
      </c>
      <c r="H111" s="199">
        <v>12443</v>
      </c>
      <c r="I111" s="103">
        <v>12100</v>
      </c>
      <c r="J111" s="28">
        <f t="shared" si="66"/>
        <v>10.201561983471075</v>
      </c>
      <c r="K111" s="43">
        <v>750</v>
      </c>
      <c r="L111" s="56">
        <v>11500</v>
      </c>
      <c r="M111" s="173">
        <v>11500</v>
      </c>
      <c r="N111" s="42">
        <f t="shared" ref="N111:N147" si="82">M111+W111</f>
        <v>11561.265127929688</v>
      </c>
      <c r="O111" s="180">
        <f t="shared" ref="O111:O147" si="83">N111+Z111</f>
        <v>11745.060511718753</v>
      </c>
      <c r="P111" s="212">
        <f t="shared" si="79"/>
        <v>12443</v>
      </c>
      <c r="Q111" s="22" t="s">
        <v>200</v>
      </c>
      <c r="R111" s="23" t="s">
        <v>63</v>
      </c>
      <c r="S111" s="113">
        <f t="shared" si="62"/>
        <v>56.960583603305778</v>
      </c>
      <c r="T111" s="64">
        <f t="shared" ref="T111:T147" si="84">O111+AB111</f>
        <v>11990.121023437507</v>
      </c>
      <c r="U111" s="67">
        <f t="shared" ref="U111:U147" si="85">P111-T111</f>
        <v>452.87897656249334</v>
      </c>
      <c r="V111" s="13">
        <f t="shared" si="52"/>
        <v>62.5</v>
      </c>
      <c r="W111" s="13">
        <f t="shared" si="53"/>
        <v>61.265127929688283</v>
      </c>
      <c r="X111" s="13">
        <f t="shared" si="54"/>
        <v>12.253025585937657</v>
      </c>
      <c r="Y111" s="13">
        <f t="shared" si="55"/>
        <v>187.5</v>
      </c>
      <c r="Z111" s="13">
        <f t="shared" si="56"/>
        <v>183.79538378906486</v>
      </c>
      <c r="AA111" s="13">
        <f t="shared" si="57"/>
        <v>250</v>
      </c>
      <c r="AB111" s="13">
        <f t="shared" si="58"/>
        <v>245.06051171875313</v>
      </c>
    </row>
    <row r="112" spans="1:28" ht="15.95" customHeight="1" x14ac:dyDescent="0.2">
      <c r="A112" s="6">
        <v>108</v>
      </c>
      <c r="B112" s="15" t="s">
        <v>149</v>
      </c>
      <c r="C112" s="20" t="s">
        <v>26</v>
      </c>
      <c r="D112" s="16" t="s">
        <v>24</v>
      </c>
      <c r="E112" s="17">
        <v>36008</v>
      </c>
      <c r="F112" s="18">
        <v>12230.825000000001</v>
      </c>
      <c r="G112" s="17">
        <v>13281</v>
      </c>
      <c r="H112" s="199">
        <v>12441</v>
      </c>
      <c r="I112" s="103">
        <v>12000</v>
      </c>
      <c r="J112" s="28">
        <f t="shared" si="66"/>
        <v>10.192354166666668</v>
      </c>
      <c r="K112" s="43">
        <v>750</v>
      </c>
      <c r="L112" s="56">
        <v>11500</v>
      </c>
      <c r="M112" s="173">
        <v>11500</v>
      </c>
      <c r="N112" s="42">
        <f t="shared" si="82"/>
        <v>11561.320475111041</v>
      </c>
      <c r="O112" s="180">
        <f t="shared" si="83"/>
        <v>11745.281900444164</v>
      </c>
      <c r="P112" s="212">
        <f t="shared" si="79"/>
        <v>12441</v>
      </c>
      <c r="Q112" s="22" t="s">
        <v>200</v>
      </c>
      <c r="R112" s="23" t="s">
        <v>63</v>
      </c>
      <c r="S112" s="113">
        <f t="shared" si="62"/>
        <v>56.72804216666669</v>
      </c>
      <c r="T112" s="64">
        <f t="shared" si="84"/>
        <v>11990.563800888329</v>
      </c>
      <c r="U112" s="67">
        <f t="shared" si="85"/>
        <v>450.43619911167116</v>
      </c>
      <c r="V112" s="13">
        <f t="shared" si="52"/>
        <v>62.5</v>
      </c>
      <c r="W112" s="13">
        <f t="shared" si="53"/>
        <v>61.320475111041155</v>
      </c>
      <c r="X112" s="13">
        <f t="shared" si="54"/>
        <v>12.264095022208231</v>
      </c>
      <c r="Y112" s="13">
        <f t="shared" si="55"/>
        <v>187.5</v>
      </c>
      <c r="Z112" s="13">
        <f t="shared" si="56"/>
        <v>183.96142533312346</v>
      </c>
      <c r="AA112" s="13">
        <f t="shared" si="57"/>
        <v>250</v>
      </c>
      <c r="AB112" s="13">
        <f t="shared" si="58"/>
        <v>245.28190044416462</v>
      </c>
    </row>
    <row r="113" spans="1:28" ht="15.95" customHeight="1" x14ac:dyDescent="0.2">
      <c r="A113" s="6">
        <v>109</v>
      </c>
      <c r="B113" s="15" t="s">
        <v>150</v>
      </c>
      <c r="C113" s="20" t="s">
        <v>26</v>
      </c>
      <c r="D113" s="16" t="s">
        <v>24</v>
      </c>
      <c r="E113" s="17">
        <v>36015</v>
      </c>
      <c r="F113" s="18">
        <v>12395.834000000001</v>
      </c>
      <c r="G113" s="17">
        <v>13176</v>
      </c>
      <c r="H113" s="199">
        <v>12341</v>
      </c>
      <c r="I113" s="103">
        <v>12100</v>
      </c>
      <c r="J113" s="28">
        <f t="shared" si="66"/>
        <v>10.244490909090908</v>
      </c>
      <c r="K113" s="43">
        <v>750</v>
      </c>
      <c r="L113" s="56">
        <v>11500</v>
      </c>
      <c r="M113" s="173">
        <v>11500</v>
      </c>
      <c r="N113" s="42">
        <f t="shared" si="82"/>
        <v>11561.00840008022</v>
      </c>
      <c r="O113" s="180">
        <f t="shared" si="83"/>
        <v>11744.033600320881</v>
      </c>
      <c r="P113" s="212">
        <f t="shared" si="79"/>
        <v>12341</v>
      </c>
      <c r="Q113" s="22" t="s">
        <v>200</v>
      </c>
      <c r="R113" s="23" t="s">
        <v>63</v>
      </c>
      <c r="S113" s="113">
        <f t="shared" si="62"/>
        <v>48.92493483636369</v>
      </c>
      <c r="T113" s="64">
        <f t="shared" si="84"/>
        <v>11988.067200641763</v>
      </c>
      <c r="U113" s="67">
        <f t="shared" si="85"/>
        <v>352.93279935823739</v>
      </c>
      <c r="V113" s="13">
        <f t="shared" si="52"/>
        <v>62.5</v>
      </c>
      <c r="W113" s="13">
        <f t="shared" si="53"/>
        <v>61.008400080220504</v>
      </c>
      <c r="X113" s="13">
        <f t="shared" si="54"/>
        <v>12.201680016044101</v>
      </c>
      <c r="Y113" s="13">
        <f t="shared" si="55"/>
        <v>187.5</v>
      </c>
      <c r="Z113" s="13">
        <f t="shared" si="56"/>
        <v>183.02520024066152</v>
      </c>
      <c r="AA113" s="13">
        <f t="shared" si="57"/>
        <v>250</v>
      </c>
      <c r="AB113" s="13">
        <f t="shared" si="58"/>
        <v>244.03360032088202</v>
      </c>
    </row>
    <row r="114" spans="1:28" s="13" customFormat="1" ht="15.95" customHeight="1" x14ac:dyDescent="0.2">
      <c r="A114" s="14">
        <v>110</v>
      </c>
      <c r="B114" s="15" t="s">
        <v>151</v>
      </c>
      <c r="C114" s="20" t="s">
        <v>26</v>
      </c>
      <c r="D114" s="16" t="s">
        <v>24</v>
      </c>
      <c r="E114" s="17">
        <v>36023</v>
      </c>
      <c r="F114" s="18">
        <v>10148.977000000001</v>
      </c>
      <c r="G114" s="17">
        <v>11000</v>
      </c>
      <c r="H114" s="199">
        <v>10620</v>
      </c>
      <c r="I114" s="103">
        <v>9950</v>
      </c>
      <c r="J114" s="28">
        <f t="shared" si="66"/>
        <v>10.19997688442211</v>
      </c>
      <c r="K114" s="43">
        <v>750</v>
      </c>
      <c r="L114" s="56">
        <v>9500</v>
      </c>
      <c r="M114" s="173">
        <v>9500</v>
      </c>
      <c r="N114" s="42">
        <f t="shared" si="82"/>
        <v>9561.2746486665601</v>
      </c>
      <c r="O114" s="180">
        <f t="shared" si="83"/>
        <v>9745.0985946662404</v>
      </c>
      <c r="P114" s="212">
        <f t="shared" si="79"/>
        <v>10620</v>
      </c>
      <c r="Q114" s="22" t="s">
        <v>200</v>
      </c>
      <c r="R114" s="23" t="s">
        <v>63</v>
      </c>
      <c r="S114" s="113">
        <f t="shared" si="62"/>
        <v>71.391792884422145</v>
      </c>
      <c r="T114" s="64">
        <f t="shared" si="84"/>
        <v>9990.1971893324808</v>
      </c>
      <c r="U114" s="67">
        <f t="shared" si="85"/>
        <v>629.80281066751922</v>
      </c>
      <c r="V114" s="13">
        <f t="shared" si="52"/>
        <v>62.5</v>
      </c>
      <c r="W114" s="13">
        <f t="shared" si="53"/>
        <v>61.274648666560189</v>
      </c>
      <c r="X114" s="13">
        <f t="shared" si="54"/>
        <v>12.254929733312037</v>
      </c>
      <c r="Y114" s="13">
        <f t="shared" si="55"/>
        <v>187.5</v>
      </c>
      <c r="Z114" s="13">
        <f t="shared" si="56"/>
        <v>183.82394599968055</v>
      </c>
      <c r="AA114" s="13">
        <f t="shared" si="57"/>
        <v>250</v>
      </c>
      <c r="AB114" s="13">
        <f t="shared" si="58"/>
        <v>245.09859466624076</v>
      </c>
    </row>
    <row r="115" spans="1:28" s="13" customFormat="1" ht="15.95" customHeight="1" x14ac:dyDescent="0.2">
      <c r="A115" s="14">
        <v>111</v>
      </c>
      <c r="B115" s="15" t="s">
        <v>152</v>
      </c>
      <c r="C115" s="20" t="s">
        <v>26</v>
      </c>
      <c r="D115" s="16" t="s">
        <v>24</v>
      </c>
      <c r="E115" s="17">
        <v>36016</v>
      </c>
      <c r="F115" s="18">
        <v>12099.712</v>
      </c>
      <c r="G115" s="17">
        <v>13177</v>
      </c>
      <c r="H115" s="199">
        <v>12201</v>
      </c>
      <c r="I115" s="103">
        <v>11800</v>
      </c>
      <c r="J115" s="28">
        <f t="shared" si="66"/>
        <v>10.253993220338982</v>
      </c>
      <c r="K115" s="43">
        <v>750</v>
      </c>
      <c r="L115" s="56">
        <v>11500</v>
      </c>
      <c r="M115" s="173">
        <v>11500</v>
      </c>
      <c r="N115" s="42">
        <f t="shared" ref="N115" si="86">M115+V115</f>
        <v>11562.5</v>
      </c>
      <c r="O115" s="180">
        <f t="shared" ref="O115" si="87">N115+X115</f>
        <v>11574.690372795651</v>
      </c>
      <c r="P115" s="212">
        <f t="shared" si="79"/>
        <v>12201</v>
      </c>
      <c r="Q115" s="15" t="s">
        <v>200</v>
      </c>
      <c r="R115" s="23" t="s">
        <v>63</v>
      </c>
      <c r="S115" s="113">
        <f t="shared" si="62"/>
        <v>51.377397369491476</v>
      </c>
      <c r="T115" s="64"/>
      <c r="U115" s="67"/>
      <c r="V115" s="13">
        <f t="shared" si="52"/>
        <v>62.5</v>
      </c>
      <c r="W115" s="13">
        <f t="shared" si="53"/>
        <v>60.951863978250067</v>
      </c>
      <c r="X115" s="13">
        <f t="shared" si="54"/>
        <v>12.190372795650013</v>
      </c>
      <c r="Y115" s="13">
        <f t="shared" si="55"/>
        <v>187.5</v>
      </c>
      <c r="Z115" s="13">
        <f t="shared" si="56"/>
        <v>182.85559193475021</v>
      </c>
      <c r="AA115" s="13">
        <f t="shared" si="57"/>
        <v>250</v>
      </c>
      <c r="AB115" s="13">
        <f t="shared" si="58"/>
        <v>243.80745591300027</v>
      </c>
    </row>
    <row r="116" spans="1:28" ht="15.95" customHeight="1" x14ac:dyDescent="0.2">
      <c r="A116" s="6">
        <v>112</v>
      </c>
      <c r="B116" s="15" t="s">
        <v>153</v>
      </c>
      <c r="C116" s="20" t="s">
        <v>26</v>
      </c>
      <c r="D116" s="16" t="s">
        <v>24</v>
      </c>
      <c r="E116" s="17">
        <v>36006</v>
      </c>
      <c r="F116" s="18">
        <v>12494.273999999999</v>
      </c>
      <c r="G116" s="17">
        <v>13440</v>
      </c>
      <c r="H116" s="199">
        <v>12443</v>
      </c>
      <c r="I116" s="103">
        <v>12200</v>
      </c>
      <c r="J116" s="28">
        <f t="shared" si="66"/>
        <v>10.241208196721312</v>
      </c>
      <c r="K116" s="43">
        <v>750</v>
      </c>
      <c r="L116" s="56">
        <v>11500</v>
      </c>
      <c r="M116" s="173">
        <v>11500</v>
      </c>
      <c r="N116" s="42">
        <f t="shared" si="82"/>
        <v>11561.02795568594</v>
      </c>
      <c r="O116" s="180">
        <f t="shared" si="83"/>
        <v>11744.111822743762</v>
      </c>
      <c r="P116" s="212">
        <f t="shared" si="79"/>
        <v>12443</v>
      </c>
      <c r="Q116" s="22" t="s">
        <v>200</v>
      </c>
      <c r="R116" s="23" t="s">
        <v>63</v>
      </c>
      <c r="S116" s="113">
        <f t="shared" si="62"/>
        <v>57.259674636065625</v>
      </c>
      <c r="T116" s="64">
        <f t="shared" si="84"/>
        <v>11988.223645487524</v>
      </c>
      <c r="U116" s="67">
        <f t="shared" si="85"/>
        <v>454.77635451247625</v>
      </c>
      <c r="V116" s="13">
        <f t="shared" si="52"/>
        <v>62.5</v>
      </c>
      <c r="W116" s="13">
        <f t="shared" si="53"/>
        <v>61.027955685940611</v>
      </c>
      <c r="X116" s="13">
        <f t="shared" si="54"/>
        <v>12.205591137188122</v>
      </c>
      <c r="Y116" s="13">
        <f t="shared" si="55"/>
        <v>187.5</v>
      </c>
      <c r="Z116" s="13">
        <f t="shared" si="56"/>
        <v>183.08386705782183</v>
      </c>
      <c r="AA116" s="13">
        <f t="shared" si="57"/>
        <v>250</v>
      </c>
      <c r="AB116" s="13">
        <f t="shared" si="58"/>
        <v>244.11182274376245</v>
      </c>
    </row>
    <row r="117" spans="1:28" ht="15.95" customHeight="1" x14ac:dyDescent="0.2">
      <c r="A117" s="6">
        <v>113</v>
      </c>
      <c r="B117" s="15" t="s">
        <v>154</v>
      </c>
      <c r="C117" s="20" t="s">
        <v>155</v>
      </c>
      <c r="D117" s="16" t="s">
        <v>24</v>
      </c>
      <c r="E117" s="17">
        <v>36559</v>
      </c>
      <c r="F117" s="18">
        <v>10903.561</v>
      </c>
      <c r="G117" s="17">
        <v>11370</v>
      </c>
      <c r="H117" s="199">
        <v>10795</v>
      </c>
      <c r="I117" s="103">
        <v>10400</v>
      </c>
      <c r="J117" s="28">
        <f t="shared" si="66"/>
        <v>10.484193269230769</v>
      </c>
      <c r="K117" s="43">
        <v>750</v>
      </c>
      <c r="L117" s="56">
        <v>10000</v>
      </c>
      <c r="M117" s="173">
        <v>10000</v>
      </c>
      <c r="N117" s="42">
        <f t="shared" ref="N117" si="88">M117+V117</f>
        <v>10062.5</v>
      </c>
      <c r="O117" s="180">
        <f t="shared" ref="O117" si="89">N117+X117</f>
        <v>10074.422710387918</v>
      </c>
      <c r="P117" s="212">
        <f t="shared" si="79"/>
        <v>10795</v>
      </c>
      <c r="Q117" s="15" t="s">
        <v>200</v>
      </c>
      <c r="R117" s="23" t="s">
        <v>63</v>
      </c>
      <c r="S117" s="113">
        <f t="shared" si="62"/>
        <v>60.437372557692292</v>
      </c>
      <c r="T117" s="64"/>
      <c r="U117" s="67"/>
      <c r="V117" s="13">
        <f t="shared" si="52"/>
        <v>62.5</v>
      </c>
      <c r="W117" s="13">
        <f t="shared" si="53"/>
        <v>59.613551939591112</v>
      </c>
      <c r="X117" s="13">
        <f t="shared" si="54"/>
        <v>11.922710387918222</v>
      </c>
      <c r="Y117" s="13">
        <f t="shared" si="55"/>
        <v>187.5</v>
      </c>
      <c r="Z117" s="13">
        <f t="shared" si="56"/>
        <v>178.84065581877334</v>
      </c>
      <c r="AA117" s="13">
        <f t="shared" si="57"/>
        <v>250</v>
      </c>
      <c r="AB117" s="13">
        <f t="shared" si="58"/>
        <v>238.45420775836445</v>
      </c>
    </row>
    <row r="118" spans="1:28" ht="15.95" customHeight="1" x14ac:dyDescent="0.2">
      <c r="A118" s="14">
        <v>114</v>
      </c>
      <c r="B118" s="15" t="s">
        <v>156</v>
      </c>
      <c r="C118" s="20" t="s">
        <v>26</v>
      </c>
      <c r="D118" s="16" t="s">
        <v>24</v>
      </c>
      <c r="E118" s="17">
        <v>44771</v>
      </c>
      <c r="F118" s="18">
        <v>17948.96</v>
      </c>
      <c r="G118" s="17">
        <v>12385</v>
      </c>
      <c r="H118" s="199">
        <v>11810</v>
      </c>
      <c r="I118" s="103">
        <v>11500</v>
      </c>
      <c r="J118" s="28">
        <f t="shared" si="66"/>
        <v>15.607791304347824</v>
      </c>
      <c r="K118" s="43">
        <v>750</v>
      </c>
      <c r="L118" s="56">
        <v>10000</v>
      </c>
      <c r="M118" s="173">
        <v>10500</v>
      </c>
      <c r="N118" s="42">
        <f t="shared" si="82"/>
        <v>10540.044102833814</v>
      </c>
      <c r="O118" s="180">
        <f t="shared" si="83"/>
        <v>10660.176411335253</v>
      </c>
      <c r="P118" s="212">
        <f t="shared" si="79"/>
        <v>11810</v>
      </c>
      <c r="Q118" s="22" t="s">
        <v>200</v>
      </c>
      <c r="R118" s="23" t="s">
        <v>63</v>
      </c>
      <c r="S118" s="113">
        <f t="shared" si="62"/>
        <v>143.5696528695652</v>
      </c>
      <c r="T118" s="64">
        <f t="shared" si="84"/>
        <v>10820.352822670506</v>
      </c>
      <c r="U118" s="67">
        <f t="shared" si="85"/>
        <v>989.6471773294943</v>
      </c>
      <c r="V118" s="13">
        <f t="shared" si="52"/>
        <v>62.5</v>
      </c>
      <c r="W118" s="13">
        <f t="shared" si="53"/>
        <v>40.04410283381322</v>
      </c>
      <c r="X118" s="13">
        <f t="shared" si="54"/>
        <v>8.008820566762644</v>
      </c>
      <c r="Y118" s="13">
        <f t="shared" si="55"/>
        <v>187.5</v>
      </c>
      <c r="Z118" s="13">
        <f t="shared" si="56"/>
        <v>120.13230850143967</v>
      </c>
      <c r="AA118" s="13">
        <f t="shared" si="57"/>
        <v>250</v>
      </c>
      <c r="AB118" s="13">
        <f t="shared" si="58"/>
        <v>160.17641133525288</v>
      </c>
    </row>
    <row r="119" spans="1:28" ht="15.95" customHeight="1" x14ac:dyDescent="0.2">
      <c r="A119" s="14">
        <v>115</v>
      </c>
      <c r="B119" s="248" t="s">
        <v>252</v>
      </c>
      <c r="C119" s="249" t="s">
        <v>26</v>
      </c>
      <c r="D119" s="16" t="s">
        <v>24</v>
      </c>
      <c r="E119" s="17">
        <v>24296</v>
      </c>
      <c r="F119" s="18">
        <v>4170.9210000000003</v>
      </c>
      <c r="G119" s="17">
        <v>9665</v>
      </c>
      <c r="H119" s="199">
        <v>9236</v>
      </c>
      <c r="I119" s="103">
        <v>9000</v>
      </c>
      <c r="J119" s="28">
        <f t="shared" si="66"/>
        <v>4.6343566666666671</v>
      </c>
      <c r="K119" s="43">
        <v>400</v>
      </c>
      <c r="L119" s="56"/>
      <c r="M119" s="173">
        <v>8600</v>
      </c>
      <c r="N119" s="42">
        <f t="shared" ref="N119:N120" si="90">M119+W119</f>
        <v>8671.9265601050702</v>
      </c>
      <c r="O119" s="180">
        <f t="shared" ref="O119:O120" si="91">N119+Z119</f>
        <v>8887.7062404202807</v>
      </c>
      <c r="P119" s="212">
        <f t="shared" ref="P119:P120" si="92">H119</f>
        <v>9236</v>
      </c>
      <c r="Q119" s="22" t="s">
        <v>242</v>
      </c>
      <c r="R119" s="22" t="s">
        <v>241</v>
      </c>
      <c r="S119" s="113">
        <f t="shared" si="62"/>
        <v>24.211762600000043</v>
      </c>
      <c r="T119" s="64"/>
      <c r="U119" s="67"/>
      <c r="V119" s="13">
        <f t="shared" si="52"/>
        <v>33.333333333333336</v>
      </c>
      <c r="W119" s="13">
        <f t="shared" si="53"/>
        <v>71.926560105070322</v>
      </c>
      <c r="X119" s="13">
        <f t="shared" si="54"/>
        <v>14.385312021014064</v>
      </c>
      <c r="Y119" s="13">
        <f t="shared" si="55"/>
        <v>100</v>
      </c>
      <c r="Z119" s="13">
        <f t="shared" si="56"/>
        <v>215.77968031521095</v>
      </c>
      <c r="AA119" s="13">
        <f t="shared" si="57"/>
        <v>133.33333333333334</v>
      </c>
      <c r="AB119" s="13">
        <f t="shared" si="58"/>
        <v>287.70624042028129</v>
      </c>
    </row>
    <row r="120" spans="1:28" ht="15.95" customHeight="1" x14ac:dyDescent="0.2">
      <c r="A120" s="6">
        <v>116</v>
      </c>
      <c r="B120" s="248" t="s">
        <v>232</v>
      </c>
      <c r="C120" s="249" t="s">
        <v>250</v>
      </c>
      <c r="D120" s="16" t="s">
        <v>24</v>
      </c>
      <c r="E120" s="17">
        <v>24345</v>
      </c>
      <c r="F120" s="18">
        <v>4188.2169999999996</v>
      </c>
      <c r="G120" s="17">
        <v>9705</v>
      </c>
      <c r="H120" s="199">
        <v>9303</v>
      </c>
      <c r="I120" s="103">
        <v>9000</v>
      </c>
      <c r="J120" s="28">
        <f t="shared" si="66"/>
        <v>4.6535744444444438</v>
      </c>
      <c r="K120" s="43">
        <v>200</v>
      </c>
      <c r="L120" s="56"/>
      <c r="M120" s="173">
        <v>9000</v>
      </c>
      <c r="N120" s="42">
        <f t="shared" si="90"/>
        <v>9035.8147631796546</v>
      </c>
      <c r="O120" s="180">
        <f t="shared" si="91"/>
        <v>9143.2590527186167</v>
      </c>
      <c r="P120" s="212">
        <f t="shared" si="92"/>
        <v>9303</v>
      </c>
      <c r="Q120" s="22" t="s">
        <v>242</v>
      </c>
      <c r="R120" s="22" t="s">
        <v>241</v>
      </c>
      <c r="S120" s="113">
        <f t="shared" si="62"/>
        <v>22.300991699999781</v>
      </c>
      <c r="T120" s="64"/>
      <c r="U120" s="67"/>
      <c r="V120" s="13">
        <f t="shared" si="52"/>
        <v>16.666666666666668</v>
      </c>
      <c r="W120" s="13">
        <f t="shared" si="53"/>
        <v>35.814763179653781</v>
      </c>
      <c r="X120" s="13">
        <f t="shared" si="54"/>
        <v>7.1629526359307558</v>
      </c>
      <c r="Y120" s="13">
        <f t="shared" si="55"/>
        <v>50</v>
      </c>
      <c r="Z120" s="13">
        <f t="shared" si="56"/>
        <v>107.44428953896134</v>
      </c>
      <c r="AA120" s="13">
        <f t="shared" si="57"/>
        <v>66.666666666666671</v>
      </c>
      <c r="AB120" s="13">
        <f t="shared" si="58"/>
        <v>143.25905271861512</v>
      </c>
    </row>
    <row r="121" spans="1:28" ht="16.5" customHeight="1" x14ac:dyDescent="0.2">
      <c r="A121" s="14">
        <v>117</v>
      </c>
      <c r="B121" s="15" t="s">
        <v>157</v>
      </c>
      <c r="C121" s="20" t="s">
        <v>218</v>
      </c>
      <c r="D121" s="16" t="s">
        <v>24</v>
      </c>
      <c r="E121" s="17">
        <v>13699</v>
      </c>
      <c r="F121" s="18">
        <v>1841.307</v>
      </c>
      <c r="G121" s="17">
        <v>13529</v>
      </c>
      <c r="H121" s="199">
        <v>12810</v>
      </c>
      <c r="I121" s="103">
        <v>12490</v>
      </c>
      <c r="J121" s="28">
        <f t="shared" si="66"/>
        <v>1.474224979983987</v>
      </c>
      <c r="K121" s="43">
        <v>20</v>
      </c>
      <c r="L121" s="56">
        <v>12000</v>
      </c>
      <c r="M121" s="173">
        <v>12200</v>
      </c>
      <c r="N121" s="42">
        <f t="shared" si="82"/>
        <v>12211.305375294107</v>
      </c>
      <c r="O121" s="180">
        <f t="shared" si="83"/>
        <v>12245.221501176429</v>
      </c>
      <c r="P121" s="212">
        <f t="shared" si="79"/>
        <v>12810</v>
      </c>
      <c r="Q121" s="22" t="s">
        <v>201</v>
      </c>
      <c r="R121" s="23" t="s">
        <v>27</v>
      </c>
      <c r="S121" s="113">
        <f t="shared" si="62"/>
        <v>249.78317133706946</v>
      </c>
      <c r="T121" s="64">
        <f t="shared" si="84"/>
        <v>12290.443002352858</v>
      </c>
      <c r="U121" s="67">
        <f t="shared" si="85"/>
        <v>519.55699764714154</v>
      </c>
      <c r="V121" s="13">
        <f t="shared" si="52"/>
        <v>1.6666666666666665</v>
      </c>
      <c r="W121" s="13">
        <f t="shared" si="53"/>
        <v>11.305375294107211</v>
      </c>
      <c r="X121" s="13">
        <f t="shared" si="54"/>
        <v>2.2610750588214423</v>
      </c>
      <c r="Y121" s="13">
        <f t="shared" si="55"/>
        <v>5</v>
      </c>
      <c r="Z121" s="13">
        <f t="shared" si="56"/>
        <v>33.916125882321637</v>
      </c>
      <c r="AA121" s="13">
        <f t="shared" si="57"/>
        <v>6.6666666666666661</v>
      </c>
      <c r="AB121" s="13">
        <f t="shared" si="58"/>
        <v>45.221501176428845</v>
      </c>
    </row>
    <row r="122" spans="1:28" ht="15.75" customHeight="1" x14ac:dyDescent="0.2">
      <c r="A122" s="14">
        <f>A121+1</f>
        <v>118</v>
      </c>
      <c r="B122" s="15" t="s">
        <v>158</v>
      </c>
      <c r="C122" s="20" t="s">
        <v>218</v>
      </c>
      <c r="D122" s="16" t="s">
        <v>24</v>
      </c>
      <c r="E122" s="17">
        <v>10670</v>
      </c>
      <c r="F122" s="18">
        <v>651.59900000000005</v>
      </c>
      <c r="G122" s="17">
        <v>7683</v>
      </c>
      <c r="H122" s="199">
        <v>7372</v>
      </c>
      <c r="I122" s="103">
        <v>7300</v>
      </c>
      <c r="J122" s="28">
        <f t="shared" si="66"/>
        <v>0.89260136986301375</v>
      </c>
      <c r="K122" s="43">
        <v>20</v>
      </c>
      <c r="L122" s="56">
        <v>6500</v>
      </c>
      <c r="M122" s="173">
        <v>6500</v>
      </c>
      <c r="N122" s="42">
        <f t="shared" si="82"/>
        <v>6518.6720155596722</v>
      </c>
      <c r="O122" s="180">
        <f t="shared" si="83"/>
        <v>6574.688062238688</v>
      </c>
      <c r="P122" s="212">
        <f t="shared" si="79"/>
        <v>7372</v>
      </c>
      <c r="Q122" s="22" t="s">
        <v>201</v>
      </c>
      <c r="R122" s="23" t="s">
        <v>27</v>
      </c>
      <c r="S122" s="113">
        <f t="shared" si="62"/>
        <v>213.50451835616431</v>
      </c>
      <c r="T122" s="64">
        <f t="shared" si="84"/>
        <v>6649.3761244773759</v>
      </c>
      <c r="U122" s="67">
        <f t="shared" si="85"/>
        <v>722.62387552262408</v>
      </c>
      <c r="V122" s="13">
        <f t="shared" si="52"/>
        <v>1.6666666666666665</v>
      </c>
      <c r="W122" s="13">
        <f t="shared" si="53"/>
        <v>18.672015559671923</v>
      </c>
      <c r="X122" s="13">
        <f t="shared" si="54"/>
        <v>3.7344031119343848</v>
      </c>
      <c r="Y122" s="13">
        <f t="shared" si="55"/>
        <v>5</v>
      </c>
      <c r="Z122" s="13">
        <f t="shared" si="56"/>
        <v>56.016046679015773</v>
      </c>
      <c r="AA122" s="13">
        <f t="shared" si="57"/>
        <v>6.6666666666666661</v>
      </c>
      <c r="AB122" s="13">
        <f t="shared" si="58"/>
        <v>74.688062238687692</v>
      </c>
    </row>
    <row r="123" spans="1:28" s="13" customFormat="1" ht="17.25" customHeight="1" x14ac:dyDescent="0.2">
      <c r="A123" s="14">
        <f t="shared" ref="A123:A147" si="93">A122+1</f>
        <v>119</v>
      </c>
      <c r="B123" s="15" t="s">
        <v>159</v>
      </c>
      <c r="C123" s="20" t="s">
        <v>218</v>
      </c>
      <c r="D123" s="16" t="s">
        <v>24</v>
      </c>
      <c r="E123" s="17">
        <v>10670</v>
      </c>
      <c r="F123" s="18">
        <v>651.71</v>
      </c>
      <c r="G123" s="17">
        <v>7889</v>
      </c>
      <c r="H123" s="199">
        <v>7382</v>
      </c>
      <c r="I123" s="103">
        <v>7300</v>
      </c>
      <c r="J123" s="28">
        <f t="shared" si="66"/>
        <v>0.89275342465753427</v>
      </c>
      <c r="K123" s="43">
        <v>20</v>
      </c>
      <c r="L123" s="56">
        <v>6500</v>
      </c>
      <c r="M123" s="173">
        <v>6500</v>
      </c>
      <c r="N123" s="42">
        <f t="shared" si="82"/>
        <v>6518.6688353204136</v>
      </c>
      <c r="O123" s="180">
        <f t="shared" si="83"/>
        <v>6574.6753412816543</v>
      </c>
      <c r="P123" s="212">
        <f t="shared" si="79"/>
        <v>7382</v>
      </c>
      <c r="Q123" s="22" t="s">
        <v>201</v>
      </c>
      <c r="R123" s="21" t="s">
        <v>27</v>
      </c>
      <c r="S123" s="113">
        <f t="shared" si="62"/>
        <v>216.22255616438349</v>
      </c>
      <c r="T123" s="64">
        <f t="shared" si="84"/>
        <v>6649.3506825633085</v>
      </c>
      <c r="U123" s="67">
        <f t="shared" si="85"/>
        <v>732.64931743669149</v>
      </c>
      <c r="V123" s="13">
        <f t="shared" si="52"/>
        <v>1.6666666666666665</v>
      </c>
      <c r="W123" s="13">
        <f t="shared" si="53"/>
        <v>18.668835320413475</v>
      </c>
      <c r="X123" s="13">
        <f t="shared" si="54"/>
        <v>3.733767064082695</v>
      </c>
      <c r="Y123" s="13">
        <f t="shared" si="55"/>
        <v>5</v>
      </c>
      <c r="Z123" s="13">
        <f t="shared" si="56"/>
        <v>56.006505961240421</v>
      </c>
      <c r="AA123" s="13">
        <f t="shared" si="57"/>
        <v>6.6666666666666661</v>
      </c>
      <c r="AB123" s="13">
        <f t="shared" si="58"/>
        <v>74.6753412816539</v>
      </c>
    </row>
    <row r="124" spans="1:28" ht="15.95" customHeight="1" x14ac:dyDescent="0.2">
      <c r="A124" s="14">
        <f t="shared" si="93"/>
        <v>120</v>
      </c>
      <c r="B124" s="226" t="s">
        <v>160</v>
      </c>
      <c r="C124" s="227" t="s">
        <v>26</v>
      </c>
      <c r="D124" s="119" t="s">
        <v>14</v>
      </c>
      <c r="E124" s="120">
        <v>36605</v>
      </c>
      <c r="F124" s="121">
        <v>14399.724</v>
      </c>
      <c r="G124" s="120">
        <v>15140</v>
      </c>
      <c r="H124" s="202">
        <v>14665</v>
      </c>
      <c r="I124" s="186">
        <v>13700</v>
      </c>
      <c r="J124" s="28">
        <f t="shared" si="66"/>
        <v>10.510747445255475</v>
      </c>
      <c r="K124" s="122">
        <v>1000</v>
      </c>
      <c r="L124" s="256">
        <v>13000</v>
      </c>
      <c r="M124" s="192">
        <v>13000</v>
      </c>
      <c r="N124" s="123">
        <f t="shared" si="82"/>
        <v>13079.283927016009</v>
      </c>
      <c r="O124" s="196">
        <f t="shared" si="83"/>
        <v>13317.135708064035</v>
      </c>
      <c r="P124" s="212">
        <f>H124-1000</f>
        <v>13665</v>
      </c>
      <c r="Q124" s="124" t="s">
        <v>202</v>
      </c>
      <c r="R124" s="125" t="s">
        <v>27</v>
      </c>
      <c r="S124" s="113">
        <f t="shared" si="62"/>
        <v>21.937882306569261</v>
      </c>
      <c r="T124" s="64">
        <f t="shared" si="84"/>
        <v>13634.271416128069</v>
      </c>
      <c r="U124" s="67">
        <f t="shared" si="85"/>
        <v>30.728583871930823</v>
      </c>
      <c r="V124" s="13">
        <f t="shared" si="52"/>
        <v>83.333333333333343</v>
      </c>
      <c r="W124" s="13">
        <f t="shared" si="53"/>
        <v>79.283927016008548</v>
      </c>
      <c r="X124" s="13">
        <f t="shared" si="54"/>
        <v>15.856785403201709</v>
      </c>
      <c r="Y124" s="13">
        <f t="shared" si="55"/>
        <v>250.00000000000003</v>
      </c>
      <c r="Z124" s="13">
        <f t="shared" si="56"/>
        <v>237.85178104802566</v>
      </c>
      <c r="AA124" s="13">
        <f t="shared" si="57"/>
        <v>333.33333333333337</v>
      </c>
      <c r="AB124" s="13">
        <f t="shared" si="58"/>
        <v>317.13570806403419</v>
      </c>
    </row>
    <row r="125" spans="1:28" ht="15.95" customHeight="1" thickBot="1" x14ac:dyDescent="0.25">
      <c r="A125" s="14">
        <f t="shared" si="93"/>
        <v>121</v>
      </c>
      <c r="B125" s="78" t="s">
        <v>161</v>
      </c>
      <c r="C125" s="79" t="s">
        <v>26</v>
      </c>
      <c r="D125" s="80" t="s">
        <v>24</v>
      </c>
      <c r="E125" s="81">
        <v>31713</v>
      </c>
      <c r="F125" s="82">
        <v>11175.571</v>
      </c>
      <c r="G125" s="81">
        <v>12698</v>
      </c>
      <c r="H125" s="203">
        <v>12100</v>
      </c>
      <c r="I125" s="187">
        <v>11800</v>
      </c>
      <c r="J125" s="28">
        <f t="shared" si="66"/>
        <v>9.4708228813559323</v>
      </c>
      <c r="K125" s="84">
        <v>1000</v>
      </c>
      <c r="L125" s="85">
        <v>11400</v>
      </c>
      <c r="M125" s="193">
        <v>11400</v>
      </c>
      <c r="N125" s="86">
        <f>M125+V125</f>
        <v>11483.333333333334</v>
      </c>
      <c r="O125" s="197">
        <f>N125+X125</f>
        <v>11500.931241007731</v>
      </c>
      <c r="P125" s="212">
        <f t="shared" ref="P125:P147" si="94">H125</f>
        <v>12100</v>
      </c>
      <c r="Q125" s="97" t="s">
        <v>202</v>
      </c>
      <c r="R125" s="98" t="s">
        <v>27</v>
      </c>
      <c r="S125" s="113">
        <f t="shared" si="62"/>
        <v>34.042044661016902</v>
      </c>
      <c r="T125" s="64"/>
      <c r="U125" s="67"/>
      <c r="V125" s="13">
        <f t="shared" si="52"/>
        <v>83.333333333333343</v>
      </c>
      <c r="W125" s="13">
        <f t="shared" si="53"/>
        <v>87.989538371984167</v>
      </c>
      <c r="X125" s="13">
        <f t="shared" si="54"/>
        <v>17.597907674396833</v>
      </c>
      <c r="Y125" s="13">
        <f t="shared" si="55"/>
        <v>250.00000000000003</v>
      </c>
      <c r="Z125" s="13">
        <f t="shared" si="56"/>
        <v>263.9686151159525</v>
      </c>
      <c r="AA125" s="13">
        <f t="shared" si="57"/>
        <v>333.33333333333337</v>
      </c>
      <c r="AB125" s="13">
        <f t="shared" si="58"/>
        <v>351.95815348793667</v>
      </c>
    </row>
    <row r="126" spans="1:28" ht="15.95" customHeight="1" x14ac:dyDescent="0.2">
      <c r="A126" s="14">
        <f t="shared" si="93"/>
        <v>122</v>
      </c>
      <c r="B126" s="15" t="s">
        <v>162</v>
      </c>
      <c r="C126" s="20" t="s">
        <v>26</v>
      </c>
      <c r="D126" s="16" t="s">
        <v>24</v>
      </c>
      <c r="E126" s="17">
        <v>34820</v>
      </c>
      <c r="F126" s="18">
        <v>10783.279</v>
      </c>
      <c r="G126" s="17">
        <v>12753</v>
      </c>
      <c r="H126" s="199">
        <v>11818</v>
      </c>
      <c r="I126" s="103">
        <v>11500</v>
      </c>
      <c r="J126" s="28">
        <f t="shared" si="66"/>
        <v>9.3767643478260876</v>
      </c>
      <c r="K126" s="43">
        <v>1000</v>
      </c>
      <c r="L126" s="56">
        <v>11400</v>
      </c>
      <c r="M126" s="173">
        <v>11400</v>
      </c>
      <c r="N126" s="42">
        <f t="shared" ref="N126:N127" si="95">M126+V126</f>
        <v>11483.333333333334</v>
      </c>
      <c r="O126" s="180">
        <f t="shared" ref="O126:O127" si="96">N126+X126</f>
        <v>11501.107766014402</v>
      </c>
      <c r="P126" s="212">
        <f t="shared" si="94"/>
        <v>11818</v>
      </c>
      <c r="Q126" s="15" t="s">
        <v>202</v>
      </c>
      <c r="R126" s="21" t="s">
        <v>27</v>
      </c>
      <c r="S126" s="113">
        <f t="shared" si="62"/>
        <v>17.828542810434708</v>
      </c>
      <c r="T126" s="64"/>
      <c r="U126" s="67"/>
      <c r="V126" s="13">
        <f t="shared" si="52"/>
        <v>83.333333333333343</v>
      </c>
      <c r="W126" s="13">
        <f t="shared" si="53"/>
        <v>88.87216340533648</v>
      </c>
      <c r="X126" s="13">
        <f t="shared" si="54"/>
        <v>17.774432681067296</v>
      </c>
      <c r="Y126" s="13">
        <f t="shared" si="55"/>
        <v>250.00000000000003</v>
      </c>
      <c r="Z126" s="13">
        <f t="shared" si="56"/>
        <v>266.61649021600942</v>
      </c>
      <c r="AA126" s="13">
        <f t="shared" si="57"/>
        <v>333.33333333333337</v>
      </c>
      <c r="AB126" s="13">
        <f t="shared" si="58"/>
        <v>355.48865362134592</v>
      </c>
    </row>
    <row r="127" spans="1:28" ht="15.95" customHeight="1" x14ac:dyDescent="0.2">
      <c r="A127" s="14">
        <f t="shared" si="93"/>
        <v>123</v>
      </c>
      <c r="B127" s="15" t="s">
        <v>163</v>
      </c>
      <c r="C127" s="20" t="s">
        <v>26</v>
      </c>
      <c r="D127" s="16" t="s">
        <v>24</v>
      </c>
      <c r="E127" s="17">
        <v>23487</v>
      </c>
      <c r="F127" s="18">
        <v>4940.7309999999998</v>
      </c>
      <c r="G127" s="17">
        <v>12287</v>
      </c>
      <c r="H127" s="199">
        <v>11609</v>
      </c>
      <c r="I127" s="103">
        <v>11400</v>
      </c>
      <c r="J127" s="28">
        <f t="shared" si="66"/>
        <v>4.3339745614035081</v>
      </c>
      <c r="K127" s="43">
        <v>300</v>
      </c>
      <c r="L127" s="56">
        <v>11400</v>
      </c>
      <c r="M127" s="173">
        <v>11400</v>
      </c>
      <c r="N127" s="42">
        <f t="shared" si="95"/>
        <v>11425</v>
      </c>
      <c r="O127" s="180">
        <f t="shared" si="96"/>
        <v>11436.536754379058</v>
      </c>
      <c r="P127" s="212">
        <f t="shared" si="94"/>
        <v>11609</v>
      </c>
      <c r="Q127" s="15" t="s">
        <v>202</v>
      </c>
      <c r="R127" s="23" t="s">
        <v>27</v>
      </c>
      <c r="S127" s="113">
        <f>(P127-O127)/X127</f>
        <v>14.949026385964951</v>
      </c>
      <c r="T127" s="64"/>
      <c r="U127" s="67"/>
      <c r="V127" s="13">
        <f t="shared" si="52"/>
        <v>25</v>
      </c>
      <c r="W127" s="13">
        <f t="shared" si="53"/>
        <v>57.683771895292423</v>
      </c>
      <c r="X127" s="13">
        <f t="shared" si="54"/>
        <v>11.536754379058484</v>
      </c>
      <c r="Y127" s="13">
        <f t="shared" si="55"/>
        <v>75</v>
      </c>
      <c r="Z127" s="13">
        <f t="shared" si="56"/>
        <v>173.05131568587728</v>
      </c>
      <c r="AA127" s="13">
        <f t="shared" si="57"/>
        <v>100</v>
      </c>
      <c r="AB127" s="13">
        <f t="shared" si="58"/>
        <v>230.73508758116969</v>
      </c>
    </row>
    <row r="128" spans="1:28" s="13" customFormat="1" ht="15.95" customHeight="1" x14ac:dyDescent="0.2">
      <c r="A128" s="14">
        <f t="shared" si="93"/>
        <v>124</v>
      </c>
      <c r="B128" s="128" t="s">
        <v>164</v>
      </c>
      <c r="C128" s="129" t="s">
        <v>26</v>
      </c>
      <c r="D128" s="130" t="s">
        <v>24</v>
      </c>
      <c r="E128" s="131">
        <v>34769</v>
      </c>
      <c r="F128" s="133">
        <v>8157.1850000000004</v>
      </c>
      <c r="G128" s="131">
        <v>9625</v>
      </c>
      <c r="H128" s="204">
        <v>8936</v>
      </c>
      <c r="I128" s="168">
        <v>8600</v>
      </c>
      <c r="J128" s="28">
        <f t="shared" si="66"/>
        <v>9.4850988372093035</v>
      </c>
      <c r="K128" s="134">
        <v>300</v>
      </c>
      <c r="L128" s="257">
        <v>8000</v>
      </c>
      <c r="M128" s="174">
        <v>8000</v>
      </c>
      <c r="N128" s="135">
        <f t="shared" si="82"/>
        <v>8026.3571317801425</v>
      </c>
      <c r="O128" s="181">
        <f t="shared" si="83"/>
        <v>8105.428527120569</v>
      </c>
      <c r="P128" s="212">
        <f t="shared" si="94"/>
        <v>8936</v>
      </c>
      <c r="Q128" s="136" t="s">
        <v>202</v>
      </c>
      <c r="R128" s="136" t="s">
        <v>27</v>
      </c>
      <c r="S128" s="113">
        <f t="shared" si="62"/>
        <v>157.56105023255819</v>
      </c>
      <c r="T128" s="64">
        <f t="shared" si="84"/>
        <v>8210.857054241138</v>
      </c>
      <c r="U128" s="67">
        <f t="shared" si="85"/>
        <v>725.14294575886197</v>
      </c>
      <c r="V128" s="13">
        <f t="shared" si="52"/>
        <v>25</v>
      </c>
      <c r="W128" s="13">
        <f t="shared" si="53"/>
        <v>26.357131780142286</v>
      </c>
      <c r="X128" s="13">
        <f t="shared" si="54"/>
        <v>5.2714263560284573</v>
      </c>
      <c r="Y128" s="13">
        <f t="shared" si="55"/>
        <v>75</v>
      </c>
      <c r="Z128" s="13">
        <f t="shared" si="56"/>
        <v>79.071395340426861</v>
      </c>
      <c r="AA128" s="13">
        <f t="shared" si="57"/>
        <v>100</v>
      </c>
      <c r="AB128" s="13">
        <f t="shared" si="58"/>
        <v>105.42852712056914</v>
      </c>
    </row>
    <row r="129" spans="1:29" s="13" customFormat="1" ht="15.95" customHeight="1" x14ac:dyDescent="0.2">
      <c r="A129" s="14">
        <f t="shared" si="93"/>
        <v>125</v>
      </c>
      <c r="B129" s="228" t="s">
        <v>234</v>
      </c>
      <c r="C129" s="229" t="s">
        <v>228</v>
      </c>
      <c r="D129" s="130" t="s">
        <v>24</v>
      </c>
      <c r="E129" s="131">
        <v>8092</v>
      </c>
      <c r="F129" s="133">
        <v>552.553</v>
      </c>
      <c r="G129" s="131">
        <v>9771</v>
      </c>
      <c r="H129" s="204">
        <v>9099</v>
      </c>
      <c r="I129" s="168">
        <v>8700</v>
      </c>
      <c r="J129" s="28">
        <f t="shared" si="66"/>
        <v>0.63511839080459764</v>
      </c>
      <c r="K129" s="134">
        <v>75</v>
      </c>
      <c r="L129" s="257">
        <v>8500</v>
      </c>
      <c r="M129" s="174">
        <v>8000</v>
      </c>
      <c r="N129" s="135">
        <f t="shared" ref="N129:N133" si="97">M129+W129</f>
        <v>8098.406849659671</v>
      </c>
      <c r="O129" s="181">
        <f>N129+Z129</f>
        <v>8393.6273986386823</v>
      </c>
      <c r="P129" s="212">
        <f t="shared" ref="P129:P133" si="98">H129</f>
        <v>9099</v>
      </c>
      <c r="Q129" s="136" t="s">
        <v>243</v>
      </c>
      <c r="R129" s="136" t="s">
        <v>243</v>
      </c>
      <c r="S129" s="113">
        <f>(P129-O129)/X129</f>
        <v>35.839608919540247</v>
      </c>
      <c r="T129" s="64"/>
      <c r="U129" s="67"/>
      <c r="V129" s="13">
        <f t="shared" si="52"/>
        <v>6.25</v>
      </c>
      <c r="W129" s="13">
        <f t="shared" si="53"/>
        <v>98.406849659670655</v>
      </c>
      <c r="X129" s="13">
        <f t="shared" si="54"/>
        <v>19.681369931934132</v>
      </c>
      <c r="Y129" s="13">
        <f t="shared" si="55"/>
        <v>18.75</v>
      </c>
      <c r="Z129" s="13">
        <f t="shared" si="56"/>
        <v>295.22054897901199</v>
      </c>
      <c r="AA129" s="13">
        <f t="shared" si="57"/>
        <v>25</v>
      </c>
      <c r="AB129" s="13">
        <f t="shared" si="58"/>
        <v>393.62739863868262</v>
      </c>
    </row>
    <row r="130" spans="1:29" s="13" customFormat="1" ht="15.95" customHeight="1" x14ac:dyDescent="0.2">
      <c r="A130" s="14">
        <f t="shared" si="93"/>
        <v>126</v>
      </c>
      <c r="B130" s="228" t="s">
        <v>235</v>
      </c>
      <c r="C130" s="229" t="s">
        <v>228</v>
      </c>
      <c r="D130" s="130" t="s">
        <v>24</v>
      </c>
      <c r="E130" s="131">
        <v>8993</v>
      </c>
      <c r="F130" s="133">
        <v>560.971</v>
      </c>
      <c r="G130" s="131">
        <v>9717</v>
      </c>
      <c r="H130" s="204">
        <v>9085</v>
      </c>
      <c r="I130" s="168">
        <v>8800</v>
      </c>
      <c r="J130" s="28">
        <f t="shared" si="66"/>
        <v>0.63746704545454547</v>
      </c>
      <c r="K130" s="134">
        <v>75</v>
      </c>
      <c r="L130" s="257">
        <v>8500</v>
      </c>
      <c r="M130" s="174">
        <v>8000</v>
      </c>
      <c r="N130" s="135">
        <f t="shared" si="97"/>
        <v>8098.0442839291154</v>
      </c>
      <c r="O130" s="181">
        <f t="shared" ref="O130:O133" si="99">N130+Z130</f>
        <v>8392.1771357164635</v>
      </c>
      <c r="P130" s="212">
        <f t="shared" si="98"/>
        <v>9085</v>
      </c>
      <c r="Q130" s="136" t="s">
        <v>243</v>
      </c>
      <c r="R130" s="136" t="s">
        <v>243</v>
      </c>
      <c r="S130" s="113">
        <f t="shared" si="62"/>
        <v>35.332139545454524</v>
      </c>
      <c r="T130" s="64"/>
      <c r="U130" s="67"/>
      <c r="V130" s="13">
        <f t="shared" si="52"/>
        <v>6.25</v>
      </c>
      <c r="W130" s="13">
        <f t="shared" si="53"/>
        <v>98.044283929115764</v>
      </c>
      <c r="X130" s="13">
        <f t="shared" si="54"/>
        <v>19.608856785823154</v>
      </c>
      <c r="Y130" s="13">
        <f t="shared" si="55"/>
        <v>18.75</v>
      </c>
      <c r="Z130" s="13">
        <f t="shared" si="56"/>
        <v>294.13285178734731</v>
      </c>
      <c r="AA130" s="13">
        <f t="shared" si="57"/>
        <v>25</v>
      </c>
      <c r="AB130" s="13">
        <f t="shared" si="58"/>
        <v>392.17713571646306</v>
      </c>
    </row>
    <row r="131" spans="1:29" s="13" customFormat="1" ht="15.95" customHeight="1" x14ac:dyDescent="0.2">
      <c r="A131" s="14">
        <f t="shared" si="93"/>
        <v>127</v>
      </c>
      <c r="B131" s="228" t="s">
        <v>236</v>
      </c>
      <c r="C131" s="229" t="s">
        <v>228</v>
      </c>
      <c r="D131" s="130" t="s">
        <v>24</v>
      </c>
      <c r="E131" s="131">
        <v>9002</v>
      </c>
      <c r="F131" s="133">
        <v>560.57399999999996</v>
      </c>
      <c r="G131" s="131">
        <v>9304</v>
      </c>
      <c r="H131" s="204">
        <v>9126</v>
      </c>
      <c r="I131" s="168">
        <v>8800</v>
      </c>
      <c r="J131" s="28">
        <f t="shared" si="66"/>
        <v>0.63701590909090899</v>
      </c>
      <c r="K131" s="134">
        <v>75</v>
      </c>
      <c r="L131" s="257">
        <v>8500</v>
      </c>
      <c r="M131" s="174">
        <v>8000</v>
      </c>
      <c r="N131" s="135">
        <f t="shared" si="97"/>
        <v>8098.1137191521548</v>
      </c>
      <c r="O131" s="181">
        <f t="shared" si="99"/>
        <v>8392.4548766086191</v>
      </c>
      <c r="P131" s="212">
        <f t="shared" si="98"/>
        <v>9126</v>
      </c>
      <c r="Q131" s="136" t="s">
        <v>243</v>
      </c>
      <c r="R131" s="136" t="s">
        <v>243</v>
      </c>
      <c r="S131" s="113">
        <f t="shared" si="62"/>
        <v>37.382393090909076</v>
      </c>
      <c r="T131" s="64"/>
      <c r="U131" s="67"/>
      <c r="V131" s="13">
        <f t="shared" si="52"/>
        <v>6.25</v>
      </c>
      <c r="W131" s="13">
        <f t="shared" si="53"/>
        <v>98.113719152154772</v>
      </c>
      <c r="X131" s="13">
        <f t="shared" si="54"/>
        <v>19.622743830430956</v>
      </c>
      <c r="Y131" s="13">
        <f t="shared" si="55"/>
        <v>18.75</v>
      </c>
      <c r="Z131" s="13">
        <f t="shared" si="56"/>
        <v>294.34115745646432</v>
      </c>
      <c r="AA131" s="13">
        <f t="shared" si="57"/>
        <v>25</v>
      </c>
      <c r="AB131" s="13">
        <f t="shared" si="58"/>
        <v>392.45487660861909</v>
      </c>
    </row>
    <row r="132" spans="1:29" s="13" customFormat="1" ht="15.95" customHeight="1" x14ac:dyDescent="0.2">
      <c r="A132" s="14">
        <f t="shared" si="93"/>
        <v>128</v>
      </c>
      <c r="B132" s="228" t="s">
        <v>237</v>
      </c>
      <c r="C132" s="229" t="s">
        <v>228</v>
      </c>
      <c r="D132" s="130" t="s">
        <v>24</v>
      </c>
      <c r="E132" s="131">
        <v>24022</v>
      </c>
      <c r="F132" s="133">
        <v>5697.1930000000002</v>
      </c>
      <c r="G132" s="131">
        <v>14060</v>
      </c>
      <c r="H132" s="204">
        <v>12797</v>
      </c>
      <c r="I132" s="168">
        <v>12500</v>
      </c>
      <c r="J132" s="28">
        <f t="shared" si="66"/>
        <v>4.5577544000000003</v>
      </c>
      <c r="K132" s="134">
        <v>250</v>
      </c>
      <c r="L132" s="257">
        <v>10500</v>
      </c>
      <c r="M132" s="174">
        <v>11000</v>
      </c>
      <c r="N132" s="135">
        <f t="shared" si="97"/>
        <v>11045.709644498031</v>
      </c>
      <c r="O132" s="181">
        <f t="shared" si="99"/>
        <v>11182.838577992121</v>
      </c>
      <c r="P132" s="212">
        <f t="shared" si="98"/>
        <v>12797</v>
      </c>
      <c r="Q132" s="136" t="s">
        <v>243</v>
      </c>
      <c r="R132" s="136" t="s">
        <v>243</v>
      </c>
      <c r="S132" s="113">
        <f t="shared" si="62"/>
        <v>176.56683176320004</v>
      </c>
      <c r="T132" s="64"/>
      <c r="U132" s="67"/>
      <c r="V132" s="13">
        <f t="shared" si="52"/>
        <v>20.833333333333336</v>
      </c>
      <c r="W132" s="13">
        <f t="shared" si="53"/>
        <v>45.709644498030286</v>
      </c>
      <c r="X132" s="13">
        <f t="shared" si="54"/>
        <v>9.1419288996060573</v>
      </c>
      <c r="Y132" s="13">
        <f t="shared" si="55"/>
        <v>62.500000000000007</v>
      </c>
      <c r="Z132" s="13">
        <f t="shared" si="56"/>
        <v>137.12893349409089</v>
      </c>
      <c r="AA132" s="13">
        <f t="shared" si="57"/>
        <v>83.333333333333343</v>
      </c>
      <c r="AB132" s="13">
        <f t="shared" si="58"/>
        <v>182.83857799212115</v>
      </c>
    </row>
    <row r="133" spans="1:29" s="13" customFormat="1" ht="15.95" customHeight="1" x14ac:dyDescent="0.2">
      <c r="A133" s="14">
        <f t="shared" si="93"/>
        <v>129</v>
      </c>
      <c r="B133" s="228" t="s">
        <v>238</v>
      </c>
      <c r="C133" s="229" t="s">
        <v>228</v>
      </c>
      <c r="D133" s="130" t="s">
        <v>24</v>
      </c>
      <c r="E133" s="131">
        <v>25244</v>
      </c>
      <c r="F133" s="133">
        <v>7056.3419999999996</v>
      </c>
      <c r="G133" s="131">
        <v>15795</v>
      </c>
      <c r="H133" s="204">
        <v>14645</v>
      </c>
      <c r="I133" s="168">
        <v>14200</v>
      </c>
      <c r="J133" s="28">
        <f>(F133/I133)*10</f>
        <v>4.9692549295774651</v>
      </c>
      <c r="K133" s="134">
        <v>250</v>
      </c>
      <c r="L133" s="257">
        <v>13000</v>
      </c>
      <c r="M133" s="174">
        <v>13000</v>
      </c>
      <c r="N133" s="135">
        <f t="shared" si="97"/>
        <v>13041.924460766404</v>
      </c>
      <c r="O133" s="181">
        <f t="shared" si="99"/>
        <v>13167.697843065618</v>
      </c>
      <c r="P133" s="212">
        <f t="shared" si="98"/>
        <v>14645</v>
      </c>
      <c r="Q133" s="136" t="s">
        <v>243</v>
      </c>
      <c r="R133" s="136" t="s">
        <v>243</v>
      </c>
      <c r="S133" s="113">
        <f t="shared" si="62"/>
        <v>176.18618461971838</v>
      </c>
      <c r="T133" s="64"/>
      <c r="U133" s="67"/>
      <c r="V133" s="13">
        <f t="shared" ref="V133:V147" si="100">(K133/60)*5</f>
        <v>20.833333333333336</v>
      </c>
      <c r="W133" s="13">
        <f t="shared" ref="W133:W147" si="101">(V133/J133)*10</f>
        <v>41.92446076640465</v>
      </c>
      <c r="X133" s="13">
        <f t="shared" ref="X133:X147" si="102">W133/5</f>
        <v>8.38489215328093</v>
      </c>
      <c r="Y133" s="13">
        <f t="shared" ref="Y133:Y147" si="103">(K133/60)*15</f>
        <v>62.500000000000007</v>
      </c>
      <c r="Z133" s="13">
        <f t="shared" ref="Z133:Z147" si="104">(Y133/J133)*10</f>
        <v>125.77338229921396</v>
      </c>
      <c r="AA133" s="13">
        <f t="shared" ref="AA133:AA147" si="105">(K133/60)*20</f>
        <v>83.333333333333343</v>
      </c>
      <c r="AB133" s="13">
        <f t="shared" ref="AB133:AB147" si="106">(AA133/J133)*10</f>
        <v>167.6978430656186</v>
      </c>
    </row>
    <row r="134" spans="1:29" s="13" customFormat="1" ht="15.95" customHeight="1" x14ac:dyDescent="0.2">
      <c r="A134" s="14">
        <f t="shared" si="93"/>
        <v>130</v>
      </c>
      <c r="B134" s="230" t="s">
        <v>239</v>
      </c>
      <c r="C134" s="231" t="s">
        <v>48</v>
      </c>
      <c r="D134" s="130" t="s">
        <v>24</v>
      </c>
      <c r="E134" s="131">
        <v>5247</v>
      </c>
      <c r="F134" s="133">
        <v>123.34699999999999</v>
      </c>
      <c r="G134" s="131">
        <v>6038</v>
      </c>
      <c r="H134" s="204">
        <v>5910</v>
      </c>
      <c r="I134" s="168">
        <v>5700</v>
      </c>
      <c r="J134" s="28">
        <f t="shared" si="66"/>
        <v>0.21639824561403509</v>
      </c>
      <c r="K134" s="134"/>
      <c r="L134" s="257"/>
      <c r="M134" s="174"/>
      <c r="N134" s="135"/>
      <c r="O134" s="181"/>
      <c r="P134" s="212">
        <f t="shared" si="94"/>
        <v>5910</v>
      </c>
      <c r="Q134" s="136" t="s">
        <v>251</v>
      </c>
      <c r="R134" s="136" t="s">
        <v>251</v>
      </c>
      <c r="S134" s="113" t="e">
        <f t="shared" si="62"/>
        <v>#DIV/0!</v>
      </c>
      <c r="T134" s="64"/>
      <c r="U134" s="67"/>
      <c r="V134" s="13">
        <f t="shared" si="100"/>
        <v>0</v>
      </c>
      <c r="W134" s="13">
        <f t="shared" si="101"/>
        <v>0</v>
      </c>
      <c r="X134" s="13">
        <f t="shared" si="102"/>
        <v>0</v>
      </c>
      <c r="Y134" s="13">
        <f t="shared" si="103"/>
        <v>0</v>
      </c>
      <c r="Z134" s="13">
        <f t="shared" si="104"/>
        <v>0</v>
      </c>
      <c r="AA134" s="13">
        <f t="shared" si="105"/>
        <v>0</v>
      </c>
      <c r="AB134" s="13">
        <f t="shared" si="106"/>
        <v>0</v>
      </c>
    </row>
    <row r="135" spans="1:29" ht="15" x14ac:dyDescent="0.2">
      <c r="A135" s="14">
        <f t="shared" si="93"/>
        <v>131</v>
      </c>
      <c r="B135" s="128" t="s">
        <v>204</v>
      </c>
      <c r="C135" s="129" t="s">
        <v>165</v>
      </c>
      <c r="D135" s="130" t="s">
        <v>24</v>
      </c>
      <c r="E135" s="132">
        <v>35951</v>
      </c>
      <c r="F135" s="137">
        <v>4956.107</v>
      </c>
      <c r="G135" s="132">
        <v>5895</v>
      </c>
      <c r="H135" s="205">
        <v>5362</v>
      </c>
      <c r="I135" s="168">
        <v>5000</v>
      </c>
      <c r="J135" s="28">
        <f t="shared" si="66"/>
        <v>9.9122140000000005</v>
      </c>
      <c r="K135" s="138">
        <v>400</v>
      </c>
      <c r="L135" s="257"/>
      <c r="M135" s="174">
        <v>4865.4858204904203</v>
      </c>
      <c r="N135" s="139">
        <f t="shared" si="82"/>
        <v>4899.1143653678146</v>
      </c>
      <c r="O135" s="182">
        <f t="shared" si="83"/>
        <v>4999.9999999999964</v>
      </c>
      <c r="P135" s="212">
        <f t="shared" si="94"/>
        <v>5362</v>
      </c>
      <c r="Q135" s="136" t="s">
        <v>202</v>
      </c>
      <c r="R135" s="136" t="s">
        <v>27</v>
      </c>
      <c r="S135" s="113">
        <f t="shared" ref="S135:S147" si="107">(P135-O135)/X135</f>
        <v>53.823322020000539</v>
      </c>
      <c r="T135" s="127">
        <f t="shared" si="84"/>
        <v>5134.5141795095724</v>
      </c>
      <c r="U135" s="67">
        <f t="shared" si="85"/>
        <v>227.48582049042761</v>
      </c>
      <c r="V135" s="13">
        <f>(K135/60)*5</f>
        <v>33.333333333333336</v>
      </c>
      <c r="W135" s="13">
        <f>(V135/J135)*10</f>
        <v>33.628544877394027</v>
      </c>
      <c r="X135" s="13">
        <f>W135/5</f>
        <v>6.7257089754788053</v>
      </c>
      <c r="Y135" s="13">
        <f t="shared" si="103"/>
        <v>100</v>
      </c>
      <c r="Z135" s="13">
        <f t="shared" si="104"/>
        <v>100.88563463218208</v>
      </c>
      <c r="AA135" s="13">
        <f t="shared" si="105"/>
        <v>133.33333333333334</v>
      </c>
      <c r="AB135" s="13">
        <f t="shared" si="106"/>
        <v>134.51417950957611</v>
      </c>
    </row>
    <row r="136" spans="1:29" s="1" customFormat="1" ht="15" x14ac:dyDescent="0.2">
      <c r="A136" s="14">
        <f t="shared" si="93"/>
        <v>132</v>
      </c>
      <c r="B136" s="143" t="s">
        <v>205</v>
      </c>
      <c r="C136" s="153" t="s">
        <v>165</v>
      </c>
      <c r="D136" s="154" t="s">
        <v>24</v>
      </c>
      <c r="E136" s="145">
        <v>11993</v>
      </c>
      <c r="F136" s="146">
        <v>958.24</v>
      </c>
      <c r="G136" s="145">
        <v>9243</v>
      </c>
      <c r="H136" s="206">
        <v>8761</v>
      </c>
      <c r="I136" s="169">
        <v>8500</v>
      </c>
      <c r="J136" s="28">
        <f t="shared" si="66"/>
        <v>1.1273411764705883</v>
      </c>
      <c r="K136" s="147">
        <v>150</v>
      </c>
      <c r="L136" s="257"/>
      <c r="M136" s="175">
        <v>6600</v>
      </c>
      <c r="N136" s="163">
        <f t="shared" si="82"/>
        <v>6710.8803640006681</v>
      </c>
      <c r="O136" s="182">
        <f t="shared" si="83"/>
        <v>7043.5214560026716</v>
      </c>
      <c r="P136" s="212">
        <f t="shared" si="94"/>
        <v>8761</v>
      </c>
      <c r="Q136" s="136" t="s">
        <v>202</v>
      </c>
      <c r="R136" s="136" t="s">
        <v>27</v>
      </c>
      <c r="S136" s="113">
        <f t="shared" si="107"/>
        <v>77.447371294117644</v>
      </c>
      <c r="T136" s="127">
        <f t="shared" si="84"/>
        <v>7487.0429120053432</v>
      </c>
      <c r="U136" s="67">
        <f t="shared" si="85"/>
        <v>1273.9570879946568</v>
      </c>
      <c r="V136" s="13">
        <f t="shared" si="100"/>
        <v>12.5</v>
      </c>
      <c r="W136" s="13">
        <f t="shared" si="101"/>
        <v>110.8803640006679</v>
      </c>
      <c r="X136" s="13">
        <f t="shared" si="102"/>
        <v>22.176072800133579</v>
      </c>
      <c r="Y136" s="13">
        <f t="shared" si="103"/>
        <v>37.5</v>
      </c>
      <c r="Z136" s="13">
        <f t="shared" si="104"/>
        <v>332.64109200200369</v>
      </c>
      <c r="AA136" s="13">
        <f t="shared" si="105"/>
        <v>50</v>
      </c>
      <c r="AB136" s="13">
        <f t="shared" si="106"/>
        <v>443.52145600267158</v>
      </c>
      <c r="AC136" s="2"/>
    </row>
    <row r="137" spans="1:29" s="1" customFormat="1" ht="15" x14ac:dyDescent="0.2">
      <c r="A137" s="14">
        <f t="shared" si="93"/>
        <v>133</v>
      </c>
      <c r="B137" s="148" t="s">
        <v>206</v>
      </c>
      <c r="C137" s="161" t="s">
        <v>165</v>
      </c>
      <c r="D137" s="162" t="s">
        <v>24</v>
      </c>
      <c r="E137" s="150">
        <v>15989</v>
      </c>
      <c r="F137" s="151">
        <v>2418.0070000000001</v>
      </c>
      <c r="G137" s="150">
        <v>12782</v>
      </c>
      <c r="H137" s="207">
        <v>12338</v>
      </c>
      <c r="I137" s="170">
        <v>12000</v>
      </c>
      <c r="J137" s="28">
        <f t="shared" si="66"/>
        <v>2.0150058333333334</v>
      </c>
      <c r="K137" s="152">
        <v>140</v>
      </c>
      <c r="L137" s="257">
        <v>11500</v>
      </c>
      <c r="M137" s="176">
        <v>11834.574507021693</v>
      </c>
      <c r="N137" s="165">
        <f t="shared" si="82"/>
        <v>11892.473429564101</v>
      </c>
      <c r="O137" s="183">
        <f t="shared" si="83"/>
        <v>12066.170197191324</v>
      </c>
      <c r="P137" s="212">
        <f t="shared" si="94"/>
        <v>12338</v>
      </c>
      <c r="Q137" s="136" t="s">
        <v>200</v>
      </c>
      <c r="R137" s="136" t="s">
        <v>63</v>
      </c>
      <c r="S137" s="113">
        <f t="shared" si="107"/>
        <v>23.474513071428468</v>
      </c>
      <c r="T137" s="127">
        <f t="shared" si="84"/>
        <v>12297.765887360956</v>
      </c>
      <c r="U137" s="67">
        <f t="shared" si="85"/>
        <v>40.234112639043815</v>
      </c>
      <c r="V137" s="13">
        <f t="shared" si="100"/>
        <v>11.666666666666668</v>
      </c>
      <c r="W137" s="13">
        <f t="shared" si="101"/>
        <v>57.898922542407867</v>
      </c>
      <c r="X137" s="13">
        <f t="shared" si="102"/>
        <v>11.579784508481573</v>
      </c>
      <c r="Y137" s="13">
        <f t="shared" si="103"/>
        <v>35</v>
      </c>
      <c r="Z137" s="13">
        <f t="shared" si="104"/>
        <v>173.69676762722355</v>
      </c>
      <c r="AA137" s="13">
        <f t="shared" si="105"/>
        <v>46.666666666666671</v>
      </c>
      <c r="AB137" s="13">
        <f t="shared" si="106"/>
        <v>231.59569016963147</v>
      </c>
      <c r="AC137" s="2"/>
    </row>
    <row r="138" spans="1:29" ht="15.95" customHeight="1" x14ac:dyDescent="0.2">
      <c r="A138" s="14">
        <f t="shared" si="93"/>
        <v>134</v>
      </c>
      <c r="B138" s="128" t="s">
        <v>166</v>
      </c>
      <c r="C138" s="129" t="s">
        <v>165</v>
      </c>
      <c r="D138" s="130" t="s">
        <v>24</v>
      </c>
      <c r="E138" s="131">
        <v>16004</v>
      </c>
      <c r="F138" s="133">
        <v>2450.4059999999999</v>
      </c>
      <c r="G138" s="131">
        <v>12705</v>
      </c>
      <c r="H138" s="204">
        <v>12285</v>
      </c>
      <c r="I138" s="168">
        <v>12100</v>
      </c>
      <c r="J138" s="28">
        <f t="shared" si="66"/>
        <v>2.0251289256198346</v>
      </c>
      <c r="K138" s="134">
        <v>139.78</v>
      </c>
      <c r="L138" s="257">
        <v>11500</v>
      </c>
      <c r="M138" s="174">
        <v>11768.428167670068</v>
      </c>
      <c r="N138" s="135">
        <f>M138+W138</f>
        <v>11825.947139356122</v>
      </c>
      <c r="O138" s="181">
        <f>N138+Z138</f>
        <v>11998.504054414279</v>
      </c>
      <c r="P138" s="212">
        <f t="shared" si="94"/>
        <v>12285</v>
      </c>
      <c r="Q138" s="136" t="s">
        <v>200</v>
      </c>
      <c r="R138" s="136" t="s">
        <v>63</v>
      </c>
      <c r="S138" s="113">
        <f t="shared" si="107"/>
        <v>24.90447387945839</v>
      </c>
      <c r="T138" s="126">
        <f>O138+AB138</f>
        <v>12228.57994115849</v>
      </c>
      <c r="U138" s="67">
        <f>P138-T138</f>
        <v>56.420058841509672</v>
      </c>
      <c r="V138" s="13">
        <f t="shared" si="100"/>
        <v>11.648333333333333</v>
      </c>
      <c r="W138" s="13">
        <f t="shared" si="101"/>
        <v>57.518971686052573</v>
      </c>
      <c r="X138" s="13">
        <f t="shared" si="102"/>
        <v>11.503794337210515</v>
      </c>
      <c r="Y138" s="13">
        <f t="shared" si="103"/>
        <v>34.945</v>
      </c>
      <c r="Z138" s="13">
        <f t="shared" si="104"/>
        <v>172.55691505815773</v>
      </c>
      <c r="AA138" s="13">
        <f t="shared" si="105"/>
        <v>46.593333333333334</v>
      </c>
      <c r="AB138" s="13">
        <f t="shared" si="106"/>
        <v>230.07588674421029</v>
      </c>
    </row>
    <row r="139" spans="1:29" s="1" customFormat="1" ht="15" x14ac:dyDescent="0.2">
      <c r="A139" s="14">
        <f t="shared" si="93"/>
        <v>135</v>
      </c>
      <c r="B139" s="114" t="s">
        <v>167</v>
      </c>
      <c r="C139" s="220" t="s">
        <v>250</v>
      </c>
      <c r="D139" s="222" t="s">
        <v>24</v>
      </c>
      <c r="E139" s="213">
        <v>7496</v>
      </c>
      <c r="F139" s="214">
        <v>312.608</v>
      </c>
      <c r="G139" s="213">
        <v>7840</v>
      </c>
      <c r="H139" s="215">
        <v>7430</v>
      </c>
      <c r="I139" s="216">
        <v>7100</v>
      </c>
      <c r="J139" s="28">
        <f t="shared" si="66"/>
        <v>0.44029295774647892</v>
      </c>
      <c r="K139" s="160">
        <v>100</v>
      </c>
      <c r="L139" s="255"/>
      <c r="M139" s="217">
        <v>5800</v>
      </c>
      <c r="N139" s="218">
        <f>M139+W139</f>
        <v>5989.2679223393725</v>
      </c>
      <c r="O139" s="183">
        <f>N139+Z139</f>
        <v>6557.0716893574909</v>
      </c>
      <c r="P139" s="212">
        <f t="shared" si="94"/>
        <v>7430</v>
      </c>
      <c r="Q139" s="136" t="s">
        <v>202</v>
      </c>
      <c r="R139" s="136" t="s">
        <v>27</v>
      </c>
      <c r="S139" s="113">
        <f t="shared" si="107"/>
        <v>23.060651267605646</v>
      </c>
      <c r="T139" s="127">
        <f>O139+AB139</f>
        <v>7314.1433787149817</v>
      </c>
      <c r="U139" s="67">
        <f>P139-T139</f>
        <v>115.85662128501826</v>
      </c>
      <c r="V139" s="13">
        <f t="shared" si="100"/>
        <v>8.3333333333333339</v>
      </c>
      <c r="W139" s="13">
        <f t="shared" si="101"/>
        <v>189.26792233937283</v>
      </c>
      <c r="X139" s="13">
        <f t="shared" si="102"/>
        <v>37.853584467874569</v>
      </c>
      <c r="Y139" s="13">
        <f t="shared" si="103"/>
        <v>25</v>
      </c>
      <c r="Z139" s="13">
        <f t="shared" si="104"/>
        <v>567.80376701811849</v>
      </c>
      <c r="AA139" s="13">
        <f t="shared" si="105"/>
        <v>33.333333333333336</v>
      </c>
      <c r="AB139" s="13">
        <f t="shared" si="106"/>
        <v>757.07168935749132</v>
      </c>
      <c r="AC139" s="2"/>
    </row>
    <row r="140" spans="1:29" s="1" customFormat="1" ht="15" x14ac:dyDescent="0.2">
      <c r="A140" s="14">
        <f t="shared" si="93"/>
        <v>136</v>
      </c>
      <c r="B140" s="155" t="s">
        <v>207</v>
      </c>
      <c r="C140" s="156" t="s">
        <v>250</v>
      </c>
      <c r="D140" s="157" t="s">
        <v>24</v>
      </c>
      <c r="E140" s="158">
        <v>7499</v>
      </c>
      <c r="F140" s="159">
        <v>313.76499999999999</v>
      </c>
      <c r="G140" s="158">
        <v>7975</v>
      </c>
      <c r="H140" s="208">
        <v>7408</v>
      </c>
      <c r="I140" s="188">
        <v>7100</v>
      </c>
      <c r="J140" s="28">
        <f t="shared" si="66"/>
        <v>0.44192253521126762</v>
      </c>
      <c r="K140" s="160">
        <v>100</v>
      </c>
      <c r="L140" s="258"/>
      <c r="M140" s="194">
        <v>5800</v>
      </c>
      <c r="N140" s="164">
        <f t="shared" si="82"/>
        <v>5988.5700019653777</v>
      </c>
      <c r="O140" s="182">
        <f t="shared" si="83"/>
        <v>6554.2800078615101</v>
      </c>
      <c r="P140" s="212">
        <f t="shared" si="94"/>
        <v>7408</v>
      </c>
      <c r="Q140" s="136" t="s">
        <v>202</v>
      </c>
      <c r="R140" s="136" t="s">
        <v>27</v>
      </c>
      <c r="S140" s="113">
        <f t="shared" si="107"/>
        <v>22.636686197183092</v>
      </c>
      <c r="T140" s="127">
        <f t="shared" si="84"/>
        <v>7308.5600157230201</v>
      </c>
      <c r="U140" s="67">
        <f t="shared" si="85"/>
        <v>99.439984276979885</v>
      </c>
      <c r="V140" s="13">
        <f t="shared" si="100"/>
        <v>8.3333333333333339</v>
      </c>
      <c r="W140" s="13">
        <f t="shared" si="101"/>
        <v>188.57000196537751</v>
      </c>
      <c r="X140" s="13">
        <f t="shared" si="102"/>
        <v>37.714000393075501</v>
      </c>
      <c r="Y140" s="13">
        <f t="shared" si="103"/>
        <v>25</v>
      </c>
      <c r="Z140" s="13">
        <f t="shared" si="104"/>
        <v>565.71000589613243</v>
      </c>
      <c r="AA140" s="13">
        <f t="shared" si="105"/>
        <v>33.333333333333336</v>
      </c>
      <c r="AB140" s="13">
        <f t="shared" si="106"/>
        <v>754.28000786151006</v>
      </c>
      <c r="AC140" s="2"/>
    </row>
    <row r="141" spans="1:29" s="1" customFormat="1" ht="15" x14ac:dyDescent="0.2">
      <c r="A141" s="14">
        <f t="shared" si="93"/>
        <v>137</v>
      </c>
      <c r="B141" s="128" t="s">
        <v>208</v>
      </c>
      <c r="C141" s="129" t="s">
        <v>250</v>
      </c>
      <c r="D141" s="130" t="s">
        <v>24</v>
      </c>
      <c r="E141" s="132">
        <v>7498</v>
      </c>
      <c r="F141" s="137">
        <v>309.11900000000003</v>
      </c>
      <c r="G141" s="132">
        <v>7720</v>
      </c>
      <c r="H141" s="204">
        <v>7268</v>
      </c>
      <c r="I141" s="189">
        <v>7000</v>
      </c>
      <c r="J141" s="28">
        <f t="shared" si="66"/>
        <v>0.44159857142857145</v>
      </c>
      <c r="K141" s="138">
        <v>100</v>
      </c>
      <c r="L141" s="257"/>
      <c r="M141" s="174">
        <v>5700</v>
      </c>
      <c r="N141" s="140">
        <f t="shared" si="82"/>
        <v>5888.7083399381254</v>
      </c>
      <c r="O141" s="182">
        <f t="shared" si="83"/>
        <v>6454.8333597525016</v>
      </c>
      <c r="P141" s="212">
        <f t="shared" si="94"/>
        <v>7268</v>
      </c>
      <c r="Q141" s="136" t="s">
        <v>202</v>
      </c>
      <c r="R141" s="136" t="s">
        <v>27</v>
      </c>
      <c r="S141" s="113">
        <f t="shared" si="107"/>
        <v>21.545593599999982</v>
      </c>
      <c r="T141" s="127">
        <f t="shared" si="84"/>
        <v>7209.6667195050022</v>
      </c>
      <c r="U141" s="67">
        <f t="shared" si="85"/>
        <v>58.33328049499778</v>
      </c>
      <c r="V141" s="13">
        <f t="shared" si="100"/>
        <v>8.3333333333333339</v>
      </c>
      <c r="W141" s="13">
        <f t="shared" si="101"/>
        <v>188.70833993812525</v>
      </c>
      <c r="X141" s="13">
        <f t="shared" si="102"/>
        <v>37.74166798762505</v>
      </c>
      <c r="Y141" s="13">
        <f t="shared" si="103"/>
        <v>25</v>
      </c>
      <c r="Z141" s="13">
        <f t="shared" si="104"/>
        <v>566.12501981437572</v>
      </c>
      <c r="AA141" s="13">
        <f t="shared" si="105"/>
        <v>33.333333333333336</v>
      </c>
      <c r="AB141" s="13">
        <f t="shared" si="106"/>
        <v>754.833359752501</v>
      </c>
      <c r="AC141" s="2"/>
    </row>
    <row r="142" spans="1:29" s="1" customFormat="1" ht="15" x14ac:dyDescent="0.2">
      <c r="A142" s="14">
        <f t="shared" si="93"/>
        <v>138</v>
      </c>
      <c r="B142" s="232" t="s">
        <v>229</v>
      </c>
      <c r="C142" s="233" t="s">
        <v>165</v>
      </c>
      <c r="D142" s="148" t="s">
        <v>24</v>
      </c>
      <c r="E142" s="150">
        <v>7463</v>
      </c>
      <c r="F142" s="151">
        <v>306.46499999999997</v>
      </c>
      <c r="G142" s="150">
        <v>7460</v>
      </c>
      <c r="H142" s="207">
        <v>7240</v>
      </c>
      <c r="I142" s="170">
        <v>7000</v>
      </c>
      <c r="J142" s="28">
        <f t="shared" si="66"/>
        <v>0.43780714285714284</v>
      </c>
      <c r="K142" s="152">
        <v>105</v>
      </c>
      <c r="L142" s="259"/>
      <c r="M142" s="176">
        <v>5800</v>
      </c>
      <c r="N142" s="165">
        <f>M142+W142</f>
        <v>5999.8596903398429</v>
      </c>
      <c r="O142" s="183">
        <f>N142+Z142</f>
        <v>6599.4387613593717</v>
      </c>
      <c r="P142" s="212">
        <f t="shared" si="94"/>
        <v>7240</v>
      </c>
      <c r="Q142" s="136" t="s">
        <v>244</v>
      </c>
      <c r="R142" s="136" t="s">
        <v>241</v>
      </c>
      <c r="S142" s="113">
        <f t="shared" si="107"/>
        <v>16.025273469387766</v>
      </c>
      <c r="T142" s="127">
        <f>O142+AB142</f>
        <v>7398.8775227187434</v>
      </c>
      <c r="U142" s="67">
        <f>P142-T142</f>
        <v>-158.87752271874342</v>
      </c>
      <c r="V142" s="13">
        <f t="shared" si="100"/>
        <v>8.75</v>
      </c>
      <c r="W142" s="13">
        <f t="shared" si="101"/>
        <v>199.85969033984304</v>
      </c>
      <c r="X142" s="13">
        <f t="shared" si="102"/>
        <v>39.971938067968608</v>
      </c>
      <c r="Y142" s="13">
        <f t="shared" si="103"/>
        <v>26.25</v>
      </c>
      <c r="Z142" s="13">
        <f t="shared" si="104"/>
        <v>599.57907101952924</v>
      </c>
      <c r="AA142" s="13">
        <f t="shared" si="105"/>
        <v>35</v>
      </c>
      <c r="AB142" s="13">
        <f t="shared" si="106"/>
        <v>799.43876135937217</v>
      </c>
      <c r="AC142" s="2"/>
    </row>
    <row r="143" spans="1:29" s="1" customFormat="1" ht="15" x14ac:dyDescent="0.2">
      <c r="A143" s="14">
        <f t="shared" si="93"/>
        <v>139</v>
      </c>
      <c r="B143" s="232" t="s">
        <v>230</v>
      </c>
      <c r="C143" s="233" t="s">
        <v>165</v>
      </c>
      <c r="D143" s="148" t="s">
        <v>24</v>
      </c>
      <c r="E143" s="150">
        <v>11959</v>
      </c>
      <c r="F143" s="151">
        <v>573.88199999999995</v>
      </c>
      <c r="G143" s="150">
        <v>5719</v>
      </c>
      <c r="H143" s="207">
        <v>5293</v>
      </c>
      <c r="I143" s="170">
        <v>5100</v>
      </c>
      <c r="J143" s="28">
        <f t="shared" si="66"/>
        <v>1.1252588235294116</v>
      </c>
      <c r="K143" s="152">
        <v>105</v>
      </c>
      <c r="L143" s="259"/>
      <c r="M143" s="176">
        <v>4700</v>
      </c>
      <c r="N143" s="165">
        <f>M143+W143</f>
        <v>4777.7598879212101</v>
      </c>
      <c r="O143" s="183">
        <f>N143+Z143</f>
        <v>5011.0395516848412</v>
      </c>
      <c r="P143" s="212">
        <f t="shared" si="94"/>
        <v>5293</v>
      </c>
      <c r="Q143" s="136" t="s">
        <v>244</v>
      </c>
      <c r="R143" s="136" t="s">
        <v>241</v>
      </c>
      <c r="S143" s="113">
        <f t="shared" si="107"/>
        <v>18.130198991596636</v>
      </c>
      <c r="T143" s="127">
        <f>O143+AB143</f>
        <v>5322.0791033696823</v>
      </c>
      <c r="U143" s="67">
        <f>P143-T143</f>
        <v>-29.079103369682343</v>
      </c>
      <c r="V143" s="13">
        <f t="shared" si="100"/>
        <v>8.75</v>
      </c>
      <c r="W143" s="13">
        <f t="shared" si="101"/>
        <v>77.759887921210293</v>
      </c>
      <c r="X143" s="13">
        <f t="shared" si="102"/>
        <v>15.551977584242058</v>
      </c>
      <c r="Y143" s="13">
        <f t="shared" si="103"/>
        <v>26.25</v>
      </c>
      <c r="Z143" s="13">
        <f t="shared" si="104"/>
        <v>233.27966376363088</v>
      </c>
      <c r="AA143" s="13">
        <f t="shared" si="105"/>
        <v>35</v>
      </c>
      <c r="AB143" s="13">
        <f t="shared" si="106"/>
        <v>311.03955168484117</v>
      </c>
      <c r="AC143" s="2"/>
    </row>
    <row r="144" spans="1:29" s="1" customFormat="1" ht="15" x14ac:dyDescent="0.2">
      <c r="A144" s="14">
        <f t="shared" si="93"/>
        <v>140</v>
      </c>
      <c r="B144" s="245" t="s">
        <v>231</v>
      </c>
      <c r="C144" s="246" t="s">
        <v>165</v>
      </c>
      <c r="D144" s="130" t="s">
        <v>24</v>
      </c>
      <c r="E144" s="213">
        <v>3227</v>
      </c>
      <c r="F144" s="214">
        <v>30.4</v>
      </c>
      <c r="G144" s="213">
        <v>4037</v>
      </c>
      <c r="H144" s="215">
        <v>3977</v>
      </c>
      <c r="I144" s="216">
        <v>3700</v>
      </c>
      <c r="J144" s="28">
        <f t="shared" si="66"/>
        <v>8.2162162162162156E-2</v>
      </c>
      <c r="K144" s="152">
        <v>105</v>
      </c>
      <c r="L144" s="255"/>
      <c r="M144" s="217"/>
      <c r="N144" s="218"/>
      <c r="O144" s="183"/>
      <c r="P144" s="212">
        <f t="shared" si="94"/>
        <v>3977</v>
      </c>
      <c r="Q144" s="136" t="s">
        <v>244</v>
      </c>
      <c r="R144" s="136" t="s">
        <v>241</v>
      </c>
      <c r="S144" s="113">
        <f t="shared" si="107"/>
        <v>18.671938223938223</v>
      </c>
      <c r="T144" s="127"/>
      <c r="U144" s="67"/>
      <c r="V144" s="13">
        <f t="shared" si="100"/>
        <v>8.75</v>
      </c>
      <c r="W144" s="13">
        <f t="shared" si="101"/>
        <v>1064.9671052631579</v>
      </c>
      <c r="X144" s="13">
        <f t="shared" si="102"/>
        <v>212.99342105263159</v>
      </c>
      <c r="Y144" s="13">
        <f t="shared" si="103"/>
        <v>26.25</v>
      </c>
      <c r="Z144" s="13">
        <f t="shared" si="104"/>
        <v>3194.9013157894742</v>
      </c>
      <c r="AA144" s="13">
        <f t="shared" si="105"/>
        <v>35</v>
      </c>
      <c r="AB144" s="13">
        <f t="shared" si="106"/>
        <v>4259.8684210526317</v>
      </c>
      <c r="AC144" s="2"/>
    </row>
    <row r="145" spans="1:29" s="1" customFormat="1" ht="15" x14ac:dyDescent="0.2">
      <c r="A145" s="14">
        <f t="shared" si="93"/>
        <v>141</v>
      </c>
      <c r="B145" s="234" t="s">
        <v>209</v>
      </c>
      <c r="C145" s="235" t="s">
        <v>168</v>
      </c>
      <c r="D145" s="148" t="s">
        <v>24</v>
      </c>
      <c r="E145" s="132">
        <v>4560</v>
      </c>
      <c r="F145" s="137">
        <v>84.111000000000004</v>
      </c>
      <c r="G145" s="132">
        <v>5513</v>
      </c>
      <c r="H145" s="209">
        <v>5395</v>
      </c>
      <c r="I145" s="168">
        <v>5120</v>
      </c>
      <c r="J145" s="28">
        <f t="shared" si="66"/>
        <v>0.16427929687500004</v>
      </c>
      <c r="K145" s="138">
        <v>30</v>
      </c>
      <c r="L145" s="257"/>
      <c r="M145" s="174">
        <v>4000</v>
      </c>
      <c r="N145" s="139">
        <f t="shared" si="82"/>
        <v>4152.1798575691646</v>
      </c>
      <c r="O145" s="182">
        <f t="shared" si="83"/>
        <v>4608.7194302766584</v>
      </c>
      <c r="P145" s="212">
        <f t="shared" si="94"/>
        <v>5395</v>
      </c>
      <c r="Q145" s="136" t="s">
        <v>244</v>
      </c>
      <c r="R145" s="136" t="s">
        <v>241</v>
      </c>
      <c r="S145" s="113">
        <f t="shared" si="107"/>
        <v>25.833923828125002</v>
      </c>
      <c r="T145" s="127">
        <f t="shared" si="84"/>
        <v>5217.4388605533168</v>
      </c>
      <c r="U145" s="67">
        <f t="shared" si="85"/>
        <v>177.56113944668323</v>
      </c>
      <c r="V145" s="13">
        <f t="shared" si="100"/>
        <v>2.5</v>
      </c>
      <c r="W145" s="13">
        <f t="shared" si="101"/>
        <v>152.17985756916451</v>
      </c>
      <c r="X145" s="13">
        <f t="shared" si="102"/>
        <v>30.435971513832904</v>
      </c>
      <c r="Y145" s="13">
        <f t="shared" si="103"/>
        <v>7.5</v>
      </c>
      <c r="Z145" s="13">
        <f t="shared" si="104"/>
        <v>456.53957270749356</v>
      </c>
      <c r="AA145" s="13">
        <f t="shared" si="105"/>
        <v>10</v>
      </c>
      <c r="AB145" s="13">
        <f t="shared" si="106"/>
        <v>608.71943027665804</v>
      </c>
      <c r="AC145" s="2"/>
    </row>
    <row r="146" spans="1:29" s="1" customFormat="1" ht="15" x14ac:dyDescent="0.2">
      <c r="A146" s="14">
        <f t="shared" si="93"/>
        <v>142</v>
      </c>
      <c r="B146" s="234" t="s">
        <v>210</v>
      </c>
      <c r="C146" s="235" t="s">
        <v>168</v>
      </c>
      <c r="D146" s="148" t="s">
        <v>24</v>
      </c>
      <c r="E146" s="132">
        <v>4511</v>
      </c>
      <c r="F146" s="141">
        <v>112.657</v>
      </c>
      <c r="G146" s="132">
        <v>7720</v>
      </c>
      <c r="H146" s="209">
        <v>7355</v>
      </c>
      <c r="I146" s="168">
        <v>7000</v>
      </c>
      <c r="J146" s="28">
        <f t="shared" si="66"/>
        <v>0.16093857142857143</v>
      </c>
      <c r="K146" s="138">
        <v>30</v>
      </c>
      <c r="L146" s="257"/>
      <c r="M146" s="174">
        <v>6100</v>
      </c>
      <c r="N146" s="140">
        <f t="shared" si="82"/>
        <v>6255.3387716697589</v>
      </c>
      <c r="O146" s="182">
        <f t="shared" si="83"/>
        <v>6721.3550866790347</v>
      </c>
      <c r="P146" s="212">
        <f t="shared" si="94"/>
        <v>7355</v>
      </c>
      <c r="Q146" s="136" t="s">
        <v>244</v>
      </c>
      <c r="R146" s="136" t="s">
        <v>241</v>
      </c>
      <c r="S146" s="113">
        <f t="shared" si="107"/>
        <v>20.395581428571425</v>
      </c>
      <c r="T146" s="127">
        <f t="shared" si="84"/>
        <v>7342.7101733580694</v>
      </c>
      <c r="U146" s="67">
        <f t="shared" si="85"/>
        <v>12.289826641930631</v>
      </c>
      <c r="V146" s="13">
        <f t="shared" si="100"/>
        <v>2.5</v>
      </c>
      <c r="W146" s="13">
        <f t="shared" si="101"/>
        <v>155.33877166975864</v>
      </c>
      <c r="X146" s="13">
        <f t="shared" si="102"/>
        <v>31.067754333951729</v>
      </c>
      <c r="Y146" s="13">
        <f t="shared" si="103"/>
        <v>7.5</v>
      </c>
      <c r="Z146" s="13">
        <f t="shared" si="104"/>
        <v>466.01631500927596</v>
      </c>
      <c r="AA146" s="13">
        <f t="shared" si="105"/>
        <v>10</v>
      </c>
      <c r="AB146" s="13">
        <f t="shared" si="106"/>
        <v>621.35508667903457</v>
      </c>
      <c r="AC146" s="2"/>
    </row>
    <row r="147" spans="1:29" s="1" customFormat="1" ht="15" x14ac:dyDescent="0.2">
      <c r="A147" s="14">
        <f t="shared" si="93"/>
        <v>143</v>
      </c>
      <c r="B147" s="234" t="s">
        <v>211</v>
      </c>
      <c r="C147" s="236" t="s">
        <v>168</v>
      </c>
      <c r="D147" s="130" t="s">
        <v>24</v>
      </c>
      <c r="E147" s="132">
        <v>6099</v>
      </c>
      <c r="F147" s="141">
        <v>207.15899999999999</v>
      </c>
      <c r="G147" s="132">
        <v>8293</v>
      </c>
      <c r="H147" s="204">
        <v>7310</v>
      </c>
      <c r="I147" s="168">
        <v>7100</v>
      </c>
      <c r="J147" s="28">
        <f t="shared" si="66"/>
        <v>0.2917732394366197</v>
      </c>
      <c r="K147" s="138">
        <v>30</v>
      </c>
      <c r="L147" s="257"/>
      <c r="M147" s="174">
        <v>6100</v>
      </c>
      <c r="N147" s="140">
        <f t="shared" si="82"/>
        <v>6185.6829778093152</v>
      </c>
      <c r="O147" s="182">
        <f t="shared" si="83"/>
        <v>6442.7319112372616</v>
      </c>
      <c r="P147" s="212">
        <f t="shared" si="94"/>
        <v>7310</v>
      </c>
      <c r="Q147" s="136" t="s">
        <v>244</v>
      </c>
      <c r="R147" s="136" t="s">
        <v>241</v>
      </c>
      <c r="S147" s="113">
        <f t="shared" si="107"/>
        <v>50.609123943662006</v>
      </c>
      <c r="T147" s="127">
        <f t="shared" si="84"/>
        <v>6785.463822474524</v>
      </c>
      <c r="U147" s="67">
        <f t="shared" si="85"/>
        <v>524.53617752547598</v>
      </c>
      <c r="V147" s="13">
        <f t="shared" si="100"/>
        <v>2.5</v>
      </c>
      <c r="W147" s="13">
        <f t="shared" si="101"/>
        <v>85.68297780931556</v>
      </c>
      <c r="X147" s="13">
        <f t="shared" si="102"/>
        <v>17.136595561863111</v>
      </c>
      <c r="Y147" s="13">
        <f t="shared" si="103"/>
        <v>7.5</v>
      </c>
      <c r="Z147" s="13">
        <f t="shared" si="104"/>
        <v>257.04893342794668</v>
      </c>
      <c r="AA147" s="13">
        <f t="shared" si="105"/>
        <v>10</v>
      </c>
      <c r="AB147" s="13">
        <f t="shared" si="106"/>
        <v>342.73191123726224</v>
      </c>
      <c r="AC147" s="2"/>
    </row>
    <row r="148" spans="1:29" x14ac:dyDescent="0.2">
      <c r="C148" s="35"/>
      <c r="N148" s="35"/>
    </row>
    <row r="149" spans="1:29" x14ac:dyDescent="0.2">
      <c r="A149" s="2" t="s">
        <v>246</v>
      </c>
      <c r="C149" s="35"/>
      <c r="N149" s="35"/>
    </row>
    <row r="150" spans="1:29" x14ac:dyDescent="0.2">
      <c r="A150" s="237"/>
      <c r="B150" s="242" t="s">
        <v>254</v>
      </c>
      <c r="C150" s="35"/>
      <c r="N150" s="35"/>
    </row>
    <row r="151" spans="1:29" x14ac:dyDescent="0.2">
      <c r="A151" s="239"/>
      <c r="B151" s="242" t="s">
        <v>253</v>
      </c>
      <c r="C151" s="35"/>
      <c r="N151" s="35"/>
    </row>
    <row r="152" spans="1:29" x14ac:dyDescent="0.2">
      <c r="A152" s="238"/>
      <c r="B152" s="242" t="s">
        <v>248</v>
      </c>
      <c r="C152" s="35"/>
      <c r="N152" s="35"/>
    </row>
    <row r="153" spans="1:29" x14ac:dyDescent="0.2">
      <c r="A153" s="250"/>
      <c r="B153" s="242" t="s">
        <v>247</v>
      </c>
      <c r="C153" s="35"/>
      <c r="N153" s="35"/>
    </row>
    <row r="154" spans="1:29" x14ac:dyDescent="0.2">
      <c r="A154" s="241"/>
      <c r="B154" s="242" t="s">
        <v>243</v>
      </c>
      <c r="C154" s="35"/>
      <c r="N154" s="35"/>
    </row>
    <row r="155" spans="1:29" x14ac:dyDescent="0.2">
      <c r="A155" s="240"/>
      <c r="B155" s="242" t="s">
        <v>249</v>
      </c>
      <c r="C155" s="35"/>
      <c r="N155" s="35"/>
    </row>
    <row r="156" spans="1:29" x14ac:dyDescent="0.2">
      <c r="A156" s="244"/>
      <c r="B156" s="243" t="s">
        <v>255</v>
      </c>
      <c r="C156" s="35"/>
      <c r="N156" s="35"/>
    </row>
    <row r="157" spans="1:29" x14ac:dyDescent="0.2">
      <c r="B157" s="243" t="s">
        <v>256</v>
      </c>
      <c r="C157" s="35"/>
      <c r="N157" s="35"/>
    </row>
    <row r="158" spans="1:29" x14ac:dyDescent="0.2">
      <c r="C158" s="35"/>
      <c r="N158" s="35"/>
    </row>
    <row r="159" spans="1:29" x14ac:dyDescent="0.2">
      <c r="C159" s="35"/>
      <c r="N159" s="35"/>
    </row>
    <row r="160" spans="1:29" x14ac:dyDescent="0.2">
      <c r="C160" s="35"/>
      <c r="N160" s="35"/>
    </row>
    <row r="161" spans="3:14" x14ac:dyDescent="0.2">
      <c r="C161" s="35"/>
      <c r="N161" s="35"/>
    </row>
    <row r="162" spans="3:14" x14ac:dyDescent="0.2">
      <c r="C162" s="35"/>
      <c r="N162" s="35"/>
    </row>
    <row r="163" spans="3:14" x14ac:dyDescent="0.2">
      <c r="C163" s="35"/>
      <c r="N163" s="35"/>
    </row>
    <row r="164" spans="3:14" x14ac:dyDescent="0.2">
      <c r="C164" s="35"/>
      <c r="N164" s="35"/>
    </row>
    <row r="165" spans="3:14" x14ac:dyDescent="0.2">
      <c r="C165" s="35"/>
      <c r="N165" s="35"/>
    </row>
    <row r="166" spans="3:14" x14ac:dyDescent="0.2">
      <c r="C166" s="35"/>
      <c r="N166" s="35"/>
    </row>
    <row r="167" spans="3:14" x14ac:dyDescent="0.2">
      <c r="C167" s="35"/>
      <c r="N167" s="35"/>
    </row>
    <row r="168" spans="3:14" x14ac:dyDescent="0.2">
      <c r="C168" s="35"/>
      <c r="N168" s="35"/>
    </row>
    <row r="169" spans="3:14" x14ac:dyDescent="0.2">
      <c r="C169" s="35"/>
      <c r="N169" s="35"/>
    </row>
    <row r="170" spans="3:14" x14ac:dyDescent="0.2">
      <c r="C170" s="35"/>
      <c r="N170" s="35"/>
    </row>
    <row r="171" spans="3:14" x14ac:dyDescent="0.2">
      <c r="C171" s="35"/>
      <c r="N171" s="35"/>
    </row>
    <row r="172" spans="3:14" x14ac:dyDescent="0.2">
      <c r="C172" s="35"/>
      <c r="N172" s="35"/>
    </row>
    <row r="173" spans="3:14" x14ac:dyDescent="0.2">
      <c r="C173" s="35"/>
      <c r="N173" s="35"/>
    </row>
    <row r="174" spans="3:14" x14ac:dyDescent="0.2">
      <c r="C174" s="35"/>
      <c r="N174" s="35"/>
    </row>
    <row r="175" spans="3:14" x14ac:dyDescent="0.2">
      <c r="C175" s="35"/>
      <c r="N175" s="35"/>
    </row>
    <row r="176" spans="3:14" x14ac:dyDescent="0.2">
      <c r="C176" s="35"/>
      <c r="N176" s="35"/>
    </row>
    <row r="177" spans="3:14" x14ac:dyDescent="0.2">
      <c r="C177" s="35"/>
      <c r="N177" s="35"/>
    </row>
    <row r="178" spans="3:14" x14ac:dyDescent="0.2">
      <c r="C178" s="35"/>
      <c r="N178" s="35"/>
    </row>
    <row r="179" spans="3:14" x14ac:dyDescent="0.2">
      <c r="C179" s="35"/>
      <c r="N179" s="35"/>
    </row>
    <row r="180" spans="3:14" x14ac:dyDescent="0.2">
      <c r="C180" s="35"/>
      <c r="N180" s="35"/>
    </row>
    <row r="181" spans="3:14" x14ac:dyDescent="0.2">
      <c r="C181" s="35"/>
      <c r="N181" s="35"/>
    </row>
    <row r="182" spans="3:14" x14ac:dyDescent="0.2">
      <c r="C182" s="35"/>
      <c r="N182" s="35"/>
    </row>
    <row r="183" spans="3:14" x14ac:dyDescent="0.2">
      <c r="C183" s="35"/>
      <c r="N183" s="35"/>
    </row>
    <row r="184" spans="3:14" x14ac:dyDescent="0.2">
      <c r="C184" s="35"/>
      <c r="N184" s="35"/>
    </row>
    <row r="185" spans="3:14" x14ac:dyDescent="0.2">
      <c r="C185" s="35"/>
      <c r="N185" s="35"/>
    </row>
  </sheetData>
  <autoFilter ref="A3:AC147" xr:uid="{9F79AEB0-EED9-4185-90BF-195F21FCF8F4}">
    <filterColumn colId="16" showButton="0"/>
  </autoFilter>
  <mergeCells count="13">
    <mergeCell ref="S2:S3"/>
    <mergeCell ref="A3:A4"/>
    <mergeCell ref="B3:B4"/>
    <mergeCell ref="C3:C4"/>
    <mergeCell ref="D3:D4"/>
    <mergeCell ref="A1:R1"/>
    <mergeCell ref="B2:E2"/>
    <mergeCell ref="F2:I2"/>
    <mergeCell ref="J2:J3"/>
    <mergeCell ref="K2:K3"/>
    <mergeCell ref="L2:M2"/>
    <mergeCell ref="N2:P2"/>
    <mergeCell ref="Q2:R4"/>
  </mergeCells>
  <conditionalFormatting sqref="U5:U21 U25:U39 U42 U55:U61 U66:U147">
    <cfRule type="expression" dxfId="53" priority="22" stopIfTrue="1">
      <formula>U5&gt;105</formula>
    </cfRule>
    <cfRule type="expression" dxfId="52" priority="23" stopIfTrue="1">
      <formula>U5&lt;95</formula>
    </cfRule>
    <cfRule type="expression" dxfId="51" priority="24" stopIfTrue="1">
      <formula>95&lt;U5&gt;105</formula>
    </cfRule>
  </conditionalFormatting>
  <conditionalFormatting sqref="U5:U21 U25:U39 U42 U55:U61 U66:U147">
    <cfRule type="expression" dxfId="50" priority="19" stopIfTrue="1">
      <formula>U5&gt;105</formula>
    </cfRule>
    <cfRule type="expression" dxfId="49" priority="20" stopIfTrue="1">
      <formula>U5&lt;90</formula>
    </cfRule>
    <cfRule type="expression" dxfId="48" priority="21" stopIfTrue="1">
      <formula>90&lt;U5&gt;105</formula>
    </cfRule>
  </conditionalFormatting>
  <conditionalFormatting sqref="U40:U41">
    <cfRule type="expression" dxfId="47" priority="13" stopIfTrue="1">
      <formula>U40&gt;105</formula>
    </cfRule>
    <cfRule type="expression" dxfId="46" priority="14" stopIfTrue="1">
      <formula>U40&lt;90</formula>
    </cfRule>
    <cfRule type="expression" dxfId="45" priority="15" stopIfTrue="1">
      <formula>90&lt;U40&gt;105</formula>
    </cfRule>
  </conditionalFormatting>
  <conditionalFormatting sqref="U40:U41">
    <cfRule type="expression" dxfId="44" priority="16" stopIfTrue="1">
      <formula>U40&gt;105</formula>
    </cfRule>
    <cfRule type="expression" dxfId="43" priority="17" stopIfTrue="1">
      <formula>U40&lt;95</formula>
    </cfRule>
    <cfRule type="expression" dxfId="42" priority="18" stopIfTrue="1">
      <formula>95&lt;U40&gt;105</formula>
    </cfRule>
  </conditionalFormatting>
  <conditionalFormatting sqref="U43:U55">
    <cfRule type="expression" dxfId="41" priority="10" stopIfTrue="1">
      <formula>U43&gt;105</formula>
    </cfRule>
    <cfRule type="expression" dxfId="40" priority="11" stopIfTrue="1">
      <formula>U43&lt;95</formula>
    </cfRule>
    <cfRule type="expression" dxfId="39" priority="12" stopIfTrue="1">
      <formula>95&lt;U43&gt;105</formula>
    </cfRule>
  </conditionalFormatting>
  <conditionalFormatting sqref="U43:U55">
    <cfRule type="expression" dxfId="38" priority="7" stopIfTrue="1">
      <formula>U43&gt;105</formula>
    </cfRule>
    <cfRule type="expression" dxfId="37" priority="8" stopIfTrue="1">
      <formula>U43&lt;90</formula>
    </cfRule>
    <cfRule type="expression" dxfId="36" priority="9" stopIfTrue="1">
      <formula>90&lt;U43&gt;105</formula>
    </cfRule>
  </conditionalFormatting>
  <conditionalFormatting sqref="U62:U65">
    <cfRule type="expression" dxfId="35" priority="4" stopIfTrue="1">
      <formula>U62&gt;105</formula>
    </cfRule>
    <cfRule type="expression" dxfId="34" priority="5" stopIfTrue="1">
      <formula>U62&lt;95</formula>
    </cfRule>
    <cfRule type="expression" dxfId="33" priority="6" stopIfTrue="1">
      <formula>95&lt;U62&gt;105</formula>
    </cfRule>
  </conditionalFormatting>
  <conditionalFormatting sqref="U62:U65">
    <cfRule type="expression" dxfId="32" priority="1" stopIfTrue="1">
      <formula>U62&gt;105</formula>
    </cfRule>
    <cfRule type="expression" dxfId="31" priority="2" stopIfTrue="1">
      <formula>U62&lt;90</formula>
    </cfRule>
    <cfRule type="expression" dxfId="30" priority="3" stopIfTrue="1">
      <formula>90&lt;U62&gt;105</formula>
    </cfRule>
  </conditionalFormatting>
  <printOptions horizontalCentered="1"/>
  <pageMargins left="0" right="0" top="0.5" bottom="0.4" header="0" footer="0"/>
  <pageSetup paperSize="9" scale="75" orientation="landscape" r:id="rId1"/>
  <headerFooter alignWithMargins="0">
    <oddFooter>&amp;L&amp;9OQW/&amp;F/2011&amp;RPage        of  5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>
    <tabColor indexed="48"/>
  </sheetPr>
  <dimension ref="A1:AA109"/>
  <sheetViews>
    <sheetView defaultGridColor="0" topLeftCell="A5" colorId="22" zoomScale="106" zoomScaleNormal="106" workbookViewId="0">
      <pane ySplit="9" topLeftCell="A32" activePane="bottomLeft" state="frozen"/>
      <selection activeCell="A5" sqref="A5"/>
      <selection pane="bottomLeft" activeCell="P14" sqref="P14"/>
    </sheetView>
  </sheetViews>
  <sheetFormatPr defaultColWidth="5.42578125" defaultRowHeight="12.75" x14ac:dyDescent="0.2"/>
  <cols>
    <col min="1" max="1" width="5.42578125" style="2" customWidth="1"/>
    <col min="2" max="2" width="7.7109375" style="76" bestFit="1" customWidth="1"/>
    <col min="3" max="3" width="23.140625" style="2" customWidth="1"/>
    <col min="4" max="4" width="5.85546875" style="2" bestFit="1" customWidth="1"/>
    <col min="5" max="5" width="9.42578125" style="32" bestFit="1" customWidth="1"/>
    <col min="6" max="6" width="12" style="33" bestFit="1" customWidth="1"/>
    <col min="7" max="8" width="8.28515625" style="32" bestFit="1" customWidth="1"/>
    <col min="9" max="9" width="8.28515625" style="13" bestFit="1" customWidth="1"/>
    <col min="10" max="10" width="8.42578125" style="36" bestFit="1" customWidth="1"/>
    <col min="11" max="11" width="9.7109375" style="48" customWidth="1"/>
    <col min="12" max="12" width="9" style="54" bestFit="1" customWidth="1"/>
    <col min="13" max="13" width="8.28515625" style="54" bestFit="1" customWidth="1"/>
    <col min="14" max="14" width="9.85546875" style="2" bestFit="1" customWidth="1"/>
    <col min="15" max="15" width="11" style="2" bestFit="1" customWidth="1"/>
    <col min="16" max="16" width="12.5703125" style="73" bestFit="1" customWidth="1"/>
    <col min="17" max="17" width="10.7109375" style="1" bestFit="1" customWidth="1"/>
    <col min="18" max="18" width="16.7109375" style="1" bestFit="1" customWidth="1"/>
    <col min="19" max="19" width="11.140625" style="65" customWidth="1"/>
    <col min="20" max="20" width="17.5703125" style="1" customWidth="1"/>
    <col min="21" max="26" width="13.7109375" style="2" customWidth="1"/>
    <col min="27" max="27" width="13" style="2" customWidth="1"/>
    <col min="28" max="255" width="8.7109375" style="2" customWidth="1"/>
    <col min="256" max="16384" width="5.42578125" style="2"/>
  </cols>
  <sheetData>
    <row r="1" spans="1:27" ht="25.5" thickBot="1" x14ac:dyDescent="0.35">
      <c r="A1" s="260" t="s">
        <v>199</v>
      </c>
      <c r="B1" s="260"/>
      <c r="C1" s="260"/>
      <c r="D1" s="260"/>
      <c r="E1" s="260"/>
      <c r="F1" s="260"/>
      <c r="G1" s="260"/>
      <c r="H1" s="260"/>
      <c r="I1" s="260"/>
      <c r="J1" s="260"/>
      <c r="K1" s="261"/>
      <c r="L1" s="261"/>
      <c r="M1" s="260"/>
      <c r="N1" s="260"/>
      <c r="O1" s="260"/>
      <c r="P1" s="260"/>
      <c r="Q1" s="260"/>
      <c r="R1" s="260"/>
      <c r="S1" s="61"/>
      <c r="T1" s="51"/>
    </row>
    <row r="2" spans="1:27" ht="25.5" customHeight="1" thickBot="1" x14ac:dyDescent="0.35">
      <c r="A2" s="41"/>
      <c r="B2" s="262" t="s">
        <v>171</v>
      </c>
      <c r="C2" s="262"/>
      <c r="D2" s="262"/>
      <c r="E2" s="262"/>
      <c r="F2" s="262" t="s">
        <v>172</v>
      </c>
      <c r="G2" s="262"/>
      <c r="H2" s="262"/>
      <c r="I2" s="262"/>
      <c r="J2" s="263" t="s">
        <v>8</v>
      </c>
      <c r="K2" s="285" t="s">
        <v>170</v>
      </c>
      <c r="L2" s="267" t="s">
        <v>182</v>
      </c>
      <c r="M2" s="268"/>
      <c r="N2" s="262" t="s">
        <v>173</v>
      </c>
      <c r="O2" s="262"/>
      <c r="P2" s="269"/>
      <c r="Q2" s="270" t="s">
        <v>10</v>
      </c>
      <c r="R2" s="271"/>
      <c r="S2" s="66"/>
      <c r="T2" s="71"/>
    </row>
    <row r="3" spans="1:27" s="1" customFormat="1" ht="38.25" x14ac:dyDescent="0.2">
      <c r="A3" s="277" t="s">
        <v>0</v>
      </c>
      <c r="B3" s="279" t="s">
        <v>1</v>
      </c>
      <c r="C3" s="281" t="s">
        <v>9</v>
      </c>
      <c r="D3" s="283" t="s">
        <v>2</v>
      </c>
      <c r="E3" s="38" t="s">
        <v>3</v>
      </c>
      <c r="F3" s="39" t="s">
        <v>4</v>
      </c>
      <c r="G3" s="38" t="s">
        <v>5</v>
      </c>
      <c r="H3" s="38" t="s">
        <v>6</v>
      </c>
      <c r="I3" s="40" t="s">
        <v>7</v>
      </c>
      <c r="J3" s="264"/>
      <c r="K3" s="286"/>
      <c r="L3" s="70" t="s">
        <v>184</v>
      </c>
      <c r="M3" s="70" t="s">
        <v>183</v>
      </c>
      <c r="N3" s="90" t="s">
        <v>186</v>
      </c>
      <c r="O3" s="90" t="s">
        <v>191</v>
      </c>
      <c r="P3" s="101" t="s">
        <v>178</v>
      </c>
      <c r="Q3" s="272"/>
      <c r="R3" s="273"/>
      <c r="S3" s="63" t="s">
        <v>179</v>
      </c>
      <c r="T3" s="60" t="s">
        <v>181</v>
      </c>
      <c r="U3" s="50" t="s">
        <v>185</v>
      </c>
      <c r="V3" s="50" t="s">
        <v>187</v>
      </c>
      <c r="W3" s="50" t="s">
        <v>192</v>
      </c>
      <c r="X3" s="50" t="s">
        <v>193</v>
      </c>
      <c r="Y3" s="50" t="s">
        <v>194</v>
      </c>
      <c r="Z3" s="50" t="s">
        <v>195</v>
      </c>
    </row>
    <row r="4" spans="1:27" s="5" customFormat="1" ht="16.5" customHeight="1" thickBot="1" x14ac:dyDescent="0.3">
      <c r="A4" s="278"/>
      <c r="B4" s="280"/>
      <c r="C4" s="282"/>
      <c r="D4" s="284"/>
      <c r="E4" s="3" t="s">
        <v>11</v>
      </c>
      <c r="F4" s="3" t="s">
        <v>177</v>
      </c>
      <c r="G4" s="3" t="s">
        <v>11</v>
      </c>
      <c r="H4" s="3" t="s">
        <v>11</v>
      </c>
      <c r="I4" s="3" t="s">
        <v>11</v>
      </c>
      <c r="J4" s="99" t="s">
        <v>12</v>
      </c>
      <c r="K4" s="100" t="s">
        <v>169</v>
      </c>
      <c r="L4" s="55"/>
      <c r="M4" s="55"/>
      <c r="N4" s="37" t="s">
        <v>11</v>
      </c>
      <c r="O4" s="37" t="s">
        <v>11</v>
      </c>
      <c r="P4" s="93" t="s">
        <v>11</v>
      </c>
      <c r="Q4" s="274"/>
      <c r="R4" s="275"/>
      <c r="S4" s="62"/>
      <c r="T4" s="68" t="s">
        <v>180</v>
      </c>
    </row>
    <row r="5" spans="1:27" ht="15.75" thickTop="1" x14ac:dyDescent="0.2">
      <c r="A5" s="14">
        <f>1</f>
        <v>1</v>
      </c>
      <c r="B5" s="106" t="s">
        <v>42</v>
      </c>
      <c r="C5" s="29" t="s">
        <v>41</v>
      </c>
      <c r="D5" s="25" t="s">
        <v>24</v>
      </c>
      <c r="E5" s="26">
        <v>31930</v>
      </c>
      <c r="F5" s="27">
        <v>11096.343000000001</v>
      </c>
      <c r="G5" s="26">
        <v>14554</v>
      </c>
      <c r="H5" s="26">
        <v>14165</v>
      </c>
      <c r="I5" s="17">
        <v>13930</v>
      </c>
      <c r="J5" s="28">
        <f>(F5/I5)*10</f>
        <v>7.9657882268485292</v>
      </c>
      <c r="K5" s="53">
        <v>850</v>
      </c>
      <c r="L5" s="56">
        <v>13000</v>
      </c>
      <c r="M5" s="56">
        <v>13000</v>
      </c>
      <c r="N5" s="42">
        <f>M5+V5</f>
        <v>13088.921938816538</v>
      </c>
      <c r="O5" s="42">
        <f>N5+X5</f>
        <v>13266.765816449617</v>
      </c>
      <c r="P5" s="94">
        <v>13700</v>
      </c>
      <c r="Q5" s="22" t="s">
        <v>201</v>
      </c>
      <c r="R5" s="23" t="s">
        <v>27</v>
      </c>
      <c r="S5" s="64">
        <f>O5+Z5</f>
        <v>13622.453571715774</v>
      </c>
      <c r="T5" s="67">
        <f>P5-S5</f>
        <v>77.54642828422584</v>
      </c>
      <c r="U5" s="75">
        <f>(K5/60)*5</f>
        <v>70.833333333333329</v>
      </c>
      <c r="V5" s="75">
        <f>(U5/J5)*10</f>
        <v>88.92193881653921</v>
      </c>
      <c r="W5" s="75">
        <f>(K5/60)*10</f>
        <v>141.66666666666666</v>
      </c>
      <c r="X5" s="75">
        <f>(W5/J5)*10</f>
        <v>177.84387763307842</v>
      </c>
      <c r="Y5" s="75">
        <f>(K5/60)*20</f>
        <v>283.33333333333331</v>
      </c>
      <c r="Z5" s="75">
        <f>(Y5/J5)*10</f>
        <v>355.68775526615684</v>
      </c>
      <c r="AA5" s="74" t="s">
        <v>196</v>
      </c>
    </row>
    <row r="6" spans="1:27" ht="15" x14ac:dyDescent="0.2">
      <c r="A6" s="14">
        <f>A5+1</f>
        <v>2</v>
      </c>
      <c r="B6" s="15" t="s">
        <v>105</v>
      </c>
      <c r="C6" s="20" t="s">
        <v>48</v>
      </c>
      <c r="D6" s="25" t="s">
        <v>24</v>
      </c>
      <c r="E6" s="26">
        <v>15848</v>
      </c>
      <c r="F6" s="27">
        <v>2315.6799999999998</v>
      </c>
      <c r="G6" s="26">
        <v>12405</v>
      </c>
      <c r="H6" s="26">
        <v>12178</v>
      </c>
      <c r="I6" s="17">
        <v>11800</v>
      </c>
      <c r="J6" s="28">
        <f>(F6/I6)*10</f>
        <v>1.9624406779661017</v>
      </c>
      <c r="K6" s="43">
        <v>100</v>
      </c>
      <c r="L6" s="56">
        <v>11500</v>
      </c>
      <c r="M6" s="56">
        <v>11300</v>
      </c>
      <c r="N6" s="42">
        <f>M6+V6</f>
        <v>11342.464128607291</v>
      </c>
      <c r="O6" s="42">
        <f>N6+X6</f>
        <v>11427.392385821875</v>
      </c>
      <c r="P6" s="94">
        <v>11700</v>
      </c>
      <c r="Q6" s="22" t="s">
        <v>201</v>
      </c>
      <c r="R6" s="23" t="s">
        <v>27</v>
      </c>
      <c r="S6" s="64">
        <f>O6+Z6</f>
        <v>11597.248900251041</v>
      </c>
      <c r="T6" s="67">
        <f>P6-S6</f>
        <v>102.75109974895895</v>
      </c>
      <c r="U6" s="75">
        <f>(K6/60)*5</f>
        <v>8.3333333333333339</v>
      </c>
      <c r="V6" s="75">
        <f>(U6/J6)*10</f>
        <v>42.464128607291741</v>
      </c>
      <c r="W6" s="75">
        <f>(K6/60)*10</f>
        <v>16.666666666666668</v>
      </c>
      <c r="X6" s="75">
        <f>(W6/J6)*10</f>
        <v>84.928257214583482</v>
      </c>
      <c r="Y6" s="75">
        <f>(K6/60)*20</f>
        <v>33.333333333333336</v>
      </c>
      <c r="Z6" s="75">
        <f>(Y6/J6)*10</f>
        <v>169.85651442916696</v>
      </c>
      <c r="AA6" s="74" t="s">
        <v>196</v>
      </c>
    </row>
    <row r="7" spans="1:27" s="13" customFormat="1" ht="15" x14ac:dyDescent="0.2">
      <c r="A7" s="14">
        <f>A6+1</f>
        <v>3</v>
      </c>
      <c r="B7" s="15" t="s">
        <v>116</v>
      </c>
      <c r="C7" s="20" t="s">
        <v>112</v>
      </c>
      <c r="D7" s="16" t="s">
        <v>24</v>
      </c>
      <c r="E7" s="17">
        <v>23984</v>
      </c>
      <c r="F7" s="18">
        <v>4878.7749999999996</v>
      </c>
      <c r="G7" s="17">
        <v>11842</v>
      </c>
      <c r="H7" s="17">
        <v>11120</v>
      </c>
      <c r="I7" s="17">
        <v>10800</v>
      </c>
      <c r="J7" s="19">
        <f>(F7/I7)*10</f>
        <v>4.5173842592592592</v>
      </c>
      <c r="K7" s="43">
        <v>152.69999999999999</v>
      </c>
      <c r="L7" s="56">
        <v>10500</v>
      </c>
      <c r="M7" s="56">
        <v>10500</v>
      </c>
      <c r="N7" s="42">
        <f>M7+V7</f>
        <v>10528.168956346624</v>
      </c>
      <c r="O7" s="42">
        <f>N7+X7</f>
        <v>10584.506869039873</v>
      </c>
      <c r="P7" s="94">
        <v>10700</v>
      </c>
      <c r="Q7" s="15" t="s">
        <v>74</v>
      </c>
      <c r="R7" s="23" t="s">
        <v>63</v>
      </c>
      <c r="S7" s="64">
        <f>O7+Z7</f>
        <v>10697.182694426368</v>
      </c>
      <c r="T7" s="67">
        <f>P7-S7</f>
        <v>2.8173055736315291</v>
      </c>
      <c r="U7" s="75">
        <f>(K7/60)*5</f>
        <v>12.725</v>
      </c>
      <c r="V7" s="75">
        <f>(U7/J7)*10</f>
        <v>28.168956346623894</v>
      </c>
      <c r="W7" s="75">
        <f>(K7/60)*10</f>
        <v>25.45</v>
      </c>
      <c r="X7" s="75">
        <f>(W7/J7)*10</f>
        <v>56.337912693247787</v>
      </c>
      <c r="Y7" s="75">
        <f>(K7/60)*20</f>
        <v>50.9</v>
      </c>
      <c r="Z7" s="75">
        <f>(Y7/J7)*10</f>
        <v>112.67582538649557</v>
      </c>
      <c r="AA7" s="74" t="s">
        <v>196</v>
      </c>
    </row>
    <row r="8" spans="1:27" ht="15" x14ac:dyDescent="0.2">
      <c r="A8" s="14">
        <f>A7+1</f>
        <v>4</v>
      </c>
      <c r="B8" s="15" t="s">
        <v>123</v>
      </c>
      <c r="C8" s="20" t="s">
        <v>48</v>
      </c>
      <c r="D8" s="16" t="s">
        <v>24</v>
      </c>
      <c r="E8" s="17">
        <v>23990</v>
      </c>
      <c r="F8" s="18">
        <v>5515.5110000000004</v>
      </c>
      <c r="G8" s="17">
        <v>12948</v>
      </c>
      <c r="H8" s="17">
        <v>12400</v>
      </c>
      <c r="I8" s="17">
        <v>12100</v>
      </c>
      <c r="J8" s="19">
        <f>(F8/I8)*10</f>
        <v>4.5582735537190091</v>
      </c>
      <c r="K8" s="43">
        <v>287</v>
      </c>
      <c r="L8" s="56">
        <v>11500</v>
      </c>
      <c r="M8" s="56">
        <v>11500</v>
      </c>
      <c r="N8" s="42">
        <f>M8+V8</f>
        <v>11552.46869540586</v>
      </c>
      <c r="O8" s="42">
        <f>N8+X8</f>
        <v>11657.406086217579</v>
      </c>
      <c r="P8" s="94">
        <v>11900</v>
      </c>
      <c r="Q8" s="22" t="s">
        <v>70</v>
      </c>
      <c r="R8" s="23" t="s">
        <v>63</v>
      </c>
      <c r="S8" s="64">
        <f>O8+Z8</f>
        <v>11867.280867841017</v>
      </c>
      <c r="T8" s="67">
        <f>P8-S8</f>
        <v>32.719132158983484</v>
      </c>
      <c r="U8" s="75">
        <f>(K8/60)*5</f>
        <v>23.916666666666664</v>
      </c>
      <c r="V8" s="75">
        <f>(U8/J8)*10</f>
        <v>52.468695405859329</v>
      </c>
      <c r="W8" s="75">
        <f>(K8/60)*10</f>
        <v>47.833333333333329</v>
      </c>
      <c r="X8" s="75">
        <f>(W8/J8)*10</f>
        <v>104.93739081171866</v>
      </c>
      <c r="Y8" s="75">
        <f>(K8/60)*20</f>
        <v>95.666666666666657</v>
      </c>
      <c r="Z8" s="75">
        <f>(Y8/J8)*10</f>
        <v>209.87478162343731</v>
      </c>
      <c r="AA8" s="74" t="s">
        <v>196</v>
      </c>
    </row>
    <row r="9" spans="1:27" s="13" customFormat="1" ht="15.75" thickBot="1" x14ac:dyDescent="0.25">
      <c r="A9" s="77">
        <f>A8+1</f>
        <v>5</v>
      </c>
      <c r="B9" s="107" t="s">
        <v>161</v>
      </c>
      <c r="C9" s="79" t="s">
        <v>26</v>
      </c>
      <c r="D9" s="80" t="s">
        <v>24</v>
      </c>
      <c r="E9" s="81">
        <v>34734</v>
      </c>
      <c r="F9" s="82">
        <v>11161.337</v>
      </c>
      <c r="G9" s="81">
        <v>12639</v>
      </c>
      <c r="H9" s="81">
        <v>12097</v>
      </c>
      <c r="I9" s="81">
        <v>11800</v>
      </c>
      <c r="J9" s="83">
        <f>(F9/I9)*10</f>
        <v>9.4587601694915246</v>
      </c>
      <c r="K9" s="84">
        <v>377</v>
      </c>
      <c r="L9" s="85">
        <v>11400</v>
      </c>
      <c r="M9" s="85">
        <v>11300</v>
      </c>
      <c r="N9" s="86">
        <f>M9+V9</f>
        <v>11333.214360131467</v>
      </c>
      <c r="O9" s="86">
        <f>N9+X9</f>
        <v>11399.6430803944</v>
      </c>
      <c r="P9" s="95">
        <v>11600</v>
      </c>
      <c r="Q9" s="97" t="s">
        <v>202</v>
      </c>
      <c r="R9" s="98" t="s">
        <v>27</v>
      </c>
      <c r="S9" s="64">
        <f>O9+Z9</f>
        <v>11532.500520920268</v>
      </c>
      <c r="T9" s="67">
        <f>P9-S9</f>
        <v>67.499479079731827</v>
      </c>
      <c r="U9" s="75">
        <f>(K9/60)*5</f>
        <v>31.416666666666664</v>
      </c>
      <c r="V9" s="75">
        <f>(U9/J9)*10</f>
        <v>33.214360131466925</v>
      </c>
      <c r="W9" s="75">
        <f>(K9/60)*10</f>
        <v>62.833333333333329</v>
      </c>
      <c r="X9" s="75">
        <f>(W9/J9)*10</f>
        <v>66.428720262933851</v>
      </c>
      <c r="Y9" s="75">
        <f>(K9/60)*20</f>
        <v>125.66666666666666</v>
      </c>
      <c r="Z9" s="75">
        <f>(Y9/J9)*10</f>
        <v>132.8574405258677</v>
      </c>
      <c r="AA9" s="74" t="s">
        <v>196</v>
      </c>
    </row>
    <row r="10" spans="1:27" ht="8.25" customHeight="1" thickBot="1" x14ac:dyDescent="0.25">
      <c r="B10" s="13"/>
      <c r="C10" s="1"/>
      <c r="D10" s="32"/>
      <c r="H10" s="2"/>
      <c r="I10" s="34"/>
      <c r="J10" s="2"/>
      <c r="N10" s="35"/>
    </row>
    <row r="11" spans="1:27" ht="25.5" customHeight="1" thickBot="1" x14ac:dyDescent="0.35">
      <c r="A11" s="41"/>
      <c r="B11" s="262" t="s">
        <v>171</v>
      </c>
      <c r="C11" s="262"/>
      <c r="D11" s="262"/>
      <c r="E11" s="262"/>
      <c r="F11" s="262" t="s">
        <v>172</v>
      </c>
      <c r="G11" s="262"/>
      <c r="H11" s="262"/>
      <c r="I11" s="262"/>
      <c r="J11" s="263" t="s">
        <v>8</v>
      </c>
      <c r="K11" s="285" t="s">
        <v>170</v>
      </c>
      <c r="L11" s="267" t="s">
        <v>182</v>
      </c>
      <c r="M11" s="268"/>
      <c r="N11" s="262" t="s">
        <v>173</v>
      </c>
      <c r="O11" s="262"/>
      <c r="P11" s="269"/>
      <c r="Q11" s="270" t="s">
        <v>10</v>
      </c>
      <c r="R11" s="271"/>
      <c r="S11" s="66"/>
      <c r="T11" s="71"/>
    </row>
    <row r="12" spans="1:27" s="1" customFormat="1" ht="38.25" x14ac:dyDescent="0.2">
      <c r="A12" s="277" t="s">
        <v>0</v>
      </c>
      <c r="B12" s="279" t="s">
        <v>1</v>
      </c>
      <c r="C12" s="281" t="s">
        <v>9</v>
      </c>
      <c r="D12" s="283" t="s">
        <v>2</v>
      </c>
      <c r="E12" s="38" t="s">
        <v>3</v>
      </c>
      <c r="F12" s="39" t="s">
        <v>4</v>
      </c>
      <c r="G12" s="38" t="s">
        <v>5</v>
      </c>
      <c r="H12" s="38" t="s">
        <v>6</v>
      </c>
      <c r="I12" s="40" t="s">
        <v>7</v>
      </c>
      <c r="J12" s="264"/>
      <c r="K12" s="286"/>
      <c r="L12" s="70" t="s">
        <v>184</v>
      </c>
      <c r="M12" s="70" t="s">
        <v>183</v>
      </c>
      <c r="N12" s="88" t="s">
        <v>186</v>
      </c>
      <c r="O12" s="88" t="s">
        <v>191</v>
      </c>
      <c r="P12" s="102" t="s">
        <v>178</v>
      </c>
      <c r="Q12" s="272"/>
      <c r="R12" s="273"/>
      <c r="S12" s="63" t="s">
        <v>198</v>
      </c>
      <c r="T12" s="60" t="s">
        <v>181</v>
      </c>
      <c r="U12" s="50" t="s">
        <v>185</v>
      </c>
      <c r="V12" s="50" t="s">
        <v>187</v>
      </c>
      <c r="W12" s="50" t="s">
        <v>192</v>
      </c>
      <c r="X12" s="50" t="s">
        <v>193</v>
      </c>
      <c r="Y12" s="50" t="s">
        <v>194</v>
      </c>
      <c r="Z12" s="50" t="s">
        <v>195</v>
      </c>
    </row>
    <row r="13" spans="1:27" s="5" customFormat="1" ht="16.5" customHeight="1" thickBot="1" x14ac:dyDescent="0.3">
      <c r="A13" s="278"/>
      <c r="B13" s="280"/>
      <c r="C13" s="282"/>
      <c r="D13" s="284"/>
      <c r="E13" s="3" t="s">
        <v>11</v>
      </c>
      <c r="F13" s="3" t="s">
        <v>177</v>
      </c>
      <c r="G13" s="3" t="s">
        <v>11</v>
      </c>
      <c r="H13" s="3" t="s">
        <v>11</v>
      </c>
      <c r="I13" s="3" t="s">
        <v>11</v>
      </c>
      <c r="J13" s="99" t="s">
        <v>12</v>
      </c>
      <c r="K13" s="100" t="s">
        <v>169</v>
      </c>
      <c r="L13" s="55"/>
      <c r="M13" s="55"/>
      <c r="N13" s="37" t="s">
        <v>11</v>
      </c>
      <c r="O13" s="37" t="s">
        <v>11</v>
      </c>
      <c r="P13" s="93" t="s">
        <v>11</v>
      </c>
      <c r="Q13" s="274"/>
      <c r="R13" s="275"/>
      <c r="S13" s="62"/>
      <c r="T13" s="68" t="s">
        <v>180</v>
      </c>
    </row>
    <row r="14" spans="1:27" s="24" customFormat="1" ht="15.75" thickTop="1" x14ac:dyDescent="0.2">
      <c r="A14" s="14">
        <f>1</f>
        <v>1</v>
      </c>
      <c r="B14" s="106" t="s">
        <v>23</v>
      </c>
      <c r="C14" s="20" t="s">
        <v>26</v>
      </c>
      <c r="D14" s="16" t="s">
        <v>24</v>
      </c>
      <c r="E14" s="8">
        <v>35997</v>
      </c>
      <c r="F14" s="9">
        <v>12215.263000000001</v>
      </c>
      <c r="G14" s="8">
        <v>13261</v>
      </c>
      <c r="H14" s="17">
        <v>12289</v>
      </c>
      <c r="I14" s="8">
        <v>12000</v>
      </c>
      <c r="J14" s="19">
        <f t="shared" ref="J14:J45" si="0">(F14/I14)*10</f>
        <v>10.179385833333335</v>
      </c>
      <c r="K14" s="43">
        <v>974</v>
      </c>
      <c r="L14" s="56">
        <v>11500</v>
      </c>
      <c r="M14" s="56">
        <v>11300</v>
      </c>
      <c r="N14" s="42">
        <f t="shared" ref="N14:N45" si="1">M14+V14</f>
        <v>11379.736310221073</v>
      </c>
      <c r="O14" s="42">
        <f t="shared" ref="O14:O45" si="2">N14+X14</f>
        <v>11539.208930663221</v>
      </c>
      <c r="P14" s="94">
        <f>H14-500</f>
        <v>11789</v>
      </c>
      <c r="Q14" s="22" t="s">
        <v>202</v>
      </c>
      <c r="R14" s="23" t="s">
        <v>27</v>
      </c>
      <c r="S14" s="64">
        <f t="shared" ref="S14:S45" si="3">O14+Z14</f>
        <v>11778.417861326441</v>
      </c>
      <c r="T14" s="67">
        <f t="shared" ref="T14:T45" si="4">P14-S14</f>
        <v>10.582138673558802</v>
      </c>
      <c r="U14" s="13">
        <f t="shared" ref="U14:U45" si="5">(K14/60)*5</f>
        <v>81.166666666666671</v>
      </c>
      <c r="V14" s="13">
        <f t="shared" ref="V14:V45" si="6">(U14/J14)*10</f>
        <v>79.736310221073424</v>
      </c>
      <c r="W14" s="13">
        <f>(K14/60)*10</f>
        <v>162.33333333333334</v>
      </c>
      <c r="X14" s="13">
        <f t="shared" ref="X14:X45" si="7">(W14/J14)*10</f>
        <v>159.47262044214685</v>
      </c>
      <c r="Y14" s="13">
        <f>(K14/60)*15</f>
        <v>243.5</v>
      </c>
      <c r="Z14" s="13">
        <f t="shared" ref="Z14:Z45" si="8">(Y14/J14)*10</f>
        <v>239.20893066322023</v>
      </c>
    </row>
    <row r="15" spans="1:27" ht="15" x14ac:dyDescent="0.2">
      <c r="A15" s="14">
        <f t="shared" ref="A15:A45" si="9">A14+1</f>
        <v>2</v>
      </c>
      <c r="B15" s="15" t="s">
        <v>28</v>
      </c>
      <c r="C15" s="29" t="s">
        <v>29</v>
      </c>
      <c r="D15" s="25" t="s">
        <v>24</v>
      </c>
      <c r="E15" s="26">
        <v>35928</v>
      </c>
      <c r="F15" s="27">
        <v>12266.626</v>
      </c>
      <c r="G15" s="26">
        <v>13293</v>
      </c>
      <c r="H15" s="26">
        <v>12330</v>
      </c>
      <c r="I15" s="17">
        <v>12000</v>
      </c>
      <c r="J15" s="28">
        <f t="shared" si="0"/>
        <v>10.222188333333333</v>
      </c>
      <c r="K15" s="43">
        <v>1208</v>
      </c>
      <c r="L15" s="56">
        <v>11500</v>
      </c>
      <c r="M15" s="56">
        <v>11300</v>
      </c>
      <c r="N15" s="42">
        <f t="shared" si="1"/>
        <v>11398.47858734749</v>
      </c>
      <c r="O15" s="42">
        <f t="shared" si="2"/>
        <v>11595.435762042471</v>
      </c>
      <c r="P15" s="94">
        <f>H15-400</f>
        <v>11930</v>
      </c>
      <c r="Q15" s="15" t="s">
        <v>202</v>
      </c>
      <c r="R15" s="23" t="s">
        <v>27</v>
      </c>
      <c r="S15" s="64">
        <f t="shared" si="3"/>
        <v>11890.871524084943</v>
      </c>
      <c r="T15" s="67">
        <f t="shared" si="4"/>
        <v>39.128475915056697</v>
      </c>
      <c r="U15" s="13">
        <f t="shared" si="5"/>
        <v>100.66666666666666</v>
      </c>
      <c r="V15" s="13">
        <f t="shared" si="6"/>
        <v>98.478587347490659</v>
      </c>
      <c r="W15" s="13">
        <f t="shared" ref="W15:W45" si="10">(K15/60)*10</f>
        <v>201.33333333333331</v>
      </c>
      <c r="X15" s="13">
        <f t="shared" si="7"/>
        <v>196.95717469498132</v>
      </c>
      <c r="Y15" s="13">
        <f t="shared" ref="Y15:Y27" si="11">(K15/60)*15</f>
        <v>302</v>
      </c>
      <c r="Z15" s="13">
        <f t="shared" si="8"/>
        <v>295.43576204247199</v>
      </c>
    </row>
    <row r="16" spans="1:27" ht="15" x14ac:dyDescent="0.2">
      <c r="A16" s="14">
        <f t="shared" si="9"/>
        <v>3</v>
      </c>
      <c r="B16" s="106" t="s">
        <v>30</v>
      </c>
      <c r="C16" s="29" t="s">
        <v>26</v>
      </c>
      <c r="D16" s="25" t="s">
        <v>24</v>
      </c>
      <c r="E16" s="26">
        <v>35993</v>
      </c>
      <c r="F16" s="27">
        <v>12313.616</v>
      </c>
      <c r="G16" s="26">
        <v>13376</v>
      </c>
      <c r="H16" s="26">
        <v>12435</v>
      </c>
      <c r="I16" s="17">
        <v>12100</v>
      </c>
      <c r="J16" s="28">
        <f t="shared" si="0"/>
        <v>10.17654214876033</v>
      </c>
      <c r="K16" s="43">
        <v>974</v>
      </c>
      <c r="L16" s="56">
        <v>11500</v>
      </c>
      <c r="M16" s="56">
        <v>11300</v>
      </c>
      <c r="N16" s="42">
        <f t="shared" si="1"/>
        <v>11379.758591356647</v>
      </c>
      <c r="O16" s="42">
        <f t="shared" si="2"/>
        <v>11539.27577406994</v>
      </c>
      <c r="P16" s="94">
        <f>H16-600</f>
        <v>11835</v>
      </c>
      <c r="Q16" s="15" t="s">
        <v>202</v>
      </c>
      <c r="R16" s="23" t="s">
        <v>27</v>
      </c>
      <c r="S16" s="64">
        <f t="shared" si="3"/>
        <v>11778.55154813988</v>
      </c>
      <c r="T16" s="67">
        <f t="shared" si="4"/>
        <v>56.448451860120258</v>
      </c>
      <c r="U16" s="13">
        <f t="shared" si="5"/>
        <v>81.166666666666671</v>
      </c>
      <c r="V16" s="13">
        <f t="shared" si="6"/>
        <v>79.758591356646718</v>
      </c>
      <c r="W16" s="13">
        <f t="shared" si="10"/>
        <v>162.33333333333334</v>
      </c>
      <c r="X16" s="13">
        <f t="shared" si="7"/>
        <v>159.51718271329344</v>
      </c>
      <c r="Y16" s="13">
        <f t="shared" si="11"/>
        <v>243.5</v>
      </c>
      <c r="Z16" s="13">
        <f t="shared" si="8"/>
        <v>239.27577406994016</v>
      </c>
    </row>
    <row r="17" spans="1:26" ht="15" x14ac:dyDescent="0.2">
      <c r="A17" s="14">
        <f t="shared" si="9"/>
        <v>4</v>
      </c>
      <c r="B17" s="15" t="s">
        <v>31</v>
      </c>
      <c r="C17" s="29" t="s">
        <v>32</v>
      </c>
      <c r="D17" s="25" t="s">
        <v>24</v>
      </c>
      <c r="E17" s="26">
        <v>32013</v>
      </c>
      <c r="F17" s="27">
        <v>10987.063</v>
      </c>
      <c r="G17" s="26">
        <v>14904</v>
      </c>
      <c r="H17" s="26">
        <v>14115</v>
      </c>
      <c r="I17" s="17">
        <v>13800</v>
      </c>
      <c r="J17" s="28">
        <f t="shared" si="0"/>
        <v>7.9616398550724643</v>
      </c>
      <c r="K17" s="43">
        <v>890</v>
      </c>
      <c r="L17" s="56">
        <v>13500</v>
      </c>
      <c r="M17" s="56">
        <v>13100</v>
      </c>
      <c r="N17" s="42">
        <f t="shared" si="1"/>
        <v>13193.155013309744</v>
      </c>
      <c r="O17" s="42">
        <f t="shared" si="2"/>
        <v>13379.465039929233</v>
      </c>
      <c r="P17" s="94">
        <v>13700</v>
      </c>
      <c r="Q17" s="15" t="s">
        <v>202</v>
      </c>
      <c r="R17" s="23" t="s">
        <v>27</v>
      </c>
      <c r="S17" s="64">
        <f t="shared" si="3"/>
        <v>13658.930079858466</v>
      </c>
      <c r="T17" s="67">
        <f t="shared" si="4"/>
        <v>41.069920141533657</v>
      </c>
      <c r="U17" s="13">
        <f t="shared" si="5"/>
        <v>74.166666666666671</v>
      </c>
      <c r="V17" s="13">
        <f t="shared" si="6"/>
        <v>93.15501330974439</v>
      </c>
      <c r="W17" s="13">
        <f t="shared" si="10"/>
        <v>148.33333333333334</v>
      </c>
      <c r="X17" s="13">
        <f t="shared" si="7"/>
        <v>186.31002661948878</v>
      </c>
      <c r="Y17" s="13">
        <f t="shared" si="11"/>
        <v>222.5</v>
      </c>
      <c r="Z17" s="13">
        <f t="shared" si="8"/>
        <v>279.46503992923311</v>
      </c>
    </row>
    <row r="18" spans="1:26" ht="15" x14ac:dyDescent="0.2">
      <c r="A18" s="14">
        <f t="shared" si="9"/>
        <v>5</v>
      </c>
      <c r="B18" s="15" t="s">
        <v>33</v>
      </c>
      <c r="C18" s="29" t="s">
        <v>32</v>
      </c>
      <c r="D18" s="25" t="s">
        <v>24</v>
      </c>
      <c r="E18" s="26">
        <v>35996</v>
      </c>
      <c r="F18" s="27">
        <v>12129.645</v>
      </c>
      <c r="G18" s="26">
        <v>13090</v>
      </c>
      <c r="H18" s="26">
        <v>12403</v>
      </c>
      <c r="I18" s="17">
        <v>12000</v>
      </c>
      <c r="J18" s="28">
        <f t="shared" si="0"/>
        <v>10.1080375</v>
      </c>
      <c r="K18" s="43">
        <v>1060</v>
      </c>
      <c r="L18" s="56">
        <v>11500</v>
      </c>
      <c r="M18" s="56">
        <v>11400</v>
      </c>
      <c r="N18" s="42">
        <f t="shared" si="1"/>
        <v>11487.389202239638</v>
      </c>
      <c r="O18" s="42">
        <f t="shared" si="2"/>
        <v>11662.167606718911</v>
      </c>
      <c r="P18" s="94">
        <v>12000</v>
      </c>
      <c r="Q18" s="15" t="s">
        <v>202</v>
      </c>
      <c r="R18" s="23" t="s">
        <v>27</v>
      </c>
      <c r="S18" s="64">
        <f t="shared" si="3"/>
        <v>11924.335213437822</v>
      </c>
      <c r="T18" s="67">
        <f t="shared" si="4"/>
        <v>75.664786562178051</v>
      </c>
      <c r="U18" s="13">
        <f t="shared" si="5"/>
        <v>88.333333333333343</v>
      </c>
      <c r="V18" s="13">
        <f t="shared" si="6"/>
        <v>87.389202239636873</v>
      </c>
      <c r="W18" s="13">
        <f t="shared" si="10"/>
        <v>176.66666666666669</v>
      </c>
      <c r="X18" s="13">
        <f t="shared" si="7"/>
        <v>174.77840447927375</v>
      </c>
      <c r="Y18" s="13">
        <f t="shared" si="11"/>
        <v>265</v>
      </c>
      <c r="Z18" s="13">
        <f t="shared" si="8"/>
        <v>262.16760671891058</v>
      </c>
    </row>
    <row r="19" spans="1:26" ht="15" x14ac:dyDescent="0.2">
      <c r="A19" s="14">
        <f t="shared" si="9"/>
        <v>6</v>
      </c>
      <c r="B19" s="15" t="s">
        <v>34</v>
      </c>
      <c r="C19" s="29" t="s">
        <v>32</v>
      </c>
      <c r="D19" s="25" t="s">
        <v>24</v>
      </c>
      <c r="E19" s="26">
        <v>36003</v>
      </c>
      <c r="F19" s="27">
        <v>12156.245999999999</v>
      </c>
      <c r="G19" s="26">
        <v>12946</v>
      </c>
      <c r="H19" s="26">
        <v>12416</v>
      </c>
      <c r="I19" s="17">
        <v>12000</v>
      </c>
      <c r="J19" s="28">
        <f t="shared" si="0"/>
        <v>10.130204999999998</v>
      </c>
      <c r="K19" s="43">
        <v>1060</v>
      </c>
      <c r="L19" s="56">
        <v>11500</v>
      </c>
      <c r="M19" s="56">
        <v>11400</v>
      </c>
      <c r="N19" s="42">
        <f t="shared" si="1"/>
        <v>11487.197972137123</v>
      </c>
      <c r="O19" s="42">
        <f t="shared" si="2"/>
        <v>11661.593916411366</v>
      </c>
      <c r="P19" s="94">
        <v>12000</v>
      </c>
      <c r="Q19" s="15" t="s">
        <v>202</v>
      </c>
      <c r="R19" s="23" t="s">
        <v>27</v>
      </c>
      <c r="S19" s="64">
        <f t="shared" si="3"/>
        <v>11923.187832822732</v>
      </c>
      <c r="T19" s="67">
        <f t="shared" si="4"/>
        <v>76.812167177267838</v>
      </c>
      <c r="U19" s="13">
        <f t="shared" si="5"/>
        <v>88.333333333333343</v>
      </c>
      <c r="V19" s="13">
        <f t="shared" si="6"/>
        <v>87.197972137121965</v>
      </c>
      <c r="W19" s="13">
        <f t="shared" si="10"/>
        <v>176.66666666666669</v>
      </c>
      <c r="X19" s="13">
        <f t="shared" si="7"/>
        <v>174.39594427424393</v>
      </c>
      <c r="Y19" s="13">
        <f t="shared" si="11"/>
        <v>265</v>
      </c>
      <c r="Z19" s="13">
        <f t="shared" si="8"/>
        <v>261.59391641136585</v>
      </c>
    </row>
    <row r="20" spans="1:26" ht="15" x14ac:dyDescent="0.2">
      <c r="A20" s="14">
        <f t="shared" si="9"/>
        <v>7</v>
      </c>
      <c r="B20" s="106" t="s">
        <v>37</v>
      </c>
      <c r="C20" s="29" t="s">
        <v>26</v>
      </c>
      <c r="D20" s="25" t="s">
        <v>24</v>
      </c>
      <c r="E20" s="26">
        <v>35997</v>
      </c>
      <c r="F20" s="27">
        <v>12172.022999999999</v>
      </c>
      <c r="G20" s="26">
        <v>12883</v>
      </c>
      <c r="H20" s="26">
        <v>12394</v>
      </c>
      <c r="I20" s="17">
        <v>12000</v>
      </c>
      <c r="J20" s="28">
        <f t="shared" si="0"/>
        <v>10.143352500000001</v>
      </c>
      <c r="K20" s="43">
        <v>974</v>
      </c>
      <c r="L20" s="56">
        <v>11500</v>
      </c>
      <c r="M20" s="56">
        <v>11300</v>
      </c>
      <c r="N20" s="42">
        <f t="shared" si="1"/>
        <v>11380.019566180577</v>
      </c>
      <c r="O20" s="42">
        <f t="shared" si="2"/>
        <v>11540.05869854173</v>
      </c>
      <c r="P20" s="94">
        <f>H20-600</f>
        <v>11794</v>
      </c>
      <c r="Q20" s="15" t="s">
        <v>202</v>
      </c>
      <c r="R20" s="23" t="s">
        <v>27</v>
      </c>
      <c r="S20" s="64">
        <f t="shared" si="3"/>
        <v>11780.117397083461</v>
      </c>
      <c r="T20" s="67">
        <f t="shared" si="4"/>
        <v>13.882602916539327</v>
      </c>
      <c r="U20" s="13">
        <f t="shared" si="5"/>
        <v>81.166666666666671</v>
      </c>
      <c r="V20" s="13">
        <f t="shared" si="6"/>
        <v>80.019566180576561</v>
      </c>
      <c r="W20" s="13">
        <f t="shared" si="10"/>
        <v>162.33333333333334</v>
      </c>
      <c r="X20" s="13">
        <f t="shared" si="7"/>
        <v>160.03913236115312</v>
      </c>
      <c r="Y20" s="13">
        <f t="shared" si="11"/>
        <v>243.5</v>
      </c>
      <c r="Z20" s="13">
        <f t="shared" si="8"/>
        <v>240.05869854172965</v>
      </c>
    </row>
    <row r="21" spans="1:26" ht="15" x14ac:dyDescent="0.2">
      <c r="A21" s="14">
        <f t="shared" si="9"/>
        <v>8</v>
      </c>
      <c r="B21" s="15" t="s">
        <v>38</v>
      </c>
      <c r="C21" s="29" t="s">
        <v>32</v>
      </c>
      <c r="D21" s="25" t="s">
        <v>24</v>
      </c>
      <c r="E21" s="26">
        <v>35982</v>
      </c>
      <c r="F21" s="27">
        <v>12333.29</v>
      </c>
      <c r="G21" s="26">
        <v>12989</v>
      </c>
      <c r="H21" s="26">
        <v>12430</v>
      </c>
      <c r="I21" s="17">
        <v>12130</v>
      </c>
      <c r="J21" s="28">
        <f t="shared" si="0"/>
        <v>10.167592745259688</v>
      </c>
      <c r="K21" s="43">
        <v>1060</v>
      </c>
      <c r="L21" s="56">
        <v>11500</v>
      </c>
      <c r="M21" s="56">
        <v>11400</v>
      </c>
      <c r="N21" s="42">
        <f t="shared" si="1"/>
        <v>11486.877332271708</v>
      </c>
      <c r="O21" s="42">
        <f t="shared" si="2"/>
        <v>11660.631996815124</v>
      </c>
      <c r="P21" s="94">
        <v>12000</v>
      </c>
      <c r="Q21" s="15" t="s">
        <v>202</v>
      </c>
      <c r="R21" s="23" t="s">
        <v>27</v>
      </c>
      <c r="S21" s="64">
        <f t="shared" si="3"/>
        <v>11921.263993630248</v>
      </c>
      <c r="T21" s="67">
        <f t="shared" si="4"/>
        <v>78.736006369752431</v>
      </c>
      <c r="U21" s="13">
        <f t="shared" si="5"/>
        <v>88.333333333333343</v>
      </c>
      <c r="V21" s="13">
        <f t="shared" si="6"/>
        <v>86.877332271707971</v>
      </c>
      <c r="W21" s="13">
        <f t="shared" si="10"/>
        <v>176.66666666666669</v>
      </c>
      <c r="X21" s="13">
        <f t="shared" si="7"/>
        <v>173.75466454341594</v>
      </c>
      <c r="Y21" s="13">
        <f t="shared" si="11"/>
        <v>265</v>
      </c>
      <c r="Z21" s="13">
        <f t="shared" si="8"/>
        <v>260.6319968151239</v>
      </c>
    </row>
    <row r="22" spans="1:26" ht="15" x14ac:dyDescent="0.2">
      <c r="A22" s="14">
        <f t="shared" si="9"/>
        <v>9</v>
      </c>
      <c r="B22" s="15" t="s">
        <v>39</v>
      </c>
      <c r="C22" s="29" t="s">
        <v>32</v>
      </c>
      <c r="D22" s="25" t="s">
        <v>24</v>
      </c>
      <c r="E22" s="26">
        <v>35990</v>
      </c>
      <c r="F22" s="27">
        <v>12314.302</v>
      </c>
      <c r="G22" s="26">
        <v>13031</v>
      </c>
      <c r="H22" s="26">
        <v>12438</v>
      </c>
      <c r="I22" s="17">
        <v>12100</v>
      </c>
      <c r="J22" s="28">
        <f t="shared" si="0"/>
        <v>10.177109090909092</v>
      </c>
      <c r="K22" s="43">
        <v>1060</v>
      </c>
      <c r="L22" s="56">
        <v>11500</v>
      </c>
      <c r="M22" s="56">
        <v>11400</v>
      </c>
      <c r="N22" s="42">
        <f t="shared" si="1"/>
        <v>11486.796095575155</v>
      </c>
      <c r="O22" s="42">
        <f t="shared" si="2"/>
        <v>11660.388286725467</v>
      </c>
      <c r="P22" s="94">
        <f>H22-500</f>
        <v>11938</v>
      </c>
      <c r="Q22" s="15" t="s">
        <v>202</v>
      </c>
      <c r="R22" s="23" t="s">
        <v>27</v>
      </c>
      <c r="S22" s="64">
        <f t="shared" si="3"/>
        <v>11920.776573450934</v>
      </c>
      <c r="T22" s="67">
        <f t="shared" si="4"/>
        <v>17.223426549066062</v>
      </c>
      <c r="U22" s="13">
        <f t="shared" si="5"/>
        <v>88.333333333333343</v>
      </c>
      <c r="V22" s="13">
        <f t="shared" si="6"/>
        <v>86.796095575155903</v>
      </c>
      <c r="W22" s="13">
        <f t="shared" si="10"/>
        <v>176.66666666666669</v>
      </c>
      <c r="X22" s="13">
        <f t="shared" si="7"/>
        <v>173.59219115031181</v>
      </c>
      <c r="Y22" s="13">
        <f t="shared" si="11"/>
        <v>265</v>
      </c>
      <c r="Z22" s="13">
        <f t="shared" si="8"/>
        <v>260.38828672546765</v>
      </c>
    </row>
    <row r="23" spans="1:26" ht="15" x14ac:dyDescent="0.2">
      <c r="A23" s="14">
        <f t="shared" si="9"/>
        <v>10</v>
      </c>
      <c r="B23" s="15" t="s">
        <v>52</v>
      </c>
      <c r="C23" s="29" t="s">
        <v>53</v>
      </c>
      <c r="D23" s="25" t="s">
        <v>24</v>
      </c>
      <c r="E23" s="26">
        <v>23485</v>
      </c>
      <c r="F23" s="27">
        <v>4235.3320000000003</v>
      </c>
      <c r="G23" s="26">
        <v>10988</v>
      </c>
      <c r="H23" s="26">
        <v>10081</v>
      </c>
      <c r="I23" s="17">
        <v>9750</v>
      </c>
      <c r="J23" s="28">
        <f t="shared" si="0"/>
        <v>4.3439302564102569</v>
      </c>
      <c r="K23" s="43">
        <v>129.28</v>
      </c>
      <c r="L23" s="56">
        <v>9500</v>
      </c>
      <c r="M23" s="56">
        <v>9200</v>
      </c>
      <c r="N23" s="42">
        <f t="shared" si="1"/>
        <v>9224.8008892809339</v>
      </c>
      <c r="O23" s="42">
        <f t="shared" si="2"/>
        <v>9274.4026678428036</v>
      </c>
      <c r="P23" s="94">
        <f>H23-700</f>
        <v>9381</v>
      </c>
      <c r="Q23" s="15" t="s">
        <v>201</v>
      </c>
      <c r="R23" s="23" t="s">
        <v>27</v>
      </c>
      <c r="S23" s="64">
        <f t="shared" si="3"/>
        <v>9348.8053356856071</v>
      </c>
      <c r="T23" s="67">
        <f t="shared" si="4"/>
        <v>32.194664314392867</v>
      </c>
      <c r="U23" s="13">
        <f t="shared" si="5"/>
        <v>10.773333333333333</v>
      </c>
      <c r="V23" s="13">
        <f t="shared" si="6"/>
        <v>24.800889280934761</v>
      </c>
      <c r="W23" s="13">
        <f t="shared" si="10"/>
        <v>21.546666666666667</v>
      </c>
      <c r="X23" s="13">
        <f t="shared" si="7"/>
        <v>49.601778561869523</v>
      </c>
      <c r="Y23" s="13">
        <f t="shared" si="11"/>
        <v>32.32</v>
      </c>
      <c r="Z23" s="13">
        <f t="shared" si="8"/>
        <v>74.402667842804277</v>
      </c>
    </row>
    <row r="24" spans="1:26" ht="15" x14ac:dyDescent="0.2">
      <c r="A24" s="14">
        <f t="shared" si="9"/>
        <v>11</v>
      </c>
      <c r="B24" s="15" t="s">
        <v>75</v>
      </c>
      <c r="C24" s="20" t="s">
        <v>48</v>
      </c>
      <c r="D24" s="25" t="s">
        <v>66</v>
      </c>
      <c r="E24" s="26">
        <v>18597</v>
      </c>
      <c r="F24" s="27">
        <v>3814.2730000000001</v>
      </c>
      <c r="G24" s="26">
        <v>16094</v>
      </c>
      <c r="H24" s="26">
        <v>14600</v>
      </c>
      <c r="I24" s="17">
        <v>14000</v>
      </c>
      <c r="J24" s="28">
        <f t="shared" si="0"/>
        <v>2.7244807142857139</v>
      </c>
      <c r="K24" s="43">
        <v>336.71</v>
      </c>
      <c r="L24" s="56">
        <v>13500</v>
      </c>
      <c r="M24" s="56">
        <v>13500</v>
      </c>
      <c r="N24" s="42">
        <f t="shared" si="1"/>
        <v>13602.989044919788</v>
      </c>
      <c r="O24" s="42">
        <f t="shared" si="2"/>
        <v>13808.967134759363</v>
      </c>
      <c r="P24" s="94">
        <v>14200</v>
      </c>
      <c r="Q24" s="15" t="s">
        <v>74</v>
      </c>
      <c r="R24" s="23" t="s">
        <v>63</v>
      </c>
      <c r="S24" s="64">
        <f t="shared" si="3"/>
        <v>14117.934269518726</v>
      </c>
      <c r="T24" s="67">
        <f t="shared" si="4"/>
        <v>82.065730481273931</v>
      </c>
      <c r="U24" s="13">
        <f t="shared" si="5"/>
        <v>28.059166666666666</v>
      </c>
      <c r="V24" s="13">
        <f t="shared" si="6"/>
        <v>102.98904491978769</v>
      </c>
      <c r="W24" s="13">
        <f t="shared" si="10"/>
        <v>56.118333333333332</v>
      </c>
      <c r="X24" s="13">
        <f t="shared" si="7"/>
        <v>205.97808983957538</v>
      </c>
      <c r="Y24" s="13">
        <f t="shared" si="11"/>
        <v>84.177499999999995</v>
      </c>
      <c r="Z24" s="13">
        <f t="shared" si="8"/>
        <v>308.96713475936309</v>
      </c>
    </row>
    <row r="25" spans="1:26" s="13" customFormat="1" ht="15" x14ac:dyDescent="0.2">
      <c r="A25" s="14">
        <f t="shared" si="9"/>
        <v>12</v>
      </c>
      <c r="B25" s="15" t="s">
        <v>102</v>
      </c>
      <c r="C25" s="20" t="s">
        <v>103</v>
      </c>
      <c r="D25" s="16" t="s">
        <v>24</v>
      </c>
      <c r="E25" s="17">
        <v>15826</v>
      </c>
      <c r="F25" s="18">
        <v>2337.7049999999999</v>
      </c>
      <c r="G25" s="17">
        <v>12314</v>
      </c>
      <c r="H25" s="17">
        <v>12153</v>
      </c>
      <c r="I25" s="17">
        <v>11900</v>
      </c>
      <c r="J25" s="19">
        <f t="shared" si="0"/>
        <v>1.9644579831932774</v>
      </c>
      <c r="K25" s="43">
        <v>372</v>
      </c>
      <c r="L25" s="56">
        <v>11500</v>
      </c>
      <c r="M25" s="56">
        <v>10700</v>
      </c>
      <c r="N25" s="42">
        <f t="shared" si="1"/>
        <v>10857.804342292975</v>
      </c>
      <c r="O25" s="42">
        <f t="shared" si="2"/>
        <v>11173.413026878925</v>
      </c>
      <c r="P25" s="94">
        <v>11700</v>
      </c>
      <c r="Q25" s="15" t="s">
        <v>202</v>
      </c>
      <c r="R25" s="23" t="s">
        <v>27</v>
      </c>
      <c r="S25" s="64">
        <f t="shared" si="3"/>
        <v>11646.826053757852</v>
      </c>
      <c r="T25" s="67">
        <f t="shared" si="4"/>
        <v>53.173946242148304</v>
      </c>
      <c r="U25" s="13">
        <f t="shared" si="5"/>
        <v>31</v>
      </c>
      <c r="V25" s="13">
        <f t="shared" si="6"/>
        <v>157.80434229297538</v>
      </c>
      <c r="W25" s="13">
        <f t="shared" si="10"/>
        <v>62</v>
      </c>
      <c r="X25" s="13">
        <f t="shared" si="7"/>
        <v>315.60868458595075</v>
      </c>
      <c r="Y25" s="13">
        <f t="shared" si="11"/>
        <v>93</v>
      </c>
      <c r="Z25" s="13">
        <f t="shared" si="8"/>
        <v>473.41302687892613</v>
      </c>
    </row>
    <row r="26" spans="1:26" ht="15" x14ac:dyDescent="0.2">
      <c r="A26" s="14">
        <f t="shared" si="9"/>
        <v>13</v>
      </c>
      <c r="B26" s="15" t="s">
        <v>104</v>
      </c>
      <c r="C26" s="29" t="s">
        <v>36</v>
      </c>
      <c r="D26" s="25" t="s">
        <v>24</v>
      </c>
      <c r="E26" s="26">
        <v>15849</v>
      </c>
      <c r="F26" s="27">
        <v>2329.694</v>
      </c>
      <c r="G26" s="26">
        <v>12310</v>
      </c>
      <c r="H26" s="26">
        <v>12150</v>
      </c>
      <c r="I26" s="17">
        <v>11800</v>
      </c>
      <c r="J26" s="28">
        <f t="shared" si="0"/>
        <v>1.9743169491525423</v>
      </c>
      <c r="K26" s="43">
        <v>281</v>
      </c>
      <c r="L26" s="56">
        <v>11500</v>
      </c>
      <c r="M26" s="56">
        <v>10900</v>
      </c>
      <c r="N26" s="42">
        <f t="shared" si="1"/>
        <v>11018.606420700173</v>
      </c>
      <c r="O26" s="42">
        <f t="shared" si="2"/>
        <v>11255.819262100516</v>
      </c>
      <c r="P26" s="94">
        <v>11700</v>
      </c>
      <c r="Q26" s="15" t="s">
        <v>202</v>
      </c>
      <c r="R26" s="23" t="s">
        <v>27</v>
      </c>
      <c r="S26" s="64">
        <f t="shared" si="3"/>
        <v>11611.638524201033</v>
      </c>
      <c r="T26" s="67">
        <f t="shared" si="4"/>
        <v>88.361475798967149</v>
      </c>
      <c r="U26" s="13">
        <f t="shared" si="5"/>
        <v>23.416666666666668</v>
      </c>
      <c r="V26" s="13">
        <f t="shared" si="6"/>
        <v>118.60642070017208</v>
      </c>
      <c r="W26" s="13">
        <f t="shared" si="10"/>
        <v>46.833333333333336</v>
      </c>
      <c r="X26" s="13">
        <f t="shared" si="7"/>
        <v>237.21284140034416</v>
      </c>
      <c r="Y26" s="13">
        <f t="shared" si="11"/>
        <v>70.25</v>
      </c>
      <c r="Z26" s="13">
        <f t="shared" si="8"/>
        <v>355.8192621005162</v>
      </c>
    </row>
    <row r="27" spans="1:26" ht="15" x14ac:dyDescent="0.2">
      <c r="A27" s="14">
        <f t="shared" si="9"/>
        <v>14</v>
      </c>
      <c r="B27" s="15" t="s">
        <v>106</v>
      </c>
      <c r="C27" s="69" t="s">
        <v>174</v>
      </c>
      <c r="D27" s="16" t="s">
        <v>24</v>
      </c>
      <c r="E27" s="17">
        <v>8179</v>
      </c>
      <c r="F27" s="18">
        <v>294.15499999999997</v>
      </c>
      <c r="G27" s="17">
        <v>6178</v>
      </c>
      <c r="H27" s="17">
        <v>5896</v>
      </c>
      <c r="I27" s="17">
        <v>5600</v>
      </c>
      <c r="J27" s="19">
        <f t="shared" si="0"/>
        <v>0.52527678571428571</v>
      </c>
      <c r="K27" s="19">
        <v>0.52527678571428571</v>
      </c>
      <c r="L27" s="56">
        <v>5500</v>
      </c>
      <c r="M27" s="56">
        <v>5300</v>
      </c>
      <c r="N27" s="42">
        <f t="shared" si="1"/>
        <v>5300.833333333333</v>
      </c>
      <c r="O27" s="42">
        <f t="shared" si="2"/>
        <v>5302.5</v>
      </c>
      <c r="P27" s="94">
        <v>5400</v>
      </c>
      <c r="Q27" s="15" t="s">
        <v>74</v>
      </c>
      <c r="R27" s="23" t="s">
        <v>63</v>
      </c>
      <c r="S27" s="64">
        <f t="shared" si="3"/>
        <v>5305</v>
      </c>
      <c r="T27" s="67">
        <f>P27-S27</f>
        <v>95</v>
      </c>
      <c r="U27" s="13">
        <f t="shared" si="5"/>
        <v>4.3773065476190476E-2</v>
      </c>
      <c r="V27" s="13">
        <f t="shared" si="6"/>
        <v>0.83333333333333326</v>
      </c>
      <c r="W27" s="13">
        <f t="shared" si="10"/>
        <v>8.7546130952380952E-2</v>
      </c>
      <c r="X27" s="13">
        <f t="shared" si="7"/>
        <v>1.6666666666666665</v>
      </c>
      <c r="Y27" s="13">
        <f t="shared" si="11"/>
        <v>0.13131919642857143</v>
      </c>
      <c r="Z27" s="13">
        <f t="shared" si="8"/>
        <v>2.5</v>
      </c>
    </row>
    <row r="28" spans="1:26" s="13" customFormat="1" ht="15" x14ac:dyDescent="0.2">
      <c r="A28" s="14">
        <f t="shared" si="9"/>
        <v>15</v>
      </c>
      <c r="B28" s="15" t="s">
        <v>117</v>
      </c>
      <c r="C28" s="20" t="s">
        <v>118</v>
      </c>
      <c r="D28" s="16" t="s">
        <v>24</v>
      </c>
      <c r="E28" s="17">
        <v>24368</v>
      </c>
      <c r="F28" s="18">
        <v>5513.3980000000001</v>
      </c>
      <c r="G28" s="17">
        <v>12272</v>
      </c>
      <c r="H28" s="17">
        <v>12120</v>
      </c>
      <c r="I28" s="17">
        <v>11800</v>
      </c>
      <c r="J28" s="19">
        <f t="shared" si="0"/>
        <v>4.6723711864406781</v>
      </c>
      <c r="K28" s="43">
        <v>215</v>
      </c>
      <c r="L28" s="56">
        <v>11500</v>
      </c>
      <c r="M28" s="56">
        <v>11400</v>
      </c>
      <c r="N28" s="42">
        <f t="shared" si="1"/>
        <v>11438.345983124502</v>
      </c>
      <c r="O28" s="42">
        <f t="shared" si="2"/>
        <v>11515.037949373507</v>
      </c>
      <c r="P28" s="94">
        <v>11700</v>
      </c>
      <c r="Q28" s="15" t="s">
        <v>70</v>
      </c>
      <c r="R28" s="21" t="s">
        <v>63</v>
      </c>
      <c r="S28" s="64">
        <f t="shared" si="3"/>
        <v>11630.075898747014</v>
      </c>
      <c r="T28" s="67">
        <f t="shared" si="4"/>
        <v>69.924101252985565</v>
      </c>
      <c r="U28" s="13">
        <f t="shared" si="5"/>
        <v>17.916666666666668</v>
      </c>
      <c r="V28" s="13">
        <f t="shared" si="6"/>
        <v>38.345983124502652</v>
      </c>
      <c r="W28" s="13">
        <f t="shared" si="10"/>
        <v>35.833333333333336</v>
      </c>
      <c r="X28" s="13">
        <f t="shared" si="7"/>
        <v>76.691966249005304</v>
      </c>
      <c r="Y28" s="13">
        <f>(K28/60)*15</f>
        <v>53.75</v>
      </c>
      <c r="Z28" s="13">
        <f t="shared" si="8"/>
        <v>115.03794937350796</v>
      </c>
    </row>
    <row r="29" spans="1:26" s="13" customFormat="1" ht="15" x14ac:dyDescent="0.2">
      <c r="A29" s="14">
        <f t="shared" si="9"/>
        <v>16</v>
      </c>
      <c r="B29" s="15" t="s">
        <v>120</v>
      </c>
      <c r="C29" s="20" t="s">
        <v>112</v>
      </c>
      <c r="D29" s="16" t="s">
        <v>24</v>
      </c>
      <c r="E29" s="17">
        <v>24393</v>
      </c>
      <c r="F29" s="18">
        <v>5512.375</v>
      </c>
      <c r="G29" s="17">
        <v>12329</v>
      </c>
      <c r="H29" s="17">
        <v>12181</v>
      </c>
      <c r="I29" s="17">
        <v>11800</v>
      </c>
      <c r="J29" s="19">
        <f t="shared" si="0"/>
        <v>4.6715042372881355</v>
      </c>
      <c r="K29" s="43">
        <v>237</v>
      </c>
      <c r="L29" s="56">
        <v>11500</v>
      </c>
      <c r="M29" s="56">
        <v>11400</v>
      </c>
      <c r="N29" s="42">
        <f t="shared" si="1"/>
        <v>11442.277602666727</v>
      </c>
      <c r="O29" s="42">
        <f t="shared" si="2"/>
        <v>11526.832808000181</v>
      </c>
      <c r="P29" s="94">
        <v>11700</v>
      </c>
      <c r="Q29" s="15" t="s">
        <v>74</v>
      </c>
      <c r="R29" s="23" t="s">
        <v>63</v>
      </c>
      <c r="S29" s="64">
        <f t="shared" si="3"/>
        <v>11653.665616000362</v>
      </c>
      <c r="T29" s="67">
        <f t="shared" si="4"/>
        <v>46.334383999637794</v>
      </c>
      <c r="U29" s="13">
        <f t="shared" si="5"/>
        <v>19.75</v>
      </c>
      <c r="V29" s="13">
        <f t="shared" si="6"/>
        <v>42.277602666727141</v>
      </c>
      <c r="W29" s="13">
        <f t="shared" si="10"/>
        <v>39.5</v>
      </c>
      <c r="X29" s="13">
        <f t="shared" si="7"/>
        <v>84.555205333454282</v>
      </c>
      <c r="Y29" s="13">
        <f>(K29/60)*15</f>
        <v>59.25</v>
      </c>
      <c r="Z29" s="13">
        <f t="shared" si="8"/>
        <v>126.8328080001814</v>
      </c>
    </row>
    <row r="30" spans="1:26" ht="15" x14ac:dyDescent="0.2">
      <c r="A30" s="14">
        <f t="shared" si="9"/>
        <v>17</v>
      </c>
      <c r="B30" s="15" t="s">
        <v>121</v>
      </c>
      <c r="C30" s="20" t="s">
        <v>118</v>
      </c>
      <c r="D30" s="16" t="s">
        <v>24</v>
      </c>
      <c r="E30" s="17">
        <v>21328</v>
      </c>
      <c r="F30" s="18">
        <v>4179.6480000000001</v>
      </c>
      <c r="G30" s="17">
        <v>12371</v>
      </c>
      <c r="H30" s="17">
        <v>12142</v>
      </c>
      <c r="I30" s="17">
        <v>11800</v>
      </c>
      <c r="J30" s="19">
        <f t="shared" si="0"/>
        <v>3.5420745762711863</v>
      </c>
      <c r="K30" s="43">
        <v>215</v>
      </c>
      <c r="L30" s="56">
        <v>11500</v>
      </c>
      <c r="M30" s="56">
        <v>11300</v>
      </c>
      <c r="N30" s="42">
        <f t="shared" si="1"/>
        <v>11350.582409491581</v>
      </c>
      <c r="O30" s="42">
        <f t="shared" si="2"/>
        <v>11451.747228474742</v>
      </c>
      <c r="P30" s="94">
        <v>11700</v>
      </c>
      <c r="Q30" s="22" t="s">
        <v>70</v>
      </c>
      <c r="R30" s="23" t="s">
        <v>63</v>
      </c>
      <c r="S30" s="64">
        <f t="shared" si="3"/>
        <v>11603.494456949484</v>
      </c>
      <c r="T30" s="67">
        <f t="shared" si="4"/>
        <v>96.50554305051628</v>
      </c>
      <c r="U30" s="13">
        <f t="shared" si="5"/>
        <v>17.916666666666668</v>
      </c>
      <c r="V30" s="13">
        <f t="shared" si="6"/>
        <v>50.582409491580798</v>
      </c>
      <c r="W30" s="13">
        <f t="shared" si="10"/>
        <v>35.833333333333336</v>
      </c>
      <c r="X30" s="13">
        <f t="shared" si="7"/>
        <v>101.1648189831616</v>
      </c>
      <c r="Y30" s="13">
        <f>(K30/60)*15</f>
        <v>53.75</v>
      </c>
      <c r="Z30" s="13">
        <f t="shared" si="8"/>
        <v>151.74722847474237</v>
      </c>
    </row>
    <row r="31" spans="1:26" ht="15" x14ac:dyDescent="0.2">
      <c r="A31" s="14">
        <f t="shared" si="9"/>
        <v>18</v>
      </c>
      <c r="B31" s="15" t="s">
        <v>122</v>
      </c>
      <c r="C31" s="20" t="s">
        <v>112</v>
      </c>
      <c r="D31" s="16" t="s">
        <v>24</v>
      </c>
      <c r="E31" s="17">
        <v>24372</v>
      </c>
      <c r="F31" s="18">
        <v>5537.6719999999996</v>
      </c>
      <c r="G31" s="17">
        <v>12308</v>
      </c>
      <c r="H31" s="17">
        <v>12114</v>
      </c>
      <c r="I31" s="17">
        <v>11900</v>
      </c>
      <c r="J31" s="19">
        <f t="shared" si="0"/>
        <v>4.6535058823529409</v>
      </c>
      <c r="K31" s="43">
        <v>222.55</v>
      </c>
      <c r="L31" s="56">
        <v>11500</v>
      </c>
      <c r="M31" s="56">
        <v>11400</v>
      </c>
      <c r="N31" s="42">
        <f t="shared" si="1"/>
        <v>11439.853464897644</v>
      </c>
      <c r="O31" s="42">
        <f t="shared" si="2"/>
        <v>11519.560394692931</v>
      </c>
      <c r="P31" s="94">
        <v>11700</v>
      </c>
      <c r="Q31" s="15" t="s">
        <v>74</v>
      </c>
      <c r="R31" s="23" t="s">
        <v>63</v>
      </c>
      <c r="S31" s="64">
        <f t="shared" si="3"/>
        <v>11639.120789385865</v>
      </c>
      <c r="T31" s="67">
        <f t="shared" si="4"/>
        <v>60.879210614135445</v>
      </c>
      <c r="U31" s="13">
        <f t="shared" si="5"/>
        <v>18.545833333333334</v>
      </c>
      <c r="V31" s="13">
        <f t="shared" si="6"/>
        <v>39.853464897644116</v>
      </c>
      <c r="W31" s="13">
        <f t="shared" si="10"/>
        <v>37.091666666666669</v>
      </c>
      <c r="X31" s="13">
        <f t="shared" si="7"/>
        <v>79.706929795288232</v>
      </c>
      <c r="Y31" s="13">
        <f>(K31/60)*15</f>
        <v>55.637500000000003</v>
      </c>
      <c r="Z31" s="13">
        <f t="shared" si="8"/>
        <v>119.56039469293233</v>
      </c>
    </row>
    <row r="32" spans="1:26" ht="15" x14ac:dyDescent="0.2">
      <c r="A32" s="14">
        <f t="shared" si="9"/>
        <v>19</v>
      </c>
      <c r="B32" s="15" t="s">
        <v>124</v>
      </c>
      <c r="C32" s="20" t="s">
        <v>48</v>
      </c>
      <c r="D32" s="16" t="s">
        <v>24</v>
      </c>
      <c r="E32" s="17">
        <v>21352</v>
      </c>
      <c r="F32" s="18">
        <v>4226.0129999999999</v>
      </c>
      <c r="G32" s="17">
        <v>12489</v>
      </c>
      <c r="H32" s="17">
        <v>12187</v>
      </c>
      <c r="I32" s="17">
        <v>11800</v>
      </c>
      <c r="J32" s="19">
        <f t="shared" si="0"/>
        <v>3.5813669491525424</v>
      </c>
      <c r="K32" s="43">
        <v>287</v>
      </c>
      <c r="L32" s="56">
        <v>11500</v>
      </c>
      <c r="M32" s="56">
        <v>11300</v>
      </c>
      <c r="N32" s="42">
        <f t="shared" si="1"/>
        <v>11366.780832587752</v>
      </c>
      <c r="O32" s="42">
        <f t="shared" si="2"/>
        <v>11500.342497763259</v>
      </c>
      <c r="P32" s="94">
        <v>11800</v>
      </c>
      <c r="Q32" s="22" t="s">
        <v>70</v>
      </c>
      <c r="R32" s="23" t="s">
        <v>63</v>
      </c>
      <c r="S32" s="64">
        <f t="shared" si="3"/>
        <v>11700.684995526517</v>
      </c>
      <c r="T32" s="67">
        <f t="shared" si="4"/>
        <v>99.315004473482986</v>
      </c>
      <c r="U32" s="13">
        <f t="shared" si="5"/>
        <v>23.916666666666664</v>
      </c>
      <c r="V32" s="13">
        <f t="shared" si="6"/>
        <v>66.780832587752727</v>
      </c>
      <c r="W32" s="13">
        <f t="shared" si="10"/>
        <v>47.833333333333329</v>
      </c>
      <c r="X32" s="13">
        <f t="shared" si="7"/>
        <v>133.56166517550545</v>
      </c>
      <c r="Y32" s="13">
        <f>(K32/60)*15</f>
        <v>71.75</v>
      </c>
      <c r="Z32" s="13">
        <f t="shared" si="8"/>
        <v>200.34249776325819</v>
      </c>
    </row>
    <row r="33" spans="1:27" ht="15" x14ac:dyDescent="0.2">
      <c r="A33" s="14">
        <f t="shared" si="9"/>
        <v>20</v>
      </c>
      <c r="B33" s="15" t="s">
        <v>126</v>
      </c>
      <c r="C33" s="20" t="s">
        <v>53</v>
      </c>
      <c r="D33" s="16" t="s">
        <v>24</v>
      </c>
      <c r="E33" s="17">
        <v>21336</v>
      </c>
      <c r="F33" s="18">
        <v>4257.9089999999997</v>
      </c>
      <c r="G33" s="17">
        <v>12302</v>
      </c>
      <c r="H33" s="17">
        <v>12140</v>
      </c>
      <c r="I33" s="17">
        <v>11900</v>
      </c>
      <c r="J33" s="19">
        <f t="shared" si="0"/>
        <v>3.5780747899159659</v>
      </c>
      <c r="K33" s="43">
        <v>161.41999999999999</v>
      </c>
      <c r="L33" s="56">
        <v>11500</v>
      </c>
      <c r="M33" s="56">
        <v>11400</v>
      </c>
      <c r="N33" s="42">
        <f t="shared" si="1"/>
        <v>11437.594705131869</v>
      </c>
      <c r="O33" s="42">
        <f t="shared" si="2"/>
        <v>11512.784115395609</v>
      </c>
      <c r="P33" s="94">
        <v>11700</v>
      </c>
      <c r="Q33" s="22" t="s">
        <v>70</v>
      </c>
      <c r="R33" s="23" t="s">
        <v>63</v>
      </c>
      <c r="S33" s="64">
        <f t="shared" si="3"/>
        <v>11625.568230791218</v>
      </c>
      <c r="T33" s="67">
        <f t="shared" si="4"/>
        <v>74.431769208782498</v>
      </c>
      <c r="U33" s="13">
        <f t="shared" si="5"/>
        <v>13.451666666666666</v>
      </c>
      <c r="V33" s="13">
        <f t="shared" si="6"/>
        <v>37.594705131869503</v>
      </c>
      <c r="W33" s="13">
        <f t="shared" si="10"/>
        <v>26.903333333333332</v>
      </c>
      <c r="X33" s="13">
        <f t="shared" si="7"/>
        <v>75.189410263739006</v>
      </c>
      <c r="Y33" s="13">
        <f t="shared" ref="Y33:Y45" si="12">(K33/60)*15</f>
        <v>40.354999999999997</v>
      </c>
      <c r="Z33" s="13">
        <f t="shared" si="8"/>
        <v>112.78411539560851</v>
      </c>
    </row>
    <row r="34" spans="1:27" ht="15" x14ac:dyDescent="0.2">
      <c r="A34" s="14">
        <f t="shared" si="9"/>
        <v>21</v>
      </c>
      <c r="B34" s="15" t="s">
        <v>128</v>
      </c>
      <c r="C34" s="20" t="s">
        <v>48</v>
      </c>
      <c r="D34" s="16" t="s">
        <v>24</v>
      </c>
      <c r="E34" s="17">
        <v>21323</v>
      </c>
      <c r="F34" s="18">
        <v>4273.6719999999996</v>
      </c>
      <c r="G34" s="17">
        <v>12282</v>
      </c>
      <c r="H34" s="17">
        <v>12130</v>
      </c>
      <c r="I34" s="17">
        <v>11900</v>
      </c>
      <c r="J34" s="19">
        <f t="shared" si="0"/>
        <v>3.5913210084033609</v>
      </c>
      <c r="K34" s="43">
        <v>161</v>
      </c>
      <c r="L34" s="56">
        <v>11500</v>
      </c>
      <c r="M34" s="56">
        <v>11400</v>
      </c>
      <c r="N34" s="42">
        <f t="shared" si="1"/>
        <v>11437.358583750305</v>
      </c>
      <c r="O34" s="42">
        <f t="shared" si="2"/>
        <v>11512.075751250915</v>
      </c>
      <c r="P34" s="94">
        <v>11700</v>
      </c>
      <c r="Q34" s="22" t="s">
        <v>70</v>
      </c>
      <c r="R34" s="23" t="s">
        <v>63</v>
      </c>
      <c r="S34" s="64">
        <f t="shared" si="3"/>
        <v>11624.151502501831</v>
      </c>
      <c r="T34" s="67">
        <f t="shared" si="4"/>
        <v>75.848497498169309</v>
      </c>
      <c r="U34" s="13">
        <f t="shared" si="5"/>
        <v>13.416666666666666</v>
      </c>
      <c r="V34" s="13">
        <f t="shared" si="6"/>
        <v>37.358583750304973</v>
      </c>
      <c r="W34" s="13">
        <f t="shared" si="10"/>
        <v>26.833333333333332</v>
      </c>
      <c r="X34" s="13">
        <f t="shared" si="7"/>
        <v>74.717167500609946</v>
      </c>
      <c r="Y34" s="13">
        <f t="shared" si="12"/>
        <v>40.25</v>
      </c>
      <c r="Z34" s="13">
        <f t="shared" si="8"/>
        <v>112.07575125091492</v>
      </c>
    </row>
    <row r="35" spans="1:27" s="13" customFormat="1" ht="15" x14ac:dyDescent="0.2">
      <c r="A35" s="14">
        <f t="shared" si="9"/>
        <v>22</v>
      </c>
      <c r="B35" s="15" t="s">
        <v>131</v>
      </c>
      <c r="C35" s="20" t="s">
        <v>130</v>
      </c>
      <c r="D35" s="16" t="s">
        <v>24</v>
      </c>
      <c r="E35" s="17">
        <v>21325</v>
      </c>
      <c r="F35" s="18">
        <v>4243.2969999999996</v>
      </c>
      <c r="G35" s="17">
        <v>12303</v>
      </c>
      <c r="H35" s="17">
        <v>12170</v>
      </c>
      <c r="I35" s="17">
        <v>11900</v>
      </c>
      <c r="J35" s="19">
        <f t="shared" si="0"/>
        <v>3.5657957983193271</v>
      </c>
      <c r="K35" s="43">
        <v>248.07</v>
      </c>
      <c r="L35" s="56">
        <v>11500</v>
      </c>
      <c r="M35" s="56">
        <v>11300</v>
      </c>
      <c r="N35" s="42">
        <f t="shared" si="1"/>
        <v>11357.974435916223</v>
      </c>
      <c r="O35" s="42">
        <f t="shared" si="2"/>
        <v>11473.923307748668</v>
      </c>
      <c r="P35" s="94">
        <v>11700</v>
      </c>
      <c r="Q35" s="15" t="s">
        <v>70</v>
      </c>
      <c r="R35" s="21" t="s">
        <v>63</v>
      </c>
      <c r="S35" s="64">
        <f t="shared" si="3"/>
        <v>11647.846615497336</v>
      </c>
      <c r="T35" s="67">
        <f t="shared" si="4"/>
        <v>52.153384502664267</v>
      </c>
      <c r="U35" s="13">
        <f t="shared" si="5"/>
        <v>20.672499999999999</v>
      </c>
      <c r="V35" s="13">
        <f t="shared" si="6"/>
        <v>57.974435916222696</v>
      </c>
      <c r="W35" s="13">
        <f t="shared" si="10"/>
        <v>41.344999999999999</v>
      </c>
      <c r="X35" s="13">
        <f t="shared" si="7"/>
        <v>115.94887183244539</v>
      </c>
      <c r="Y35" s="13">
        <f t="shared" si="12"/>
        <v>62.017499999999998</v>
      </c>
      <c r="Z35" s="13">
        <f t="shared" si="8"/>
        <v>173.92330774866809</v>
      </c>
    </row>
    <row r="36" spans="1:27" ht="15" x14ac:dyDescent="0.2">
      <c r="A36" s="14">
        <f t="shared" si="9"/>
        <v>23</v>
      </c>
      <c r="B36" s="106" t="s">
        <v>141</v>
      </c>
      <c r="C36" s="20" t="s">
        <v>84</v>
      </c>
      <c r="D36" s="16" t="s">
        <v>24</v>
      </c>
      <c r="E36" s="17">
        <v>23998</v>
      </c>
      <c r="F36" s="18">
        <v>5430.0469999999996</v>
      </c>
      <c r="G36" s="17">
        <v>13429</v>
      </c>
      <c r="H36" s="17">
        <v>12400</v>
      </c>
      <c r="I36" s="17">
        <v>12000</v>
      </c>
      <c r="J36" s="19">
        <f t="shared" si="0"/>
        <v>4.5250391666666658</v>
      </c>
      <c r="K36" s="43">
        <v>525</v>
      </c>
      <c r="L36" s="56">
        <v>11500</v>
      </c>
      <c r="M36" s="56">
        <v>11400</v>
      </c>
      <c r="N36" s="42">
        <f t="shared" si="1"/>
        <v>11496.684246011131</v>
      </c>
      <c r="O36" s="42">
        <f t="shared" si="2"/>
        <v>11690.052738033392</v>
      </c>
      <c r="P36" s="94">
        <v>12000</v>
      </c>
      <c r="Q36" s="15" t="s">
        <v>96</v>
      </c>
      <c r="R36" s="23" t="s">
        <v>63</v>
      </c>
      <c r="S36" s="64">
        <f t="shared" si="3"/>
        <v>11980.105476066783</v>
      </c>
      <c r="T36" s="67">
        <f t="shared" si="4"/>
        <v>19.894523933216988</v>
      </c>
      <c r="U36" s="13">
        <f t="shared" si="5"/>
        <v>43.75</v>
      </c>
      <c r="V36" s="13">
        <f t="shared" si="6"/>
        <v>96.684246011130313</v>
      </c>
      <c r="W36" s="13">
        <f t="shared" si="10"/>
        <v>87.5</v>
      </c>
      <c r="X36" s="13">
        <f t="shared" si="7"/>
        <v>193.36849202226063</v>
      </c>
      <c r="Y36" s="13">
        <f t="shared" si="12"/>
        <v>131.25</v>
      </c>
      <c r="Z36" s="13">
        <f t="shared" si="8"/>
        <v>290.05273803339094</v>
      </c>
    </row>
    <row r="37" spans="1:27" ht="15" x14ac:dyDescent="0.2">
      <c r="A37" s="14">
        <f t="shared" si="9"/>
        <v>24</v>
      </c>
      <c r="B37" s="106" t="s">
        <v>142</v>
      </c>
      <c r="C37" s="20" t="s">
        <v>90</v>
      </c>
      <c r="D37" s="16" t="s">
        <v>24</v>
      </c>
      <c r="E37" s="17">
        <v>23999</v>
      </c>
      <c r="F37" s="18">
        <v>5476.518</v>
      </c>
      <c r="G37" s="17">
        <v>13390</v>
      </c>
      <c r="H37" s="17">
        <v>12412</v>
      </c>
      <c r="I37" s="17">
        <v>12100</v>
      </c>
      <c r="J37" s="19">
        <f t="shared" si="0"/>
        <v>4.5260479338842972</v>
      </c>
      <c r="K37" s="43">
        <v>525</v>
      </c>
      <c r="L37" s="56">
        <v>11500</v>
      </c>
      <c r="M37" s="56">
        <v>11400</v>
      </c>
      <c r="N37" s="42">
        <f t="shared" si="1"/>
        <v>11496.662696991045</v>
      </c>
      <c r="O37" s="42">
        <f t="shared" si="2"/>
        <v>11689.988090973133</v>
      </c>
      <c r="P37" s="94">
        <v>12000</v>
      </c>
      <c r="Q37" s="15" t="s">
        <v>96</v>
      </c>
      <c r="R37" s="23" t="s">
        <v>63</v>
      </c>
      <c r="S37" s="64">
        <f t="shared" si="3"/>
        <v>11979.976181946266</v>
      </c>
      <c r="T37" s="67">
        <f t="shared" si="4"/>
        <v>20.023818053734431</v>
      </c>
      <c r="U37" s="13">
        <f t="shared" si="5"/>
        <v>43.75</v>
      </c>
      <c r="V37" s="13">
        <f t="shared" si="6"/>
        <v>96.662696991044314</v>
      </c>
      <c r="W37" s="13">
        <f t="shared" si="10"/>
        <v>87.5</v>
      </c>
      <c r="X37" s="13">
        <f t="shared" si="7"/>
        <v>193.32539398208863</v>
      </c>
      <c r="Y37" s="13">
        <f t="shared" si="12"/>
        <v>131.25</v>
      </c>
      <c r="Z37" s="13">
        <f t="shared" si="8"/>
        <v>289.98809097313296</v>
      </c>
    </row>
    <row r="38" spans="1:27" s="13" customFormat="1" ht="15" x14ac:dyDescent="0.2">
      <c r="A38" s="14">
        <f t="shared" si="9"/>
        <v>25</v>
      </c>
      <c r="B38" s="106" t="s">
        <v>145</v>
      </c>
      <c r="C38" s="20" t="s">
        <v>26</v>
      </c>
      <c r="D38" s="16" t="s">
        <v>24</v>
      </c>
      <c r="E38" s="17">
        <v>35991</v>
      </c>
      <c r="F38" s="18">
        <v>12204.423000000001</v>
      </c>
      <c r="G38" s="17">
        <v>13195</v>
      </c>
      <c r="H38" s="17">
        <v>12183</v>
      </c>
      <c r="I38" s="17">
        <v>12000</v>
      </c>
      <c r="J38" s="19">
        <f t="shared" si="0"/>
        <v>10.1703525</v>
      </c>
      <c r="K38" s="43">
        <v>750</v>
      </c>
      <c r="L38" s="56">
        <v>11500</v>
      </c>
      <c r="M38" s="56">
        <v>11300</v>
      </c>
      <c r="N38" s="42">
        <f t="shared" si="1"/>
        <v>11361.453130557667</v>
      </c>
      <c r="O38" s="42">
        <f t="shared" si="2"/>
        <v>11484.359391673002</v>
      </c>
      <c r="P38" s="94">
        <v>11700</v>
      </c>
      <c r="Q38" s="15" t="s">
        <v>200</v>
      </c>
      <c r="R38" s="23" t="s">
        <v>63</v>
      </c>
      <c r="S38" s="64">
        <f t="shared" si="3"/>
        <v>11668.718783346005</v>
      </c>
      <c r="T38" s="67">
        <f t="shared" si="4"/>
        <v>31.281216653995216</v>
      </c>
      <c r="U38" s="13">
        <f t="shared" si="5"/>
        <v>62.5</v>
      </c>
      <c r="V38" s="13">
        <f t="shared" si="6"/>
        <v>61.453130557667492</v>
      </c>
      <c r="W38" s="13">
        <f t="shared" si="10"/>
        <v>125</v>
      </c>
      <c r="X38" s="13">
        <f t="shared" si="7"/>
        <v>122.90626111533498</v>
      </c>
      <c r="Y38" s="13">
        <f t="shared" si="12"/>
        <v>187.5</v>
      </c>
      <c r="Z38" s="13">
        <f t="shared" si="8"/>
        <v>184.35939167300248</v>
      </c>
    </row>
    <row r="39" spans="1:27" ht="15" x14ac:dyDescent="0.2">
      <c r="A39" s="14">
        <f t="shared" si="9"/>
        <v>26</v>
      </c>
      <c r="B39" s="106" t="s">
        <v>146</v>
      </c>
      <c r="C39" s="20" t="s">
        <v>26</v>
      </c>
      <c r="D39" s="16" t="s">
        <v>24</v>
      </c>
      <c r="E39" s="17">
        <v>35966</v>
      </c>
      <c r="F39" s="18">
        <v>11834.919</v>
      </c>
      <c r="G39" s="17">
        <v>13249</v>
      </c>
      <c r="H39" s="17">
        <v>12140</v>
      </c>
      <c r="I39" s="17">
        <v>11800</v>
      </c>
      <c r="J39" s="19">
        <f t="shared" si="0"/>
        <v>10.029592372881355</v>
      </c>
      <c r="K39" s="43">
        <v>750</v>
      </c>
      <c r="L39" s="56">
        <v>11500</v>
      </c>
      <c r="M39" s="56">
        <v>11300</v>
      </c>
      <c r="N39" s="42">
        <f t="shared" si="1"/>
        <v>11362.315593372459</v>
      </c>
      <c r="O39" s="42">
        <f t="shared" si="2"/>
        <v>11486.94678011738</v>
      </c>
      <c r="P39" s="94">
        <v>11700</v>
      </c>
      <c r="Q39" s="15" t="s">
        <v>200</v>
      </c>
      <c r="R39" s="23" t="s">
        <v>63</v>
      </c>
      <c r="S39" s="64">
        <f t="shared" si="3"/>
        <v>11673.893560234759</v>
      </c>
      <c r="T39" s="67">
        <f t="shared" si="4"/>
        <v>26.106439765240793</v>
      </c>
      <c r="U39" s="13">
        <f t="shared" si="5"/>
        <v>62.5</v>
      </c>
      <c r="V39" s="13">
        <f t="shared" si="6"/>
        <v>62.315593372459929</v>
      </c>
      <c r="W39" s="13">
        <f t="shared" si="10"/>
        <v>125</v>
      </c>
      <c r="X39" s="13">
        <f t="shared" si="7"/>
        <v>124.63118674491986</v>
      </c>
      <c r="Y39" s="13">
        <f t="shared" si="12"/>
        <v>187.5</v>
      </c>
      <c r="Z39" s="13">
        <f t="shared" si="8"/>
        <v>186.94678011737977</v>
      </c>
    </row>
    <row r="40" spans="1:27" ht="15" x14ac:dyDescent="0.2">
      <c r="A40" s="14">
        <f t="shared" si="9"/>
        <v>27</v>
      </c>
      <c r="B40" s="106" t="s">
        <v>147</v>
      </c>
      <c r="C40" s="20" t="s">
        <v>26</v>
      </c>
      <c r="D40" s="16" t="s">
        <v>24</v>
      </c>
      <c r="E40" s="17">
        <v>36000</v>
      </c>
      <c r="F40" s="18">
        <v>11962.701999999999</v>
      </c>
      <c r="G40" s="17">
        <v>13244</v>
      </c>
      <c r="H40" s="17">
        <v>12158</v>
      </c>
      <c r="I40" s="17">
        <v>11900</v>
      </c>
      <c r="J40" s="19">
        <f t="shared" si="0"/>
        <v>10.052690756302521</v>
      </c>
      <c r="K40" s="43">
        <v>750</v>
      </c>
      <c r="L40" s="56">
        <v>11500</v>
      </c>
      <c r="M40" s="56">
        <v>11300</v>
      </c>
      <c r="N40" s="42">
        <f t="shared" si="1"/>
        <v>11362.17240887552</v>
      </c>
      <c r="O40" s="42">
        <f t="shared" si="2"/>
        <v>11486.51722662656</v>
      </c>
      <c r="P40" s="94">
        <v>11700</v>
      </c>
      <c r="Q40" s="15" t="s">
        <v>200</v>
      </c>
      <c r="R40" s="23" t="s">
        <v>63</v>
      </c>
      <c r="S40" s="64">
        <f t="shared" si="3"/>
        <v>11673.03445325312</v>
      </c>
      <c r="T40" s="67">
        <f t="shared" si="4"/>
        <v>26.965546746880136</v>
      </c>
      <c r="U40" s="13">
        <f t="shared" si="5"/>
        <v>62.5</v>
      </c>
      <c r="V40" s="13">
        <f t="shared" si="6"/>
        <v>62.172408875519935</v>
      </c>
      <c r="W40" s="13">
        <f t="shared" si="10"/>
        <v>125</v>
      </c>
      <c r="X40" s="13">
        <f t="shared" si="7"/>
        <v>124.34481775103987</v>
      </c>
      <c r="Y40" s="13">
        <f t="shared" si="12"/>
        <v>187.5</v>
      </c>
      <c r="Z40" s="13">
        <f t="shared" si="8"/>
        <v>186.51722662655976</v>
      </c>
    </row>
    <row r="41" spans="1:27" ht="15" x14ac:dyDescent="0.2">
      <c r="A41" s="14">
        <f t="shared" si="9"/>
        <v>28</v>
      </c>
      <c r="B41" s="106" t="s">
        <v>152</v>
      </c>
      <c r="C41" s="20" t="s">
        <v>26</v>
      </c>
      <c r="D41" s="16" t="s">
        <v>24</v>
      </c>
      <c r="E41" s="17">
        <v>36006</v>
      </c>
      <c r="F41" s="18">
        <v>12092.624</v>
      </c>
      <c r="G41" s="17">
        <v>13171</v>
      </c>
      <c r="H41" s="17">
        <v>12220</v>
      </c>
      <c r="I41" s="17">
        <v>11900</v>
      </c>
      <c r="J41" s="19">
        <f t="shared" si="0"/>
        <v>10.161868907563026</v>
      </c>
      <c r="K41" s="43">
        <v>750</v>
      </c>
      <c r="L41" s="56">
        <v>11500</v>
      </c>
      <c r="M41" s="56">
        <v>11300</v>
      </c>
      <c r="N41" s="42">
        <f t="shared" si="1"/>
        <v>11361.504434438712</v>
      </c>
      <c r="O41" s="42">
        <f t="shared" si="2"/>
        <v>11484.513303316136</v>
      </c>
      <c r="P41" s="94">
        <v>11700</v>
      </c>
      <c r="Q41" s="15" t="s">
        <v>200</v>
      </c>
      <c r="R41" s="23" t="s">
        <v>63</v>
      </c>
      <c r="S41" s="64">
        <f t="shared" si="3"/>
        <v>11669.026606632273</v>
      </c>
      <c r="T41" s="67">
        <f t="shared" si="4"/>
        <v>30.973393367727112</v>
      </c>
      <c r="U41" s="13">
        <f t="shared" si="5"/>
        <v>62.5</v>
      </c>
      <c r="V41" s="13">
        <f t="shared" si="6"/>
        <v>61.504434438712387</v>
      </c>
      <c r="W41" s="13">
        <f t="shared" si="10"/>
        <v>125</v>
      </c>
      <c r="X41" s="13">
        <f t="shared" si="7"/>
        <v>123.00886887742477</v>
      </c>
      <c r="Y41" s="13">
        <f t="shared" si="12"/>
        <v>187.5</v>
      </c>
      <c r="Z41" s="13">
        <f t="shared" si="8"/>
        <v>184.51330331613718</v>
      </c>
    </row>
    <row r="42" spans="1:27" s="13" customFormat="1" ht="15" x14ac:dyDescent="0.2">
      <c r="A42" s="14">
        <f t="shared" si="9"/>
        <v>29</v>
      </c>
      <c r="B42" s="106" t="s">
        <v>154</v>
      </c>
      <c r="C42" s="20" t="s">
        <v>155</v>
      </c>
      <c r="D42" s="16" t="s">
        <v>24</v>
      </c>
      <c r="E42" s="17">
        <v>36573</v>
      </c>
      <c r="F42" s="18">
        <v>10911.882</v>
      </c>
      <c r="G42" s="17">
        <v>11532</v>
      </c>
      <c r="H42" s="17">
        <v>10799</v>
      </c>
      <c r="I42" s="17">
        <v>10400</v>
      </c>
      <c r="J42" s="19">
        <f t="shared" si="0"/>
        <v>10.492194230769229</v>
      </c>
      <c r="K42" s="43">
        <v>750</v>
      </c>
      <c r="L42" s="56">
        <v>10000</v>
      </c>
      <c r="M42" s="56">
        <v>9900</v>
      </c>
      <c r="N42" s="42">
        <f t="shared" si="1"/>
        <v>9959.5680928367819</v>
      </c>
      <c r="O42" s="42">
        <f t="shared" si="2"/>
        <v>10078.704278510344</v>
      </c>
      <c r="P42" s="94">
        <v>10300</v>
      </c>
      <c r="Q42" s="15" t="s">
        <v>200</v>
      </c>
      <c r="R42" s="23" t="s">
        <v>63</v>
      </c>
      <c r="S42" s="64">
        <f t="shared" si="3"/>
        <v>10257.408557020688</v>
      </c>
      <c r="T42" s="67">
        <f t="shared" si="4"/>
        <v>42.591442979311978</v>
      </c>
      <c r="U42" s="13">
        <f t="shared" si="5"/>
        <v>62.5</v>
      </c>
      <c r="V42" s="13">
        <f t="shared" si="6"/>
        <v>59.568092836781055</v>
      </c>
      <c r="W42" s="13">
        <f t="shared" si="10"/>
        <v>125</v>
      </c>
      <c r="X42" s="13">
        <f t="shared" si="7"/>
        <v>119.13618567356211</v>
      </c>
      <c r="Y42" s="13">
        <f t="shared" si="12"/>
        <v>187.5</v>
      </c>
      <c r="Z42" s="13">
        <f t="shared" si="8"/>
        <v>178.70427851034316</v>
      </c>
    </row>
    <row r="43" spans="1:27" s="13" customFormat="1" ht="15" x14ac:dyDescent="0.2">
      <c r="A43" s="14">
        <f t="shared" si="9"/>
        <v>30</v>
      </c>
      <c r="B43" s="106" t="s">
        <v>162</v>
      </c>
      <c r="C43" s="20" t="s">
        <v>26</v>
      </c>
      <c r="D43" s="16" t="s">
        <v>24</v>
      </c>
      <c r="E43" s="17">
        <v>34832</v>
      </c>
      <c r="F43" s="18">
        <v>10706.558000000001</v>
      </c>
      <c r="G43" s="17">
        <v>12307</v>
      </c>
      <c r="H43" s="17">
        <v>11890</v>
      </c>
      <c r="I43" s="17">
        <v>11400</v>
      </c>
      <c r="J43" s="19">
        <f t="shared" si="0"/>
        <v>9.3917175438596505</v>
      </c>
      <c r="K43" s="43">
        <v>377</v>
      </c>
      <c r="L43" s="56">
        <v>11400</v>
      </c>
      <c r="M43" s="56">
        <v>11100</v>
      </c>
      <c r="N43" s="42">
        <f t="shared" si="1"/>
        <v>11133.451460310587</v>
      </c>
      <c r="O43" s="42">
        <f t="shared" si="2"/>
        <v>11200.354380931762</v>
      </c>
      <c r="P43" s="94">
        <v>11400</v>
      </c>
      <c r="Q43" s="15" t="s">
        <v>202</v>
      </c>
      <c r="R43" s="21" t="s">
        <v>27</v>
      </c>
      <c r="S43" s="64">
        <f t="shared" si="3"/>
        <v>11300.708761863523</v>
      </c>
      <c r="T43" s="67">
        <f t="shared" si="4"/>
        <v>99.29123813647675</v>
      </c>
      <c r="U43" s="13">
        <f t="shared" si="5"/>
        <v>31.416666666666664</v>
      </c>
      <c r="V43" s="13">
        <f t="shared" si="6"/>
        <v>33.451460310587208</v>
      </c>
      <c r="W43" s="13">
        <f t="shared" si="10"/>
        <v>62.833333333333329</v>
      </c>
      <c r="X43" s="13">
        <f t="shared" si="7"/>
        <v>66.902920621174417</v>
      </c>
      <c r="Y43" s="13">
        <f t="shared" si="12"/>
        <v>94.25</v>
      </c>
      <c r="Z43" s="13">
        <f t="shared" si="8"/>
        <v>100.35438093176163</v>
      </c>
    </row>
    <row r="44" spans="1:27" ht="15" x14ac:dyDescent="0.2">
      <c r="A44" s="14">
        <f t="shared" si="9"/>
        <v>31</v>
      </c>
      <c r="B44" s="106" t="s">
        <v>163</v>
      </c>
      <c r="C44" s="20" t="s">
        <v>26</v>
      </c>
      <c r="D44" s="16" t="s">
        <v>24</v>
      </c>
      <c r="E44" s="17">
        <v>23481</v>
      </c>
      <c r="F44" s="18">
        <v>4935.4189999999999</v>
      </c>
      <c r="G44" s="17">
        <v>12664</v>
      </c>
      <c r="H44" s="17">
        <v>11739</v>
      </c>
      <c r="I44" s="17">
        <v>11400</v>
      </c>
      <c r="J44" s="19">
        <f t="shared" si="0"/>
        <v>4.3293149122807018</v>
      </c>
      <c r="K44" s="43">
        <v>377</v>
      </c>
      <c r="L44" s="56">
        <v>11400</v>
      </c>
      <c r="M44" s="56">
        <v>10800</v>
      </c>
      <c r="N44" s="42">
        <f t="shared" si="1"/>
        <v>10872.567293678612</v>
      </c>
      <c r="O44" s="42">
        <f t="shared" si="2"/>
        <v>11017.701881035835</v>
      </c>
      <c r="P44" s="94">
        <v>11300</v>
      </c>
      <c r="Q44" s="15" t="s">
        <v>202</v>
      </c>
      <c r="R44" s="23" t="s">
        <v>27</v>
      </c>
      <c r="S44" s="64">
        <f t="shared" si="3"/>
        <v>11235.40376207167</v>
      </c>
      <c r="T44" s="67">
        <f t="shared" si="4"/>
        <v>64.596237928330083</v>
      </c>
      <c r="U44" s="13">
        <f t="shared" si="5"/>
        <v>31.416666666666664</v>
      </c>
      <c r="V44" s="13">
        <f t="shared" si="6"/>
        <v>72.567293678611676</v>
      </c>
      <c r="W44" s="13">
        <f t="shared" si="10"/>
        <v>62.833333333333329</v>
      </c>
      <c r="X44" s="13">
        <f t="shared" si="7"/>
        <v>145.13458735722335</v>
      </c>
      <c r="Y44" s="13">
        <f t="shared" si="12"/>
        <v>94.25</v>
      </c>
      <c r="Z44" s="13">
        <f t="shared" si="8"/>
        <v>217.70188103583504</v>
      </c>
    </row>
    <row r="45" spans="1:27" s="13" customFormat="1" ht="15.75" thickBot="1" x14ac:dyDescent="0.25">
      <c r="A45" s="77">
        <f t="shared" si="9"/>
        <v>32</v>
      </c>
      <c r="B45" s="78" t="s">
        <v>167</v>
      </c>
      <c r="C45" s="79" t="s">
        <v>168</v>
      </c>
      <c r="D45" s="80" t="s">
        <v>24</v>
      </c>
      <c r="E45" s="81">
        <v>7503</v>
      </c>
      <c r="F45" s="82">
        <v>312.41000000000003</v>
      </c>
      <c r="G45" s="81">
        <v>7953</v>
      </c>
      <c r="H45" s="81">
        <v>7415</v>
      </c>
      <c r="I45" s="81">
        <v>7100</v>
      </c>
      <c r="J45" s="83">
        <f t="shared" si="0"/>
        <v>0.44001408450704227</v>
      </c>
      <c r="K45" s="84">
        <v>100</v>
      </c>
      <c r="L45" s="85">
        <v>7300</v>
      </c>
      <c r="M45" s="85">
        <v>5800</v>
      </c>
      <c r="N45" s="86">
        <f t="shared" si="1"/>
        <v>5989.3878770419215</v>
      </c>
      <c r="O45" s="86">
        <f t="shared" si="2"/>
        <v>6368.1636311257644</v>
      </c>
      <c r="P45" s="95">
        <v>7000</v>
      </c>
      <c r="Q45" s="78" t="s">
        <v>200</v>
      </c>
      <c r="R45" s="98" t="s">
        <v>63</v>
      </c>
      <c r="S45" s="64">
        <f t="shared" si="3"/>
        <v>6936.3272622515287</v>
      </c>
      <c r="T45" s="67">
        <f t="shared" si="4"/>
        <v>63.672737748471263</v>
      </c>
      <c r="U45" s="13">
        <f t="shared" si="5"/>
        <v>8.3333333333333339</v>
      </c>
      <c r="V45" s="13">
        <f t="shared" si="6"/>
        <v>189.3878770419214</v>
      </c>
      <c r="W45" s="13">
        <f t="shared" si="10"/>
        <v>16.666666666666668</v>
      </c>
      <c r="X45" s="13">
        <f t="shared" si="7"/>
        <v>378.7757540838428</v>
      </c>
      <c r="Y45" s="13">
        <f t="shared" si="12"/>
        <v>25</v>
      </c>
      <c r="Z45" s="13">
        <f t="shared" si="8"/>
        <v>568.16363112576414</v>
      </c>
    </row>
    <row r="46" spans="1:27" x14ac:dyDescent="0.2">
      <c r="B46" s="13" t="s">
        <v>204</v>
      </c>
      <c r="C46" s="1"/>
      <c r="D46" s="32"/>
      <c r="H46" s="2"/>
      <c r="I46" s="34"/>
      <c r="J46" s="2"/>
      <c r="N46" s="35"/>
    </row>
    <row r="47" spans="1:27" s="1" customFormat="1" x14ac:dyDescent="0.2">
      <c r="A47" s="2"/>
      <c r="B47" s="13"/>
      <c r="D47" s="32"/>
      <c r="E47" s="32"/>
      <c r="F47" s="33"/>
      <c r="G47" s="32"/>
      <c r="H47" s="2"/>
      <c r="I47" s="34"/>
      <c r="J47" s="2"/>
      <c r="K47" s="48"/>
      <c r="L47" s="54"/>
      <c r="M47" s="54"/>
      <c r="N47" s="35"/>
      <c r="O47" s="2"/>
      <c r="P47" s="73"/>
      <c r="S47" s="65"/>
      <c r="U47" s="2"/>
      <c r="V47" s="2"/>
      <c r="W47" s="2"/>
      <c r="X47" s="2"/>
      <c r="Y47" s="2"/>
      <c r="Z47" s="2"/>
      <c r="AA47" s="2"/>
    </row>
    <row r="48" spans="1:27" s="1" customFormat="1" x14ac:dyDescent="0.2">
      <c r="A48" s="2"/>
      <c r="B48" s="76"/>
      <c r="C48" s="35"/>
      <c r="D48" s="2"/>
      <c r="E48" s="32"/>
      <c r="F48" s="33"/>
      <c r="G48" s="32"/>
      <c r="H48" s="32"/>
      <c r="I48" s="13"/>
      <c r="J48" s="36"/>
      <c r="K48" s="48"/>
      <c r="L48" s="54"/>
      <c r="M48" s="54"/>
      <c r="N48" s="35"/>
      <c r="O48" s="2"/>
      <c r="P48" s="73"/>
      <c r="S48" s="65"/>
      <c r="U48" s="2"/>
      <c r="V48" s="2"/>
      <c r="W48" s="2"/>
      <c r="X48" s="2"/>
      <c r="Y48" s="2"/>
      <c r="Z48" s="2"/>
      <c r="AA48" s="2"/>
    </row>
    <row r="49" spans="1:27" s="1" customFormat="1" x14ac:dyDescent="0.2">
      <c r="A49" s="2"/>
      <c r="B49" s="76"/>
      <c r="C49" s="35"/>
      <c r="D49" s="2"/>
      <c r="E49" s="32"/>
      <c r="F49" s="33"/>
      <c r="G49" s="32"/>
      <c r="H49" s="32"/>
      <c r="I49" s="13"/>
      <c r="J49" s="36"/>
      <c r="K49" s="48"/>
      <c r="L49" s="54"/>
      <c r="M49" s="54"/>
      <c r="N49" s="44"/>
      <c r="O49" s="2"/>
      <c r="P49" s="73"/>
      <c r="S49" s="65"/>
      <c r="U49" s="2"/>
      <c r="V49" s="2"/>
      <c r="W49" s="2"/>
      <c r="X49" s="2"/>
      <c r="Y49" s="2"/>
      <c r="Z49" s="2"/>
      <c r="AA49" s="2"/>
    </row>
    <row r="50" spans="1:27" s="1" customFormat="1" x14ac:dyDescent="0.2">
      <c r="A50" s="2"/>
      <c r="B50" s="76"/>
      <c r="C50" s="35"/>
      <c r="D50" s="2"/>
      <c r="E50" s="32"/>
      <c r="F50" s="33"/>
      <c r="G50" s="32"/>
      <c r="H50" s="32"/>
      <c r="I50" s="13"/>
      <c r="J50" s="36"/>
      <c r="K50" s="48"/>
      <c r="L50" s="54"/>
      <c r="M50" s="54"/>
      <c r="N50" s="44"/>
      <c r="O50" s="2"/>
      <c r="P50" s="73"/>
      <c r="S50" s="65"/>
      <c r="U50" s="2"/>
      <c r="V50" s="2"/>
      <c r="W50" s="2"/>
      <c r="X50" s="2"/>
      <c r="Y50" s="2"/>
      <c r="Z50" s="2"/>
      <c r="AA50" s="2"/>
    </row>
    <row r="51" spans="1:27" s="1" customFormat="1" x14ac:dyDescent="0.2">
      <c r="A51" s="2"/>
      <c r="B51" s="76"/>
      <c r="C51" s="35"/>
      <c r="D51" s="2"/>
      <c r="E51" s="32"/>
      <c r="F51" s="33"/>
      <c r="G51" s="32"/>
      <c r="H51" s="32"/>
      <c r="I51" s="13"/>
      <c r="J51" s="36"/>
      <c r="K51" s="48"/>
      <c r="L51" s="54"/>
      <c r="M51" s="54"/>
      <c r="N51" s="44"/>
      <c r="O51" s="2"/>
      <c r="P51" s="73"/>
      <c r="S51" s="65"/>
      <c r="U51" s="2"/>
      <c r="V51" s="2"/>
      <c r="W51" s="2"/>
      <c r="X51" s="2"/>
      <c r="Y51" s="2"/>
      <c r="Z51" s="2"/>
      <c r="AA51" s="2"/>
    </row>
    <row r="52" spans="1:27" s="1" customFormat="1" x14ac:dyDescent="0.2">
      <c r="A52" s="2"/>
      <c r="B52" s="76"/>
      <c r="C52" s="35"/>
      <c r="D52" s="2"/>
      <c r="E52" s="32"/>
      <c r="F52" s="33"/>
      <c r="G52" s="32"/>
      <c r="H52" s="32"/>
      <c r="I52" s="13"/>
      <c r="J52" s="36"/>
      <c r="K52" s="48"/>
      <c r="L52" s="54"/>
      <c r="M52" s="54"/>
      <c r="N52" s="44"/>
      <c r="O52" s="45"/>
      <c r="P52" s="73"/>
      <c r="Q52" s="46"/>
      <c r="S52" s="65"/>
      <c r="U52" s="2"/>
      <c r="V52" s="2"/>
      <c r="W52" s="2"/>
      <c r="X52" s="2"/>
      <c r="Y52" s="2"/>
      <c r="Z52" s="2"/>
      <c r="AA52" s="2"/>
    </row>
    <row r="53" spans="1:27" s="1" customFormat="1" x14ac:dyDescent="0.2">
      <c r="A53" s="2"/>
      <c r="B53" s="76"/>
      <c r="C53" s="35"/>
      <c r="D53" s="2"/>
      <c r="E53" s="32"/>
      <c r="F53" s="33"/>
      <c r="G53" s="32"/>
      <c r="H53" s="32"/>
      <c r="I53" s="13"/>
      <c r="J53" s="36"/>
      <c r="K53" s="48"/>
      <c r="L53" s="54"/>
      <c r="M53" s="54"/>
      <c r="N53" s="44"/>
      <c r="O53" s="2"/>
      <c r="P53" s="73"/>
      <c r="S53" s="65"/>
      <c r="U53" s="2"/>
      <c r="V53" s="2"/>
      <c r="W53" s="2"/>
      <c r="X53" s="2"/>
      <c r="Y53" s="2"/>
      <c r="Z53" s="2"/>
      <c r="AA53" s="2"/>
    </row>
    <row r="54" spans="1:27" s="1" customFormat="1" x14ac:dyDescent="0.2">
      <c r="A54" s="2"/>
      <c r="B54" s="76"/>
      <c r="C54" s="35"/>
      <c r="D54" s="2"/>
      <c r="E54" s="32"/>
      <c r="F54" s="33"/>
      <c r="G54" s="32"/>
      <c r="H54" s="32"/>
      <c r="I54" s="13"/>
      <c r="J54" s="36"/>
      <c r="K54" s="48"/>
      <c r="L54" s="54"/>
      <c r="M54" s="54"/>
      <c r="N54" s="44"/>
      <c r="O54" s="2"/>
      <c r="P54" s="73"/>
      <c r="S54" s="65"/>
      <c r="U54" s="2"/>
      <c r="V54" s="2"/>
      <c r="W54" s="2"/>
      <c r="X54" s="2"/>
      <c r="Y54" s="2"/>
      <c r="Z54" s="2"/>
      <c r="AA54" s="2"/>
    </row>
    <row r="55" spans="1:27" s="1" customFormat="1" x14ac:dyDescent="0.2">
      <c r="A55" s="2"/>
      <c r="B55" s="76"/>
      <c r="C55" s="35"/>
      <c r="D55" s="2"/>
      <c r="E55" s="32"/>
      <c r="F55" s="33"/>
      <c r="G55" s="32"/>
      <c r="H55" s="32"/>
      <c r="I55" s="13"/>
      <c r="J55" s="36"/>
      <c r="K55" s="48"/>
      <c r="L55" s="54"/>
      <c r="M55" s="54"/>
      <c r="N55" s="35"/>
      <c r="O55" s="2"/>
      <c r="P55" s="73"/>
      <c r="S55" s="65"/>
      <c r="U55" s="2"/>
      <c r="V55" s="2"/>
      <c r="W55" s="2"/>
      <c r="X55" s="2"/>
      <c r="Y55" s="2"/>
      <c r="Z55" s="2"/>
      <c r="AA55" s="2"/>
    </row>
    <row r="56" spans="1:27" s="1" customFormat="1" x14ac:dyDescent="0.2">
      <c r="A56" s="2"/>
      <c r="B56" s="76"/>
      <c r="C56" s="35"/>
      <c r="D56" s="2"/>
      <c r="E56" s="32"/>
      <c r="F56" s="33"/>
      <c r="G56" s="32"/>
      <c r="H56" s="32"/>
      <c r="I56" s="13"/>
      <c r="J56" s="36"/>
      <c r="K56" s="48"/>
      <c r="L56" s="54"/>
      <c r="M56" s="54"/>
      <c r="N56" s="35"/>
      <c r="O56" s="2"/>
      <c r="P56" s="73"/>
      <c r="S56" s="65"/>
      <c r="U56" s="2"/>
      <c r="V56" s="2"/>
      <c r="W56" s="2"/>
      <c r="X56" s="2"/>
      <c r="Y56" s="2"/>
      <c r="Z56" s="2"/>
      <c r="AA56" s="2"/>
    </row>
    <row r="57" spans="1:27" s="1" customFormat="1" x14ac:dyDescent="0.2">
      <c r="A57" s="2"/>
      <c r="B57" s="76"/>
      <c r="C57" s="35"/>
      <c r="D57" s="2"/>
      <c r="E57" s="32"/>
      <c r="F57" s="33"/>
      <c r="G57" s="32"/>
      <c r="H57" s="32"/>
      <c r="I57" s="13"/>
      <c r="J57" s="36"/>
      <c r="K57" s="48"/>
      <c r="L57" s="54"/>
      <c r="M57" s="54"/>
      <c r="N57" s="35"/>
      <c r="O57" s="2"/>
      <c r="P57" s="73"/>
      <c r="S57" s="65"/>
      <c r="U57" s="2"/>
      <c r="V57" s="2"/>
      <c r="W57" s="2"/>
      <c r="X57" s="2"/>
      <c r="Y57" s="2"/>
      <c r="Z57" s="2"/>
      <c r="AA57" s="2"/>
    </row>
    <row r="58" spans="1:27" s="1" customFormat="1" x14ac:dyDescent="0.2">
      <c r="A58" s="2"/>
      <c r="B58" s="76"/>
      <c r="C58" s="35"/>
      <c r="D58" s="2"/>
      <c r="E58" s="32"/>
      <c r="F58" s="33"/>
      <c r="G58" s="32"/>
      <c r="H58" s="32"/>
      <c r="I58" s="13"/>
      <c r="J58" s="36"/>
      <c r="K58" s="48"/>
      <c r="L58" s="54"/>
      <c r="M58" s="54"/>
      <c r="N58" s="35"/>
      <c r="O58" s="2"/>
      <c r="P58" s="73"/>
      <c r="S58" s="65"/>
      <c r="U58" s="2"/>
      <c r="V58" s="2"/>
      <c r="W58" s="2"/>
      <c r="X58" s="2"/>
      <c r="Y58" s="2"/>
      <c r="Z58" s="2"/>
      <c r="AA58" s="2"/>
    </row>
    <row r="59" spans="1:27" s="1" customFormat="1" x14ac:dyDescent="0.2">
      <c r="A59" s="2"/>
      <c r="B59" s="76"/>
      <c r="C59" s="35"/>
      <c r="D59" s="2"/>
      <c r="E59" s="32"/>
      <c r="F59" s="33"/>
      <c r="G59" s="32"/>
      <c r="H59" s="32"/>
      <c r="I59" s="13"/>
      <c r="J59" s="36"/>
      <c r="K59" s="48"/>
      <c r="L59" s="54"/>
      <c r="M59" s="54"/>
      <c r="N59" s="35"/>
      <c r="O59" s="2"/>
      <c r="P59" s="73"/>
      <c r="S59" s="65"/>
      <c r="U59" s="2"/>
      <c r="V59" s="2"/>
      <c r="W59" s="2"/>
      <c r="X59" s="2"/>
      <c r="Y59" s="2"/>
      <c r="Z59" s="2"/>
      <c r="AA59" s="2"/>
    </row>
    <row r="60" spans="1:27" s="1" customFormat="1" x14ac:dyDescent="0.2">
      <c r="A60" s="2"/>
      <c r="B60" s="76"/>
      <c r="C60" s="35"/>
      <c r="D60" s="2"/>
      <c r="E60" s="32"/>
      <c r="F60" s="33"/>
      <c r="G60" s="32"/>
      <c r="H60" s="32"/>
      <c r="I60" s="13"/>
      <c r="J60" s="36"/>
      <c r="K60" s="48"/>
      <c r="L60" s="54"/>
      <c r="M60" s="54"/>
      <c r="N60" s="35"/>
      <c r="O60" s="2"/>
      <c r="P60" s="73"/>
      <c r="S60" s="65"/>
      <c r="U60" s="2"/>
      <c r="V60" s="2"/>
      <c r="W60" s="2"/>
      <c r="X60" s="2"/>
      <c r="Y60" s="2"/>
      <c r="Z60" s="2"/>
      <c r="AA60" s="2"/>
    </row>
    <row r="61" spans="1:27" s="1" customFormat="1" x14ac:dyDescent="0.2">
      <c r="A61" s="2"/>
      <c r="B61" s="76"/>
      <c r="C61" s="35"/>
      <c r="D61" s="2"/>
      <c r="E61" s="32"/>
      <c r="F61" s="33"/>
      <c r="G61" s="32"/>
      <c r="H61" s="32"/>
      <c r="I61" s="13"/>
      <c r="J61" s="36"/>
      <c r="K61" s="48"/>
      <c r="L61" s="54"/>
      <c r="M61" s="54"/>
      <c r="N61" s="35"/>
      <c r="O61" s="2"/>
      <c r="P61" s="73"/>
      <c r="S61" s="65"/>
      <c r="U61" s="2"/>
      <c r="V61" s="2"/>
      <c r="W61" s="2"/>
      <c r="X61" s="2"/>
      <c r="Y61" s="2"/>
      <c r="Z61" s="2"/>
      <c r="AA61" s="2"/>
    </row>
    <row r="62" spans="1:27" s="1" customFormat="1" x14ac:dyDescent="0.2">
      <c r="A62" s="2"/>
      <c r="B62" s="76"/>
      <c r="C62" s="35"/>
      <c r="D62" s="2"/>
      <c r="E62" s="32"/>
      <c r="F62" s="33"/>
      <c r="G62" s="32"/>
      <c r="H62" s="32"/>
      <c r="I62" s="13"/>
      <c r="J62" s="36"/>
      <c r="K62" s="48"/>
      <c r="L62" s="54"/>
      <c r="M62" s="54"/>
      <c r="N62" s="35"/>
      <c r="O62" s="2"/>
      <c r="P62" s="73"/>
      <c r="S62" s="65"/>
      <c r="U62" s="2"/>
      <c r="V62" s="2"/>
      <c r="W62" s="2"/>
      <c r="X62" s="2"/>
      <c r="Y62" s="2"/>
      <c r="Z62" s="2"/>
      <c r="AA62" s="2"/>
    </row>
    <row r="63" spans="1:27" x14ac:dyDescent="0.2">
      <c r="C63" s="35"/>
      <c r="N63" s="35"/>
    </row>
    <row r="64" spans="1:27" x14ac:dyDescent="0.2">
      <c r="C64" s="35"/>
      <c r="N64" s="35"/>
    </row>
    <row r="65" spans="3:14" x14ac:dyDescent="0.2">
      <c r="C65" s="35"/>
      <c r="N65" s="35"/>
    </row>
    <row r="66" spans="3:14" x14ac:dyDescent="0.2">
      <c r="C66" s="35"/>
      <c r="N66" s="35"/>
    </row>
    <row r="67" spans="3:14" x14ac:dyDescent="0.2">
      <c r="C67" s="35"/>
      <c r="N67" s="35"/>
    </row>
    <row r="68" spans="3:14" x14ac:dyDescent="0.2">
      <c r="C68" s="35"/>
      <c r="N68" s="35"/>
    </row>
    <row r="69" spans="3:14" x14ac:dyDescent="0.2">
      <c r="C69" s="35"/>
      <c r="N69" s="35"/>
    </row>
    <row r="70" spans="3:14" x14ac:dyDescent="0.2">
      <c r="C70" s="35"/>
      <c r="N70" s="35"/>
    </row>
    <row r="71" spans="3:14" x14ac:dyDescent="0.2">
      <c r="C71" s="35"/>
      <c r="N71" s="35"/>
    </row>
    <row r="72" spans="3:14" x14ac:dyDescent="0.2">
      <c r="C72" s="35"/>
      <c r="N72" s="35"/>
    </row>
    <row r="73" spans="3:14" x14ac:dyDescent="0.2">
      <c r="C73" s="35"/>
      <c r="N73" s="35"/>
    </row>
    <row r="74" spans="3:14" x14ac:dyDescent="0.2">
      <c r="C74" s="35"/>
      <c r="N74" s="35"/>
    </row>
    <row r="75" spans="3:14" x14ac:dyDescent="0.2">
      <c r="C75" s="35"/>
      <c r="N75" s="35"/>
    </row>
    <row r="76" spans="3:14" x14ac:dyDescent="0.2">
      <c r="C76" s="35"/>
      <c r="N76" s="35"/>
    </row>
    <row r="77" spans="3:14" x14ac:dyDescent="0.2">
      <c r="C77" s="35"/>
      <c r="N77" s="35"/>
    </row>
    <row r="78" spans="3:14" x14ac:dyDescent="0.2">
      <c r="C78" s="35"/>
      <c r="N78" s="35"/>
    </row>
    <row r="79" spans="3:14" x14ac:dyDescent="0.2">
      <c r="C79" s="35"/>
      <c r="N79" s="35"/>
    </row>
    <row r="80" spans="3:14" x14ac:dyDescent="0.2">
      <c r="C80" s="35"/>
      <c r="N80" s="35"/>
    </row>
    <row r="81" spans="3:14" x14ac:dyDescent="0.2">
      <c r="C81" s="35"/>
      <c r="N81" s="35"/>
    </row>
    <row r="82" spans="3:14" x14ac:dyDescent="0.2">
      <c r="C82" s="35"/>
      <c r="N82" s="35"/>
    </row>
    <row r="83" spans="3:14" x14ac:dyDescent="0.2">
      <c r="C83" s="35"/>
      <c r="N83" s="35"/>
    </row>
    <row r="84" spans="3:14" x14ac:dyDescent="0.2">
      <c r="C84" s="35"/>
      <c r="N84" s="35"/>
    </row>
    <row r="85" spans="3:14" x14ac:dyDescent="0.2">
      <c r="C85" s="35"/>
      <c r="N85" s="35"/>
    </row>
    <row r="86" spans="3:14" x14ac:dyDescent="0.2">
      <c r="C86" s="35"/>
      <c r="N86" s="35"/>
    </row>
    <row r="87" spans="3:14" x14ac:dyDescent="0.2">
      <c r="C87" s="35"/>
      <c r="N87" s="35"/>
    </row>
    <row r="88" spans="3:14" x14ac:dyDescent="0.2">
      <c r="C88" s="35"/>
      <c r="N88" s="35"/>
    </row>
    <row r="89" spans="3:14" x14ac:dyDescent="0.2">
      <c r="C89" s="35"/>
      <c r="N89" s="35"/>
    </row>
    <row r="90" spans="3:14" x14ac:dyDescent="0.2">
      <c r="C90" s="35"/>
      <c r="N90" s="35"/>
    </row>
    <row r="91" spans="3:14" x14ac:dyDescent="0.2">
      <c r="C91" s="35"/>
      <c r="N91" s="35"/>
    </row>
    <row r="92" spans="3:14" x14ac:dyDescent="0.2">
      <c r="C92" s="35"/>
      <c r="N92" s="35"/>
    </row>
    <row r="93" spans="3:14" x14ac:dyDescent="0.2">
      <c r="C93" s="35"/>
      <c r="N93" s="35"/>
    </row>
    <row r="94" spans="3:14" x14ac:dyDescent="0.2">
      <c r="C94" s="35"/>
      <c r="N94" s="35"/>
    </row>
    <row r="95" spans="3:14" x14ac:dyDescent="0.2">
      <c r="C95" s="35"/>
      <c r="N95" s="35"/>
    </row>
    <row r="96" spans="3:14" x14ac:dyDescent="0.2">
      <c r="C96" s="35"/>
      <c r="N96" s="35"/>
    </row>
    <row r="97" spans="3:14" x14ac:dyDescent="0.2">
      <c r="C97" s="35"/>
      <c r="N97" s="35"/>
    </row>
    <row r="98" spans="3:14" x14ac:dyDescent="0.2">
      <c r="C98" s="35"/>
      <c r="N98" s="35"/>
    </row>
    <row r="99" spans="3:14" x14ac:dyDescent="0.2">
      <c r="C99" s="35"/>
      <c r="N99" s="35"/>
    </row>
    <row r="100" spans="3:14" x14ac:dyDescent="0.2">
      <c r="C100" s="35"/>
      <c r="N100" s="35"/>
    </row>
    <row r="101" spans="3:14" x14ac:dyDescent="0.2">
      <c r="C101" s="35"/>
      <c r="N101" s="35"/>
    </row>
    <row r="102" spans="3:14" x14ac:dyDescent="0.2">
      <c r="C102" s="35"/>
      <c r="N102" s="35"/>
    </row>
    <row r="103" spans="3:14" x14ac:dyDescent="0.2">
      <c r="C103" s="35"/>
      <c r="N103" s="35"/>
    </row>
    <row r="104" spans="3:14" x14ac:dyDescent="0.2">
      <c r="C104" s="35"/>
      <c r="N104" s="35"/>
    </row>
    <row r="105" spans="3:14" x14ac:dyDescent="0.2">
      <c r="C105" s="35"/>
      <c r="N105" s="35"/>
    </row>
    <row r="106" spans="3:14" x14ac:dyDescent="0.2">
      <c r="C106" s="35"/>
      <c r="N106" s="35"/>
    </row>
    <row r="107" spans="3:14" x14ac:dyDescent="0.2">
      <c r="C107" s="35"/>
      <c r="N107" s="35"/>
    </row>
    <row r="108" spans="3:14" x14ac:dyDescent="0.2">
      <c r="C108" s="35"/>
      <c r="N108" s="35"/>
    </row>
    <row r="109" spans="3:14" x14ac:dyDescent="0.2">
      <c r="C109" s="35"/>
      <c r="N109" s="35"/>
    </row>
  </sheetData>
  <autoFilter ref="A13:AA46" xr:uid="{00000000-0009-0000-0000-000001000000}">
    <filterColumn colId="16" showButton="0"/>
  </autoFilter>
  <mergeCells count="23">
    <mergeCell ref="Q11:R13"/>
    <mergeCell ref="A1:R1"/>
    <mergeCell ref="B2:E2"/>
    <mergeCell ref="F2:I2"/>
    <mergeCell ref="J2:J3"/>
    <mergeCell ref="K2:K3"/>
    <mergeCell ref="L2:M2"/>
    <mergeCell ref="N2:P2"/>
    <mergeCell ref="Q2:R4"/>
    <mergeCell ref="A3:A4"/>
    <mergeCell ref="B3:B4"/>
    <mergeCell ref="F11:I11"/>
    <mergeCell ref="J11:J12"/>
    <mergeCell ref="K11:K12"/>
    <mergeCell ref="L11:M11"/>
    <mergeCell ref="N11:P11"/>
    <mergeCell ref="A12:A13"/>
    <mergeCell ref="B12:B13"/>
    <mergeCell ref="C12:C13"/>
    <mergeCell ref="D12:D13"/>
    <mergeCell ref="C3:C4"/>
    <mergeCell ref="D3:D4"/>
    <mergeCell ref="B11:E11"/>
  </mergeCells>
  <conditionalFormatting sqref="T5:T9 T14:T45">
    <cfRule type="expression" dxfId="29" priority="10" stopIfTrue="1">
      <formula>T5&gt;105</formula>
    </cfRule>
    <cfRule type="expression" dxfId="28" priority="11" stopIfTrue="1">
      <formula>T5&lt;95</formula>
    </cfRule>
    <cfRule type="expression" dxfId="27" priority="12" stopIfTrue="1">
      <formula>95&lt;T5&gt;105</formula>
    </cfRule>
  </conditionalFormatting>
  <conditionalFormatting sqref="T5:T9 T14:T45">
    <cfRule type="expression" dxfId="26" priority="7" stopIfTrue="1">
      <formula>T5&gt;105</formula>
    </cfRule>
    <cfRule type="expression" dxfId="25" priority="8" stopIfTrue="1">
      <formula>T5&lt;90</formula>
    </cfRule>
    <cfRule type="expression" dxfId="24" priority="9" stopIfTrue="1">
      <formula>90&lt;T5&gt;105</formula>
    </cfRule>
  </conditionalFormatting>
  <printOptions horizontalCentered="1"/>
  <pageMargins left="0" right="0" top="0.4" bottom="0.25" header="0" footer="0"/>
  <pageSetup paperSize="9" scale="72" orientation="landscape" r:id="rId1"/>
  <headerFooter alignWithMargins="0">
    <oddFooter>&amp;L&amp;9OQW/&amp;F/2011&amp;RPage  5  of  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>
    <tabColor indexed="48"/>
    <pageSetUpPr fitToPage="1"/>
  </sheetPr>
  <dimension ref="A1:AB99"/>
  <sheetViews>
    <sheetView defaultGridColor="0" topLeftCell="A2" colorId="22" zoomScale="90" zoomScaleNormal="90" workbookViewId="0">
      <pane ySplit="3" topLeftCell="A31" activePane="bottomLeft" state="frozen"/>
      <selection activeCell="A2" sqref="A2"/>
      <selection pane="bottomLeft" activeCell="B14" sqref="B14"/>
    </sheetView>
  </sheetViews>
  <sheetFormatPr defaultColWidth="5.42578125" defaultRowHeight="12.75" x14ac:dyDescent="0.2"/>
  <cols>
    <col min="1" max="1" width="5.42578125" style="2" customWidth="1"/>
    <col min="2" max="2" width="9" style="76" customWidth="1"/>
    <col min="3" max="3" width="23.140625" style="2" customWidth="1"/>
    <col min="4" max="4" width="6" style="2" bestFit="1" customWidth="1"/>
    <col min="5" max="5" width="15.7109375" style="32" bestFit="1" customWidth="1"/>
    <col min="6" max="6" width="14.140625" style="33" bestFit="1" customWidth="1"/>
    <col min="7" max="8" width="11.28515625" style="32" bestFit="1" customWidth="1"/>
    <col min="9" max="9" width="11.28515625" style="13" bestFit="1" customWidth="1"/>
    <col min="10" max="10" width="14" style="36" bestFit="1" customWidth="1"/>
    <col min="11" max="11" width="10.140625" style="48" customWidth="1"/>
    <col min="12" max="12" width="9" style="54" bestFit="1" customWidth="1"/>
    <col min="13" max="13" width="8.85546875" style="54" bestFit="1" customWidth="1"/>
    <col min="14" max="14" width="9.85546875" style="2" bestFit="1" customWidth="1"/>
    <col min="15" max="15" width="11" style="2" bestFit="1" customWidth="1"/>
    <col min="16" max="16" width="12.5703125" style="73" bestFit="1" customWidth="1"/>
    <col min="17" max="17" width="10.7109375" style="1" bestFit="1" customWidth="1"/>
    <col min="18" max="19" width="17.5703125" style="1" customWidth="1"/>
    <col min="20" max="20" width="11.140625" style="65" customWidth="1"/>
    <col min="21" max="21" width="17.5703125" style="1" customWidth="1"/>
    <col min="22" max="27" width="13.7109375" style="2" customWidth="1"/>
    <col min="28" max="28" width="13" style="2" customWidth="1"/>
    <col min="29" max="256" width="8.7109375" style="2" customWidth="1"/>
    <col min="257" max="16384" width="5.42578125" style="2"/>
  </cols>
  <sheetData>
    <row r="1" spans="1:27" ht="25.5" thickBot="1" x14ac:dyDescent="0.35">
      <c r="A1" s="260" t="s">
        <v>199</v>
      </c>
      <c r="B1" s="260"/>
      <c r="C1" s="260"/>
      <c r="D1" s="260"/>
      <c r="E1" s="260"/>
      <c r="F1" s="260"/>
      <c r="G1" s="260"/>
      <c r="H1" s="260"/>
      <c r="I1" s="260"/>
      <c r="J1" s="260"/>
      <c r="K1" s="261"/>
      <c r="L1" s="261"/>
      <c r="M1" s="260"/>
      <c r="N1" s="260"/>
      <c r="O1" s="260"/>
      <c r="P1" s="260"/>
      <c r="Q1" s="260"/>
      <c r="R1" s="260"/>
      <c r="S1" s="112"/>
      <c r="T1" s="61"/>
      <c r="U1" s="51"/>
    </row>
    <row r="2" spans="1:27" ht="25.5" customHeight="1" thickBot="1" x14ac:dyDescent="0.35">
      <c r="A2" s="41"/>
      <c r="B2" s="262" t="s">
        <v>171</v>
      </c>
      <c r="C2" s="262"/>
      <c r="D2" s="262"/>
      <c r="E2" s="262"/>
      <c r="F2" s="262" t="s">
        <v>172</v>
      </c>
      <c r="G2" s="262"/>
      <c r="H2" s="262"/>
      <c r="I2" s="262"/>
      <c r="J2" s="263" t="s">
        <v>8</v>
      </c>
      <c r="K2" s="285" t="s">
        <v>170</v>
      </c>
      <c r="L2" s="267" t="s">
        <v>182</v>
      </c>
      <c r="M2" s="268"/>
      <c r="N2" s="262" t="s">
        <v>173</v>
      </c>
      <c r="O2" s="262"/>
      <c r="P2" s="287"/>
      <c r="Q2" s="288" t="s">
        <v>10</v>
      </c>
      <c r="R2" s="271"/>
      <c r="S2" s="109"/>
      <c r="T2" s="66"/>
      <c r="U2" s="71"/>
    </row>
    <row r="3" spans="1:27" s="1" customFormat="1" ht="48" customHeight="1" x14ac:dyDescent="0.2">
      <c r="A3" s="277" t="s">
        <v>0</v>
      </c>
      <c r="B3" s="279" t="s">
        <v>1</v>
      </c>
      <c r="C3" s="281" t="s">
        <v>9</v>
      </c>
      <c r="D3" s="283" t="s">
        <v>2</v>
      </c>
      <c r="E3" s="38" t="s">
        <v>3</v>
      </c>
      <c r="F3" s="39" t="s">
        <v>4</v>
      </c>
      <c r="G3" s="38" t="s">
        <v>5</v>
      </c>
      <c r="H3" s="38" t="s">
        <v>6</v>
      </c>
      <c r="I3" s="40" t="s">
        <v>7</v>
      </c>
      <c r="J3" s="264"/>
      <c r="K3" s="286"/>
      <c r="L3" s="70" t="s">
        <v>184</v>
      </c>
      <c r="M3" s="70" t="s">
        <v>183</v>
      </c>
      <c r="N3" s="88" t="s">
        <v>186</v>
      </c>
      <c r="O3" s="88" t="s">
        <v>191</v>
      </c>
      <c r="P3" s="89" t="s">
        <v>197</v>
      </c>
      <c r="Q3" s="289"/>
      <c r="R3" s="273"/>
      <c r="S3" s="109"/>
      <c r="T3" s="63" t="s">
        <v>198</v>
      </c>
      <c r="U3" s="60" t="s">
        <v>181</v>
      </c>
      <c r="V3" s="50" t="s">
        <v>185</v>
      </c>
      <c r="W3" s="50" t="s">
        <v>187</v>
      </c>
      <c r="X3" s="50" t="s">
        <v>192</v>
      </c>
      <c r="Y3" s="50" t="s">
        <v>193</v>
      </c>
      <c r="Z3" s="50" t="s">
        <v>194</v>
      </c>
      <c r="AA3" s="50" t="s">
        <v>195</v>
      </c>
    </row>
    <row r="4" spans="1:27" s="5" customFormat="1" ht="16.5" customHeight="1" thickBot="1" x14ac:dyDescent="0.3">
      <c r="A4" s="278"/>
      <c r="B4" s="280"/>
      <c r="C4" s="282"/>
      <c r="D4" s="284"/>
      <c r="E4" s="3" t="s">
        <v>11</v>
      </c>
      <c r="F4" s="3" t="s">
        <v>177</v>
      </c>
      <c r="G4" s="3" t="s">
        <v>11</v>
      </c>
      <c r="H4" s="3" t="s">
        <v>11</v>
      </c>
      <c r="I4" s="3" t="s">
        <v>11</v>
      </c>
      <c r="J4" s="99" t="s">
        <v>12</v>
      </c>
      <c r="K4" s="100" t="s">
        <v>169</v>
      </c>
      <c r="L4" s="55"/>
      <c r="M4" s="55"/>
      <c r="N4" s="37" t="s">
        <v>11</v>
      </c>
      <c r="O4" s="37" t="s">
        <v>11</v>
      </c>
      <c r="P4" s="72" t="s">
        <v>11</v>
      </c>
      <c r="Q4" s="290"/>
      <c r="R4" s="275"/>
      <c r="S4" s="109"/>
      <c r="T4" s="62"/>
      <c r="U4" s="68" t="s">
        <v>180</v>
      </c>
    </row>
    <row r="5" spans="1:27" s="24" customFormat="1" ht="15.75" thickTop="1" x14ac:dyDescent="0.2">
      <c r="A5" s="14">
        <f>1</f>
        <v>1</v>
      </c>
      <c r="B5" s="15" t="s">
        <v>23</v>
      </c>
      <c r="C5" s="20" t="s">
        <v>26</v>
      </c>
      <c r="D5" s="16" t="s">
        <v>24</v>
      </c>
      <c r="E5" s="8">
        <v>35997</v>
      </c>
      <c r="F5" s="9">
        <v>12215.263000000001</v>
      </c>
      <c r="G5" s="8">
        <v>13261</v>
      </c>
      <c r="H5" s="17">
        <v>12289</v>
      </c>
      <c r="I5" s="8">
        <v>12000</v>
      </c>
      <c r="J5" s="19">
        <f t="shared" ref="J5:J20" si="0">(F5/I5)*10</f>
        <v>10.179385833333335</v>
      </c>
      <c r="K5" s="43">
        <v>974</v>
      </c>
      <c r="L5" s="56">
        <v>11500</v>
      </c>
      <c r="M5" s="56">
        <v>11300</v>
      </c>
      <c r="N5" s="42">
        <f t="shared" ref="N5:N20" si="1">M5+W5</f>
        <v>11379.736310221073</v>
      </c>
      <c r="O5" s="42">
        <f t="shared" ref="O5:O20" si="2">N5+Y5</f>
        <v>11539.208930663221</v>
      </c>
      <c r="P5" s="59">
        <f>H5-500</f>
        <v>11789</v>
      </c>
      <c r="Q5" s="58" t="s">
        <v>202</v>
      </c>
      <c r="R5" s="23" t="s">
        <v>27</v>
      </c>
      <c r="S5" s="113"/>
      <c r="T5" s="64">
        <f t="shared" ref="T5:T20" si="3">O5+AA5</f>
        <v>11778.417861326441</v>
      </c>
      <c r="U5" s="67">
        <f t="shared" ref="U5:U20" si="4">P5-T5</f>
        <v>10.582138673558802</v>
      </c>
      <c r="V5" s="13">
        <f t="shared" ref="V5:V20" si="5">(K5/60)*5</f>
        <v>81.166666666666671</v>
      </c>
      <c r="W5" s="13">
        <f t="shared" ref="W5:W20" si="6">(V5/J5)*10</f>
        <v>79.736310221073424</v>
      </c>
      <c r="X5" s="13">
        <f>(K5/60)*10</f>
        <v>162.33333333333334</v>
      </c>
      <c r="Y5" s="13">
        <f t="shared" ref="Y5:Y20" si="7">(X5/J5)*10</f>
        <v>159.47262044214685</v>
      </c>
      <c r="Z5" s="13">
        <f>(K5/60)*15</f>
        <v>243.5</v>
      </c>
      <c r="AA5" s="13">
        <f t="shared" ref="AA5:AA20" si="8">(Z5/J5)*10</f>
        <v>239.20893066322023</v>
      </c>
    </row>
    <row r="6" spans="1:27" ht="15" x14ac:dyDescent="0.2">
      <c r="A6" s="14">
        <f t="shared" ref="A6:A35" si="9">A5+1</f>
        <v>2</v>
      </c>
      <c r="B6" s="15" t="s">
        <v>28</v>
      </c>
      <c r="C6" s="29" t="s">
        <v>29</v>
      </c>
      <c r="D6" s="25" t="s">
        <v>24</v>
      </c>
      <c r="E6" s="26">
        <v>35928</v>
      </c>
      <c r="F6" s="27">
        <v>12266.626</v>
      </c>
      <c r="G6" s="26">
        <v>13293</v>
      </c>
      <c r="H6" s="26">
        <v>12330</v>
      </c>
      <c r="I6" s="17">
        <v>12000</v>
      </c>
      <c r="J6" s="28">
        <f t="shared" si="0"/>
        <v>10.222188333333333</v>
      </c>
      <c r="K6" s="43">
        <v>1208</v>
      </c>
      <c r="L6" s="56">
        <v>11500</v>
      </c>
      <c r="M6" s="56">
        <v>11300</v>
      </c>
      <c r="N6" s="42">
        <f t="shared" si="1"/>
        <v>11398.47858734749</v>
      </c>
      <c r="O6" s="42">
        <f t="shared" si="2"/>
        <v>11595.435762042471</v>
      </c>
      <c r="P6" s="59">
        <f>H6-400</f>
        <v>11930</v>
      </c>
      <c r="Q6" s="57" t="s">
        <v>202</v>
      </c>
      <c r="R6" s="23" t="s">
        <v>27</v>
      </c>
      <c r="S6" s="113"/>
      <c r="T6" s="64">
        <f t="shared" si="3"/>
        <v>11890.871524084943</v>
      </c>
      <c r="U6" s="67">
        <f t="shared" si="4"/>
        <v>39.128475915056697</v>
      </c>
      <c r="V6" s="13">
        <f t="shared" si="5"/>
        <v>100.66666666666666</v>
      </c>
      <c r="W6" s="13">
        <f t="shared" si="6"/>
        <v>98.478587347490659</v>
      </c>
      <c r="X6" s="13">
        <f t="shared" ref="X6:X35" si="10">(K6/60)*10</f>
        <v>201.33333333333331</v>
      </c>
      <c r="Y6" s="13">
        <f t="shared" si="7"/>
        <v>196.95717469498132</v>
      </c>
      <c r="Z6" s="13">
        <f t="shared" ref="Z6:Z20" si="11">(K6/60)*15</f>
        <v>302</v>
      </c>
      <c r="AA6" s="13">
        <f t="shared" si="8"/>
        <v>295.43576204247199</v>
      </c>
    </row>
    <row r="7" spans="1:27" ht="15" x14ac:dyDescent="0.2">
      <c r="A7" s="14">
        <f t="shared" si="9"/>
        <v>3</v>
      </c>
      <c r="B7" s="15" t="s">
        <v>30</v>
      </c>
      <c r="C7" s="29" t="s">
        <v>26</v>
      </c>
      <c r="D7" s="25" t="s">
        <v>24</v>
      </c>
      <c r="E7" s="26">
        <v>35993</v>
      </c>
      <c r="F7" s="27">
        <v>12313.616</v>
      </c>
      <c r="G7" s="26">
        <v>13376</v>
      </c>
      <c r="H7" s="26">
        <v>12435</v>
      </c>
      <c r="I7" s="17">
        <v>12100</v>
      </c>
      <c r="J7" s="28">
        <f t="shared" si="0"/>
        <v>10.17654214876033</v>
      </c>
      <c r="K7" s="43">
        <v>974</v>
      </c>
      <c r="L7" s="56">
        <v>11500</v>
      </c>
      <c r="M7" s="56">
        <v>11300</v>
      </c>
      <c r="N7" s="42">
        <f t="shared" si="1"/>
        <v>11379.758591356647</v>
      </c>
      <c r="O7" s="42">
        <f t="shared" si="2"/>
        <v>11539.27577406994</v>
      </c>
      <c r="P7" s="59">
        <f>H7-600</f>
        <v>11835</v>
      </c>
      <c r="Q7" s="57" t="s">
        <v>202</v>
      </c>
      <c r="R7" s="23" t="s">
        <v>27</v>
      </c>
      <c r="S7" s="113"/>
      <c r="T7" s="64">
        <f t="shared" si="3"/>
        <v>11778.55154813988</v>
      </c>
      <c r="U7" s="67">
        <f t="shared" si="4"/>
        <v>56.448451860120258</v>
      </c>
      <c r="V7" s="13">
        <f t="shared" si="5"/>
        <v>81.166666666666671</v>
      </c>
      <c r="W7" s="13">
        <f t="shared" si="6"/>
        <v>79.758591356646718</v>
      </c>
      <c r="X7" s="13">
        <f t="shared" si="10"/>
        <v>162.33333333333334</v>
      </c>
      <c r="Y7" s="13">
        <f t="shared" si="7"/>
        <v>159.51718271329344</v>
      </c>
      <c r="Z7" s="13">
        <f t="shared" si="11"/>
        <v>243.5</v>
      </c>
      <c r="AA7" s="13">
        <f t="shared" si="8"/>
        <v>239.27577406994016</v>
      </c>
    </row>
    <row r="8" spans="1:27" ht="15" x14ac:dyDescent="0.2">
      <c r="A8" s="14">
        <f t="shared" si="9"/>
        <v>4</v>
      </c>
      <c r="B8" s="15" t="s">
        <v>31</v>
      </c>
      <c r="C8" s="29" t="s">
        <v>32</v>
      </c>
      <c r="D8" s="25" t="s">
        <v>24</v>
      </c>
      <c r="E8" s="26">
        <v>32013</v>
      </c>
      <c r="F8" s="27">
        <v>10987.063</v>
      </c>
      <c r="G8" s="26">
        <v>14904</v>
      </c>
      <c r="H8" s="26">
        <v>14115</v>
      </c>
      <c r="I8" s="17">
        <v>13800</v>
      </c>
      <c r="J8" s="28">
        <f t="shared" si="0"/>
        <v>7.9616398550724643</v>
      </c>
      <c r="K8" s="43">
        <v>890</v>
      </c>
      <c r="L8" s="56">
        <v>13500</v>
      </c>
      <c r="M8" s="56">
        <v>13100</v>
      </c>
      <c r="N8" s="42">
        <f t="shared" si="1"/>
        <v>13193.155013309744</v>
      </c>
      <c r="O8" s="42">
        <f t="shared" si="2"/>
        <v>13379.465039929233</v>
      </c>
      <c r="P8" s="59">
        <v>13700</v>
      </c>
      <c r="Q8" s="57" t="s">
        <v>202</v>
      </c>
      <c r="R8" s="23" t="s">
        <v>27</v>
      </c>
      <c r="S8" s="113"/>
      <c r="T8" s="64">
        <f t="shared" si="3"/>
        <v>13658.930079858466</v>
      </c>
      <c r="U8" s="67">
        <f t="shared" si="4"/>
        <v>41.069920141533657</v>
      </c>
      <c r="V8" s="13">
        <f t="shared" si="5"/>
        <v>74.166666666666671</v>
      </c>
      <c r="W8" s="13">
        <f t="shared" si="6"/>
        <v>93.15501330974439</v>
      </c>
      <c r="X8" s="13">
        <f t="shared" si="10"/>
        <v>148.33333333333334</v>
      </c>
      <c r="Y8" s="13">
        <f t="shared" si="7"/>
        <v>186.31002661948878</v>
      </c>
      <c r="Z8" s="13">
        <f t="shared" si="11"/>
        <v>222.5</v>
      </c>
      <c r="AA8" s="13">
        <f t="shared" si="8"/>
        <v>279.46503992923311</v>
      </c>
    </row>
    <row r="9" spans="1:27" ht="15" x14ac:dyDescent="0.2">
      <c r="A9" s="14">
        <f t="shared" si="9"/>
        <v>5</v>
      </c>
      <c r="B9" s="15" t="s">
        <v>33</v>
      </c>
      <c r="C9" s="29" t="s">
        <v>32</v>
      </c>
      <c r="D9" s="25" t="s">
        <v>24</v>
      </c>
      <c r="E9" s="26">
        <v>35996</v>
      </c>
      <c r="F9" s="27">
        <v>12129.645</v>
      </c>
      <c r="G9" s="26">
        <v>13090</v>
      </c>
      <c r="H9" s="26">
        <v>12403</v>
      </c>
      <c r="I9" s="17">
        <v>12000</v>
      </c>
      <c r="J9" s="28">
        <f t="shared" si="0"/>
        <v>10.1080375</v>
      </c>
      <c r="K9" s="43">
        <v>1060</v>
      </c>
      <c r="L9" s="56">
        <v>11500</v>
      </c>
      <c r="M9" s="56">
        <v>11400</v>
      </c>
      <c r="N9" s="42">
        <f t="shared" si="1"/>
        <v>11487.389202239638</v>
      </c>
      <c r="O9" s="42">
        <f t="shared" si="2"/>
        <v>11662.167606718911</v>
      </c>
      <c r="P9" s="59">
        <v>12000</v>
      </c>
      <c r="Q9" s="57" t="s">
        <v>202</v>
      </c>
      <c r="R9" s="23" t="s">
        <v>27</v>
      </c>
      <c r="S9" s="113"/>
      <c r="T9" s="64">
        <f t="shared" si="3"/>
        <v>11924.335213437822</v>
      </c>
      <c r="U9" s="67">
        <f t="shared" si="4"/>
        <v>75.664786562178051</v>
      </c>
      <c r="V9" s="13">
        <f t="shared" si="5"/>
        <v>88.333333333333343</v>
      </c>
      <c r="W9" s="13">
        <f t="shared" si="6"/>
        <v>87.389202239636873</v>
      </c>
      <c r="X9" s="13">
        <f t="shared" si="10"/>
        <v>176.66666666666669</v>
      </c>
      <c r="Y9" s="13">
        <f t="shared" si="7"/>
        <v>174.77840447927375</v>
      </c>
      <c r="Z9" s="13">
        <f t="shared" si="11"/>
        <v>265</v>
      </c>
      <c r="AA9" s="13">
        <f t="shared" si="8"/>
        <v>262.16760671891058</v>
      </c>
    </row>
    <row r="10" spans="1:27" ht="15" x14ac:dyDescent="0.2">
      <c r="A10" s="14">
        <f t="shared" si="9"/>
        <v>6</v>
      </c>
      <c r="B10" s="15" t="s">
        <v>34</v>
      </c>
      <c r="C10" s="29" t="s">
        <v>32</v>
      </c>
      <c r="D10" s="25" t="s">
        <v>24</v>
      </c>
      <c r="E10" s="26">
        <v>36003</v>
      </c>
      <c r="F10" s="27">
        <v>12156.245999999999</v>
      </c>
      <c r="G10" s="26">
        <v>12946</v>
      </c>
      <c r="H10" s="26">
        <v>12416</v>
      </c>
      <c r="I10" s="17">
        <v>12000</v>
      </c>
      <c r="J10" s="28">
        <f t="shared" si="0"/>
        <v>10.130204999999998</v>
      </c>
      <c r="K10" s="43">
        <v>1060</v>
      </c>
      <c r="L10" s="56">
        <v>11500</v>
      </c>
      <c r="M10" s="56">
        <v>11400</v>
      </c>
      <c r="N10" s="42">
        <f t="shared" si="1"/>
        <v>11487.197972137123</v>
      </c>
      <c r="O10" s="42">
        <f t="shared" si="2"/>
        <v>11661.593916411366</v>
      </c>
      <c r="P10" s="59">
        <v>12000</v>
      </c>
      <c r="Q10" s="57" t="s">
        <v>202</v>
      </c>
      <c r="R10" s="23" t="s">
        <v>27</v>
      </c>
      <c r="S10" s="113"/>
      <c r="T10" s="64">
        <f t="shared" si="3"/>
        <v>11923.187832822732</v>
      </c>
      <c r="U10" s="67">
        <f t="shared" si="4"/>
        <v>76.812167177267838</v>
      </c>
      <c r="V10" s="13">
        <f t="shared" si="5"/>
        <v>88.333333333333343</v>
      </c>
      <c r="W10" s="13">
        <f t="shared" si="6"/>
        <v>87.197972137121965</v>
      </c>
      <c r="X10" s="13">
        <f t="shared" si="10"/>
        <v>176.66666666666669</v>
      </c>
      <c r="Y10" s="13">
        <f t="shared" si="7"/>
        <v>174.39594427424393</v>
      </c>
      <c r="Z10" s="13">
        <f t="shared" si="11"/>
        <v>265</v>
      </c>
      <c r="AA10" s="13">
        <f t="shared" si="8"/>
        <v>261.59391641136585</v>
      </c>
    </row>
    <row r="11" spans="1:27" ht="15" x14ac:dyDescent="0.2">
      <c r="A11" s="14">
        <f t="shared" si="9"/>
        <v>7</v>
      </c>
      <c r="B11" s="15" t="s">
        <v>37</v>
      </c>
      <c r="C11" s="29" t="s">
        <v>26</v>
      </c>
      <c r="D11" s="25" t="s">
        <v>24</v>
      </c>
      <c r="E11" s="26">
        <v>35997</v>
      </c>
      <c r="F11" s="27">
        <v>12172.022999999999</v>
      </c>
      <c r="G11" s="26">
        <v>12883</v>
      </c>
      <c r="H11" s="26">
        <v>12394</v>
      </c>
      <c r="I11" s="17">
        <v>12000</v>
      </c>
      <c r="J11" s="28">
        <f t="shared" si="0"/>
        <v>10.143352500000001</v>
      </c>
      <c r="K11" s="43">
        <v>974</v>
      </c>
      <c r="L11" s="56">
        <v>11500</v>
      </c>
      <c r="M11" s="56">
        <v>11300</v>
      </c>
      <c r="N11" s="42">
        <f t="shared" si="1"/>
        <v>11380.019566180577</v>
      </c>
      <c r="O11" s="42">
        <f t="shared" si="2"/>
        <v>11540.05869854173</v>
      </c>
      <c r="P11" s="59">
        <f>H11-600</f>
        <v>11794</v>
      </c>
      <c r="Q11" s="57" t="s">
        <v>202</v>
      </c>
      <c r="R11" s="23" t="s">
        <v>27</v>
      </c>
      <c r="S11" s="113"/>
      <c r="T11" s="64">
        <f t="shared" si="3"/>
        <v>11780.117397083461</v>
      </c>
      <c r="U11" s="67">
        <f t="shared" si="4"/>
        <v>13.882602916539327</v>
      </c>
      <c r="V11" s="13">
        <f t="shared" si="5"/>
        <v>81.166666666666671</v>
      </c>
      <c r="W11" s="13">
        <f t="shared" si="6"/>
        <v>80.019566180576561</v>
      </c>
      <c r="X11" s="13">
        <f t="shared" si="10"/>
        <v>162.33333333333334</v>
      </c>
      <c r="Y11" s="13">
        <f t="shared" si="7"/>
        <v>160.03913236115312</v>
      </c>
      <c r="Z11" s="13">
        <f t="shared" si="11"/>
        <v>243.5</v>
      </c>
      <c r="AA11" s="13">
        <f t="shared" si="8"/>
        <v>240.05869854172965</v>
      </c>
    </row>
    <row r="12" spans="1:27" ht="15" x14ac:dyDescent="0.2">
      <c r="A12" s="14">
        <f t="shared" si="9"/>
        <v>8</v>
      </c>
      <c r="B12" s="15" t="s">
        <v>38</v>
      </c>
      <c r="C12" s="29" t="s">
        <v>32</v>
      </c>
      <c r="D12" s="25" t="s">
        <v>24</v>
      </c>
      <c r="E12" s="26">
        <v>35982</v>
      </c>
      <c r="F12" s="27">
        <v>12333.29</v>
      </c>
      <c r="G12" s="26">
        <v>12989</v>
      </c>
      <c r="H12" s="26">
        <v>12430</v>
      </c>
      <c r="I12" s="17">
        <v>12130</v>
      </c>
      <c r="J12" s="28">
        <f t="shared" si="0"/>
        <v>10.167592745259688</v>
      </c>
      <c r="K12" s="43">
        <v>1060</v>
      </c>
      <c r="L12" s="56">
        <v>11500</v>
      </c>
      <c r="M12" s="56">
        <v>11400</v>
      </c>
      <c r="N12" s="42">
        <f t="shared" si="1"/>
        <v>11486.877332271708</v>
      </c>
      <c r="O12" s="42">
        <f t="shared" si="2"/>
        <v>11660.631996815124</v>
      </c>
      <c r="P12" s="59">
        <v>12000</v>
      </c>
      <c r="Q12" s="57" t="s">
        <v>202</v>
      </c>
      <c r="R12" s="23" t="s">
        <v>27</v>
      </c>
      <c r="S12" s="113"/>
      <c r="T12" s="64">
        <f t="shared" si="3"/>
        <v>11921.263993630248</v>
      </c>
      <c r="U12" s="67">
        <f t="shared" si="4"/>
        <v>78.736006369752431</v>
      </c>
      <c r="V12" s="13">
        <f t="shared" si="5"/>
        <v>88.333333333333343</v>
      </c>
      <c r="W12" s="13">
        <f t="shared" si="6"/>
        <v>86.877332271707971</v>
      </c>
      <c r="X12" s="13">
        <f t="shared" si="10"/>
        <v>176.66666666666669</v>
      </c>
      <c r="Y12" s="13">
        <f t="shared" si="7"/>
        <v>173.75466454341594</v>
      </c>
      <c r="Z12" s="13">
        <f t="shared" si="11"/>
        <v>265</v>
      </c>
      <c r="AA12" s="13">
        <f t="shared" si="8"/>
        <v>260.6319968151239</v>
      </c>
    </row>
    <row r="13" spans="1:27" ht="15" x14ac:dyDescent="0.2">
      <c r="A13" s="14">
        <f t="shared" si="9"/>
        <v>9</v>
      </c>
      <c r="B13" s="15" t="s">
        <v>39</v>
      </c>
      <c r="C13" s="29" t="s">
        <v>32</v>
      </c>
      <c r="D13" s="25" t="s">
        <v>24</v>
      </c>
      <c r="E13" s="26">
        <v>35990</v>
      </c>
      <c r="F13" s="27">
        <v>12314.302</v>
      </c>
      <c r="G13" s="26">
        <v>13031</v>
      </c>
      <c r="H13" s="26">
        <v>12438</v>
      </c>
      <c r="I13" s="17">
        <v>12100</v>
      </c>
      <c r="J13" s="28">
        <f t="shared" si="0"/>
        <v>10.177109090909092</v>
      </c>
      <c r="K13" s="43">
        <v>1060</v>
      </c>
      <c r="L13" s="56">
        <v>11500</v>
      </c>
      <c r="M13" s="56">
        <v>11400</v>
      </c>
      <c r="N13" s="42">
        <f>M13+W13</f>
        <v>11486.796095575155</v>
      </c>
      <c r="O13" s="42">
        <f t="shared" si="2"/>
        <v>11660.388286725467</v>
      </c>
      <c r="P13" s="59">
        <f>H13-500</f>
        <v>11938</v>
      </c>
      <c r="Q13" s="57" t="s">
        <v>202</v>
      </c>
      <c r="R13" s="23" t="s">
        <v>27</v>
      </c>
      <c r="S13" s="113"/>
      <c r="T13" s="64">
        <f>O13+AA13</f>
        <v>11920.776573450934</v>
      </c>
      <c r="U13" s="67">
        <f t="shared" si="4"/>
        <v>17.223426549066062</v>
      </c>
      <c r="V13" s="13">
        <f t="shared" si="5"/>
        <v>88.333333333333343</v>
      </c>
      <c r="W13" s="13">
        <f t="shared" si="6"/>
        <v>86.796095575155903</v>
      </c>
      <c r="X13" s="13">
        <f t="shared" si="10"/>
        <v>176.66666666666669</v>
      </c>
      <c r="Y13" s="13">
        <f t="shared" si="7"/>
        <v>173.59219115031181</v>
      </c>
      <c r="Z13" s="13">
        <f t="shared" si="11"/>
        <v>265</v>
      </c>
      <c r="AA13" s="13">
        <f t="shared" si="8"/>
        <v>260.38828672546765</v>
      </c>
    </row>
    <row r="14" spans="1:27" ht="15" x14ac:dyDescent="0.2">
      <c r="A14" s="14"/>
      <c r="B14" s="15"/>
      <c r="C14" s="29"/>
      <c r="D14" s="25"/>
      <c r="E14" s="26"/>
      <c r="F14" s="27"/>
      <c r="G14" s="26"/>
      <c r="H14" s="26"/>
      <c r="I14" s="17"/>
      <c r="J14" s="28"/>
      <c r="K14" s="43"/>
      <c r="L14" s="56"/>
      <c r="M14" s="56"/>
      <c r="N14" s="42"/>
      <c r="O14" s="42"/>
      <c r="P14" s="59"/>
      <c r="Q14" s="57"/>
      <c r="R14" s="23"/>
      <c r="S14" s="113"/>
      <c r="T14" s="64"/>
      <c r="U14" s="67"/>
      <c r="V14" s="13"/>
      <c r="W14" s="13"/>
      <c r="X14" s="13"/>
      <c r="Y14" s="13"/>
      <c r="Z14" s="13"/>
      <c r="AA14" s="13"/>
    </row>
    <row r="15" spans="1:27" ht="15" x14ac:dyDescent="0.2">
      <c r="A15" s="14">
        <f>A13+1</f>
        <v>10</v>
      </c>
      <c r="B15" s="15" t="s">
        <v>52</v>
      </c>
      <c r="C15" s="29" t="s">
        <v>53</v>
      </c>
      <c r="D15" s="25" t="s">
        <v>24</v>
      </c>
      <c r="E15" s="26">
        <v>23485</v>
      </c>
      <c r="F15" s="27">
        <v>4235.3320000000003</v>
      </c>
      <c r="G15" s="26">
        <v>10988</v>
      </c>
      <c r="H15" s="26">
        <v>10081</v>
      </c>
      <c r="I15" s="17">
        <v>9750</v>
      </c>
      <c r="J15" s="28">
        <f t="shared" si="0"/>
        <v>4.3439302564102569</v>
      </c>
      <c r="K15" s="43">
        <v>129.28</v>
      </c>
      <c r="L15" s="56">
        <v>9500</v>
      </c>
      <c r="M15" s="56">
        <v>9200</v>
      </c>
      <c r="N15" s="42">
        <f t="shared" si="1"/>
        <v>9224.8008892809339</v>
      </c>
      <c r="O15" s="42">
        <f t="shared" si="2"/>
        <v>9274.4026678428036</v>
      </c>
      <c r="P15" s="59">
        <f>H15-700</f>
        <v>9381</v>
      </c>
      <c r="Q15" s="57" t="s">
        <v>201</v>
      </c>
      <c r="R15" s="23" t="s">
        <v>27</v>
      </c>
      <c r="S15" s="113"/>
      <c r="T15" s="64">
        <f t="shared" si="3"/>
        <v>9348.8053356856071</v>
      </c>
      <c r="U15" s="67">
        <f t="shared" si="4"/>
        <v>32.194664314392867</v>
      </c>
      <c r="V15" s="13">
        <f t="shared" si="5"/>
        <v>10.773333333333333</v>
      </c>
      <c r="W15" s="13">
        <f t="shared" si="6"/>
        <v>24.800889280934761</v>
      </c>
      <c r="X15" s="13">
        <f t="shared" si="10"/>
        <v>21.546666666666667</v>
      </c>
      <c r="Y15" s="13">
        <f t="shared" si="7"/>
        <v>49.601778561869523</v>
      </c>
      <c r="Z15" s="13">
        <f t="shared" si="11"/>
        <v>32.32</v>
      </c>
      <c r="AA15" s="13">
        <f t="shared" si="8"/>
        <v>74.402667842804277</v>
      </c>
    </row>
    <row r="16" spans="1:27" s="13" customFormat="1" ht="15" x14ac:dyDescent="0.2">
      <c r="A16" s="14">
        <f t="shared" si="9"/>
        <v>11</v>
      </c>
      <c r="B16" s="106" t="s">
        <v>54</v>
      </c>
      <c r="C16" s="20" t="s">
        <v>55</v>
      </c>
      <c r="D16" s="16" t="s">
        <v>24</v>
      </c>
      <c r="E16" s="17">
        <v>23479</v>
      </c>
      <c r="F16" s="18">
        <v>4916.1660000000002</v>
      </c>
      <c r="G16" s="17">
        <v>12565</v>
      </c>
      <c r="H16" s="17">
        <v>11635</v>
      </c>
      <c r="I16" s="17">
        <v>11350</v>
      </c>
      <c r="J16" s="19">
        <f t="shared" si="0"/>
        <v>4.3314237885462559</v>
      </c>
      <c r="K16" s="53">
        <v>850</v>
      </c>
      <c r="L16" s="56">
        <v>11500</v>
      </c>
      <c r="M16" s="108">
        <v>9900</v>
      </c>
      <c r="N16" s="42">
        <f t="shared" si="1"/>
        <v>10063.533601862373</v>
      </c>
      <c r="O16" s="42">
        <f t="shared" si="2"/>
        <v>10390.600805587119</v>
      </c>
      <c r="P16" s="59">
        <f>H16-700</f>
        <v>10935</v>
      </c>
      <c r="Q16" s="57" t="s">
        <v>201</v>
      </c>
      <c r="R16" s="23" t="s">
        <v>27</v>
      </c>
      <c r="S16" s="113"/>
      <c r="T16" s="64">
        <f t="shared" si="3"/>
        <v>10881.201611174238</v>
      </c>
      <c r="U16" s="67">
        <f t="shared" si="4"/>
        <v>53.798388825762231</v>
      </c>
      <c r="V16" s="13">
        <f t="shared" si="5"/>
        <v>70.833333333333329</v>
      </c>
      <c r="W16" s="13">
        <f t="shared" si="6"/>
        <v>163.53360186237268</v>
      </c>
      <c r="X16" s="13">
        <f t="shared" si="10"/>
        <v>141.66666666666666</v>
      </c>
      <c r="Y16" s="13">
        <f t="shared" si="7"/>
        <v>327.06720372474535</v>
      </c>
      <c r="Z16" s="13">
        <f t="shared" si="11"/>
        <v>212.5</v>
      </c>
      <c r="AA16" s="13">
        <f t="shared" si="8"/>
        <v>490.60080558711803</v>
      </c>
    </row>
    <row r="17" spans="1:27" ht="15" x14ac:dyDescent="0.2">
      <c r="A17" s="14">
        <f t="shared" si="9"/>
        <v>12</v>
      </c>
      <c r="B17" s="15" t="s">
        <v>75</v>
      </c>
      <c r="C17" s="20" t="s">
        <v>48</v>
      </c>
      <c r="D17" s="25" t="s">
        <v>66</v>
      </c>
      <c r="E17" s="26">
        <v>18597</v>
      </c>
      <c r="F17" s="27">
        <v>3814.2730000000001</v>
      </c>
      <c r="G17" s="26">
        <v>16094</v>
      </c>
      <c r="H17" s="26">
        <v>14600</v>
      </c>
      <c r="I17" s="17">
        <v>14000</v>
      </c>
      <c r="J17" s="28">
        <f t="shared" si="0"/>
        <v>2.7244807142857139</v>
      </c>
      <c r="K17" s="43">
        <v>336.71</v>
      </c>
      <c r="L17" s="56">
        <v>13500</v>
      </c>
      <c r="M17" s="56">
        <v>13500</v>
      </c>
      <c r="N17" s="42">
        <f t="shared" si="1"/>
        <v>13602.989044919788</v>
      </c>
      <c r="O17" s="42">
        <f t="shared" si="2"/>
        <v>13808.967134759363</v>
      </c>
      <c r="P17" s="59">
        <v>14200</v>
      </c>
      <c r="Q17" s="57" t="s">
        <v>74</v>
      </c>
      <c r="R17" s="23" t="s">
        <v>63</v>
      </c>
      <c r="S17" s="113"/>
      <c r="T17" s="64">
        <f t="shared" si="3"/>
        <v>14117.934269518726</v>
      </c>
      <c r="U17" s="67">
        <f t="shared" si="4"/>
        <v>82.065730481273931</v>
      </c>
      <c r="V17" s="13">
        <f t="shared" si="5"/>
        <v>28.059166666666666</v>
      </c>
      <c r="W17" s="13">
        <f t="shared" si="6"/>
        <v>102.98904491978769</v>
      </c>
      <c r="X17" s="13">
        <f t="shared" si="10"/>
        <v>56.118333333333332</v>
      </c>
      <c r="Y17" s="13">
        <f t="shared" si="7"/>
        <v>205.97808983957538</v>
      </c>
      <c r="Z17" s="13">
        <f t="shared" si="11"/>
        <v>84.177499999999995</v>
      </c>
      <c r="AA17" s="13">
        <f t="shared" si="8"/>
        <v>308.96713475936309</v>
      </c>
    </row>
    <row r="18" spans="1:27" s="13" customFormat="1" ht="15" x14ac:dyDescent="0.2">
      <c r="A18" s="14">
        <f t="shared" si="9"/>
        <v>13</v>
      </c>
      <c r="B18" s="15" t="s">
        <v>102</v>
      </c>
      <c r="C18" s="20" t="s">
        <v>103</v>
      </c>
      <c r="D18" s="16" t="s">
        <v>24</v>
      </c>
      <c r="E18" s="17">
        <v>15826</v>
      </c>
      <c r="F18" s="18">
        <v>2337.7049999999999</v>
      </c>
      <c r="G18" s="17">
        <v>12314</v>
      </c>
      <c r="H18" s="17">
        <v>12153</v>
      </c>
      <c r="I18" s="17">
        <v>11900</v>
      </c>
      <c r="J18" s="19">
        <f t="shared" si="0"/>
        <v>1.9644579831932774</v>
      </c>
      <c r="K18" s="43">
        <v>372</v>
      </c>
      <c r="L18" s="56">
        <v>11500</v>
      </c>
      <c r="M18" s="56">
        <v>10700</v>
      </c>
      <c r="N18" s="42">
        <f t="shared" si="1"/>
        <v>10857.804342292975</v>
      </c>
      <c r="O18" s="42">
        <f t="shared" si="2"/>
        <v>11173.413026878925</v>
      </c>
      <c r="P18" s="59">
        <v>11700</v>
      </c>
      <c r="Q18" s="57" t="s">
        <v>202</v>
      </c>
      <c r="R18" s="23" t="s">
        <v>27</v>
      </c>
      <c r="S18" s="113"/>
      <c r="T18" s="64">
        <f t="shared" si="3"/>
        <v>11646.826053757852</v>
      </c>
      <c r="U18" s="67">
        <f t="shared" si="4"/>
        <v>53.173946242148304</v>
      </c>
      <c r="V18" s="13">
        <f t="shared" si="5"/>
        <v>31</v>
      </c>
      <c r="W18" s="13">
        <f t="shared" si="6"/>
        <v>157.80434229297538</v>
      </c>
      <c r="X18" s="13">
        <f t="shared" si="10"/>
        <v>62</v>
      </c>
      <c r="Y18" s="13">
        <f t="shared" si="7"/>
        <v>315.60868458595075</v>
      </c>
      <c r="Z18" s="13">
        <f t="shared" si="11"/>
        <v>93</v>
      </c>
      <c r="AA18" s="13">
        <f t="shared" si="8"/>
        <v>473.41302687892613</v>
      </c>
    </row>
    <row r="19" spans="1:27" ht="15" x14ac:dyDescent="0.2">
      <c r="A19" s="14">
        <f t="shared" si="9"/>
        <v>14</v>
      </c>
      <c r="B19" s="15" t="s">
        <v>104</v>
      </c>
      <c r="C19" s="29" t="s">
        <v>36</v>
      </c>
      <c r="D19" s="25" t="s">
        <v>24</v>
      </c>
      <c r="E19" s="26">
        <v>15849</v>
      </c>
      <c r="F19" s="27">
        <v>2329.694</v>
      </c>
      <c r="G19" s="26">
        <v>12310</v>
      </c>
      <c r="H19" s="26">
        <v>12150</v>
      </c>
      <c r="I19" s="17">
        <v>11800</v>
      </c>
      <c r="J19" s="28">
        <f t="shared" si="0"/>
        <v>1.9743169491525423</v>
      </c>
      <c r="K19" s="43">
        <v>281</v>
      </c>
      <c r="L19" s="56">
        <v>11500</v>
      </c>
      <c r="M19" s="56">
        <v>10900</v>
      </c>
      <c r="N19" s="42">
        <f t="shared" si="1"/>
        <v>11018.606420700173</v>
      </c>
      <c r="O19" s="42">
        <f t="shared" si="2"/>
        <v>11255.819262100516</v>
      </c>
      <c r="P19" s="59">
        <v>11700</v>
      </c>
      <c r="Q19" s="57" t="s">
        <v>202</v>
      </c>
      <c r="R19" s="23" t="s">
        <v>27</v>
      </c>
      <c r="S19" s="113"/>
      <c r="T19" s="64">
        <f t="shared" si="3"/>
        <v>11611.638524201033</v>
      </c>
      <c r="U19" s="67">
        <f t="shared" si="4"/>
        <v>88.361475798967149</v>
      </c>
      <c r="V19" s="13">
        <f t="shared" si="5"/>
        <v>23.416666666666668</v>
      </c>
      <c r="W19" s="13">
        <f t="shared" si="6"/>
        <v>118.60642070017208</v>
      </c>
      <c r="X19" s="13">
        <f t="shared" si="10"/>
        <v>46.833333333333336</v>
      </c>
      <c r="Y19" s="13">
        <f t="shared" si="7"/>
        <v>237.21284140034416</v>
      </c>
      <c r="Z19" s="13">
        <f t="shared" si="11"/>
        <v>70.25</v>
      </c>
      <c r="AA19" s="13">
        <f t="shared" si="8"/>
        <v>355.8192621005162</v>
      </c>
    </row>
    <row r="20" spans="1:27" ht="15" x14ac:dyDescent="0.2">
      <c r="A20" s="14">
        <f t="shared" si="9"/>
        <v>15</v>
      </c>
      <c r="B20" s="15" t="s">
        <v>106</v>
      </c>
      <c r="C20" s="69" t="s">
        <v>174</v>
      </c>
      <c r="D20" s="16" t="s">
        <v>24</v>
      </c>
      <c r="E20" s="17">
        <v>8179</v>
      </c>
      <c r="F20" s="18">
        <v>294.15499999999997</v>
      </c>
      <c r="G20" s="17">
        <v>6178</v>
      </c>
      <c r="H20" s="17">
        <v>5896</v>
      </c>
      <c r="I20" s="17">
        <v>5600</v>
      </c>
      <c r="J20" s="19">
        <f t="shared" si="0"/>
        <v>0.52527678571428571</v>
      </c>
      <c r="K20" s="19">
        <v>0.52527678571428571</v>
      </c>
      <c r="L20" s="56">
        <v>5500</v>
      </c>
      <c r="M20" s="56">
        <v>5300</v>
      </c>
      <c r="N20" s="42">
        <f t="shared" si="1"/>
        <v>5300.833333333333</v>
      </c>
      <c r="O20" s="42">
        <f t="shared" si="2"/>
        <v>5302.5</v>
      </c>
      <c r="P20" s="59">
        <v>5400</v>
      </c>
      <c r="Q20" s="57" t="s">
        <v>74</v>
      </c>
      <c r="R20" s="23" t="s">
        <v>63</v>
      </c>
      <c r="S20" s="113"/>
      <c r="T20" s="64">
        <f t="shared" si="3"/>
        <v>5305</v>
      </c>
      <c r="U20" s="67">
        <f t="shared" si="4"/>
        <v>95</v>
      </c>
      <c r="V20" s="13">
        <f t="shared" si="5"/>
        <v>4.3773065476190476E-2</v>
      </c>
      <c r="W20" s="13">
        <f t="shared" si="6"/>
        <v>0.83333333333333326</v>
      </c>
      <c r="X20" s="13">
        <f t="shared" si="10"/>
        <v>8.7546130952380952E-2</v>
      </c>
      <c r="Y20" s="13">
        <f t="shared" si="7"/>
        <v>1.6666666666666665</v>
      </c>
      <c r="Z20" s="13">
        <f t="shared" si="11"/>
        <v>0.13131919642857143</v>
      </c>
      <c r="AA20" s="13">
        <f t="shared" si="8"/>
        <v>2.5</v>
      </c>
    </row>
    <row r="21" spans="1:27" s="13" customFormat="1" ht="15" x14ac:dyDescent="0.2">
      <c r="A21" s="14">
        <f t="shared" si="9"/>
        <v>16</v>
      </c>
      <c r="B21" s="15" t="s">
        <v>117</v>
      </c>
      <c r="C21" s="20" t="s">
        <v>118</v>
      </c>
      <c r="D21" s="16" t="s">
        <v>24</v>
      </c>
      <c r="E21" s="17">
        <v>24368</v>
      </c>
      <c r="F21" s="18">
        <v>5513.3980000000001</v>
      </c>
      <c r="G21" s="17">
        <v>12272</v>
      </c>
      <c r="H21" s="17">
        <v>12120</v>
      </c>
      <c r="I21" s="17">
        <v>11800</v>
      </c>
      <c r="J21" s="19">
        <f t="shared" ref="J21:J38" si="12">(F21/I21)*10</f>
        <v>4.6723711864406781</v>
      </c>
      <c r="K21" s="43">
        <v>215</v>
      </c>
      <c r="L21" s="56">
        <v>11500</v>
      </c>
      <c r="M21" s="56">
        <v>11400</v>
      </c>
      <c r="N21" s="42">
        <f t="shared" ref="N21:N38" si="13">M21+W21</f>
        <v>11438.345983124502</v>
      </c>
      <c r="O21" s="42">
        <f t="shared" ref="O21:O35" si="14">N21+Y21</f>
        <v>11515.037949373507</v>
      </c>
      <c r="P21" s="59">
        <v>11700</v>
      </c>
      <c r="Q21" s="57" t="s">
        <v>70</v>
      </c>
      <c r="R21" s="21" t="s">
        <v>63</v>
      </c>
      <c r="S21" s="114"/>
      <c r="T21" s="64">
        <f t="shared" ref="T21:T35" si="15">O21+AA21</f>
        <v>11630.075898747014</v>
      </c>
      <c r="U21" s="67">
        <f t="shared" ref="U21:U35" si="16">P21-T21</f>
        <v>69.924101252985565</v>
      </c>
      <c r="V21" s="13">
        <f t="shared" ref="V21:V35" si="17">(K21/60)*5</f>
        <v>17.916666666666668</v>
      </c>
      <c r="W21" s="13">
        <f t="shared" ref="W21:W35" si="18">(V21/J21)*10</f>
        <v>38.345983124502652</v>
      </c>
      <c r="X21" s="13">
        <f t="shared" si="10"/>
        <v>35.833333333333336</v>
      </c>
      <c r="Y21" s="13">
        <f t="shared" ref="Y21:Y35" si="19">(X21/J21)*10</f>
        <v>76.691966249005304</v>
      </c>
      <c r="Z21" s="13">
        <f>(K21/60)*15</f>
        <v>53.75</v>
      </c>
      <c r="AA21" s="13">
        <f t="shared" ref="AA21:AA35" si="20">(Z21/J21)*10</f>
        <v>115.03794937350796</v>
      </c>
    </row>
    <row r="22" spans="1:27" s="13" customFormat="1" ht="15" x14ac:dyDescent="0.2">
      <c r="A22" s="14">
        <f t="shared" si="9"/>
        <v>17</v>
      </c>
      <c r="B22" s="15" t="s">
        <v>120</v>
      </c>
      <c r="C22" s="20" t="s">
        <v>112</v>
      </c>
      <c r="D22" s="16" t="s">
        <v>24</v>
      </c>
      <c r="E22" s="17">
        <v>24393</v>
      </c>
      <c r="F22" s="18">
        <v>5512.375</v>
      </c>
      <c r="G22" s="17">
        <v>12329</v>
      </c>
      <c r="H22" s="17">
        <v>12181</v>
      </c>
      <c r="I22" s="17">
        <v>11800</v>
      </c>
      <c r="J22" s="19">
        <f t="shared" si="12"/>
        <v>4.6715042372881355</v>
      </c>
      <c r="K22" s="43">
        <v>237</v>
      </c>
      <c r="L22" s="56">
        <v>11500</v>
      </c>
      <c r="M22" s="56">
        <v>11400</v>
      </c>
      <c r="N22" s="42">
        <f t="shared" si="13"/>
        <v>11442.277602666727</v>
      </c>
      <c r="O22" s="42">
        <f t="shared" si="14"/>
        <v>11526.832808000181</v>
      </c>
      <c r="P22" s="59">
        <v>11700</v>
      </c>
      <c r="Q22" s="57" t="s">
        <v>74</v>
      </c>
      <c r="R22" s="23" t="s">
        <v>63</v>
      </c>
      <c r="S22" s="113"/>
      <c r="T22" s="64">
        <f t="shared" si="15"/>
        <v>11653.665616000362</v>
      </c>
      <c r="U22" s="67">
        <f t="shared" si="16"/>
        <v>46.334383999637794</v>
      </c>
      <c r="V22" s="13">
        <f t="shared" si="17"/>
        <v>19.75</v>
      </c>
      <c r="W22" s="13">
        <f t="shared" si="18"/>
        <v>42.277602666727141</v>
      </c>
      <c r="X22" s="13">
        <f t="shared" si="10"/>
        <v>39.5</v>
      </c>
      <c r="Y22" s="13">
        <f t="shared" si="19"/>
        <v>84.555205333454282</v>
      </c>
      <c r="Z22" s="13">
        <f>(K22/60)*15</f>
        <v>59.25</v>
      </c>
      <c r="AA22" s="13">
        <f t="shared" si="20"/>
        <v>126.8328080001814</v>
      </c>
    </row>
    <row r="23" spans="1:27" ht="15" x14ac:dyDescent="0.2">
      <c r="A23" s="14">
        <f t="shared" si="9"/>
        <v>18</v>
      </c>
      <c r="B23" s="15" t="s">
        <v>121</v>
      </c>
      <c r="C23" s="20" t="s">
        <v>118</v>
      </c>
      <c r="D23" s="16" t="s">
        <v>24</v>
      </c>
      <c r="E23" s="17">
        <v>21328</v>
      </c>
      <c r="F23" s="18">
        <v>4179.6480000000001</v>
      </c>
      <c r="G23" s="17">
        <v>12371</v>
      </c>
      <c r="H23" s="17">
        <v>12142</v>
      </c>
      <c r="I23" s="17">
        <v>11800</v>
      </c>
      <c r="J23" s="19">
        <f t="shared" si="12"/>
        <v>3.5420745762711863</v>
      </c>
      <c r="K23" s="43">
        <v>215</v>
      </c>
      <c r="L23" s="56">
        <v>11500</v>
      </c>
      <c r="M23" s="56">
        <v>11300</v>
      </c>
      <c r="N23" s="42">
        <f t="shared" si="13"/>
        <v>11350.582409491581</v>
      </c>
      <c r="O23" s="42">
        <f t="shared" si="14"/>
        <v>11451.747228474742</v>
      </c>
      <c r="P23" s="59">
        <v>11700</v>
      </c>
      <c r="Q23" s="58" t="s">
        <v>70</v>
      </c>
      <c r="R23" s="23" t="s">
        <v>63</v>
      </c>
      <c r="S23" s="113"/>
      <c r="T23" s="64">
        <f t="shared" si="15"/>
        <v>11603.494456949484</v>
      </c>
      <c r="U23" s="67">
        <f t="shared" si="16"/>
        <v>96.50554305051628</v>
      </c>
      <c r="V23" s="13">
        <f t="shared" si="17"/>
        <v>17.916666666666668</v>
      </c>
      <c r="W23" s="13">
        <f t="shared" si="18"/>
        <v>50.582409491580798</v>
      </c>
      <c r="X23" s="13">
        <f t="shared" si="10"/>
        <v>35.833333333333336</v>
      </c>
      <c r="Y23" s="13">
        <f t="shared" si="19"/>
        <v>101.1648189831616</v>
      </c>
      <c r="Z23" s="13">
        <f>(K23/60)*15</f>
        <v>53.75</v>
      </c>
      <c r="AA23" s="13">
        <f t="shared" si="20"/>
        <v>151.74722847474237</v>
      </c>
    </row>
    <row r="24" spans="1:27" ht="15" x14ac:dyDescent="0.2">
      <c r="A24" s="14">
        <f t="shared" si="9"/>
        <v>19</v>
      </c>
      <c r="B24" s="15" t="s">
        <v>122</v>
      </c>
      <c r="C24" s="20" t="s">
        <v>112</v>
      </c>
      <c r="D24" s="16" t="s">
        <v>24</v>
      </c>
      <c r="E24" s="17">
        <v>24372</v>
      </c>
      <c r="F24" s="18">
        <v>5537.6719999999996</v>
      </c>
      <c r="G24" s="17">
        <v>12308</v>
      </c>
      <c r="H24" s="17">
        <v>12114</v>
      </c>
      <c r="I24" s="17">
        <v>11900</v>
      </c>
      <c r="J24" s="19">
        <f t="shared" si="12"/>
        <v>4.6535058823529409</v>
      </c>
      <c r="K24" s="43">
        <v>222.55</v>
      </c>
      <c r="L24" s="56">
        <v>11500</v>
      </c>
      <c r="M24" s="56">
        <v>11400</v>
      </c>
      <c r="N24" s="42">
        <f t="shared" si="13"/>
        <v>11439.853464897644</v>
      </c>
      <c r="O24" s="42">
        <f t="shared" si="14"/>
        <v>11519.560394692931</v>
      </c>
      <c r="P24" s="59">
        <v>11700</v>
      </c>
      <c r="Q24" s="57" t="s">
        <v>74</v>
      </c>
      <c r="R24" s="23" t="s">
        <v>63</v>
      </c>
      <c r="S24" s="113"/>
      <c r="T24" s="64">
        <f t="shared" si="15"/>
        <v>11639.120789385865</v>
      </c>
      <c r="U24" s="67">
        <f t="shared" si="16"/>
        <v>60.879210614135445</v>
      </c>
      <c r="V24" s="13">
        <f t="shared" si="17"/>
        <v>18.545833333333334</v>
      </c>
      <c r="W24" s="13">
        <f t="shared" si="18"/>
        <v>39.853464897644116</v>
      </c>
      <c r="X24" s="13">
        <f t="shared" si="10"/>
        <v>37.091666666666669</v>
      </c>
      <c r="Y24" s="13">
        <f t="shared" si="19"/>
        <v>79.706929795288232</v>
      </c>
      <c r="Z24" s="13">
        <f>(K24/60)*15</f>
        <v>55.637500000000003</v>
      </c>
      <c r="AA24" s="13">
        <f t="shared" si="20"/>
        <v>119.56039469293233</v>
      </c>
    </row>
    <row r="25" spans="1:27" ht="15" x14ac:dyDescent="0.2">
      <c r="A25" s="14">
        <f t="shared" si="9"/>
        <v>20</v>
      </c>
      <c r="B25" s="15" t="s">
        <v>124</v>
      </c>
      <c r="C25" s="20" t="s">
        <v>48</v>
      </c>
      <c r="D25" s="16" t="s">
        <v>24</v>
      </c>
      <c r="E25" s="17">
        <v>21352</v>
      </c>
      <c r="F25" s="18">
        <v>4226.0129999999999</v>
      </c>
      <c r="G25" s="17">
        <v>12489</v>
      </c>
      <c r="H25" s="17">
        <v>12187</v>
      </c>
      <c r="I25" s="17">
        <v>11800</v>
      </c>
      <c r="J25" s="19">
        <f t="shared" si="12"/>
        <v>3.5813669491525424</v>
      </c>
      <c r="K25" s="43">
        <v>287</v>
      </c>
      <c r="L25" s="56">
        <v>11500</v>
      </c>
      <c r="M25" s="56">
        <v>11300</v>
      </c>
      <c r="N25" s="42">
        <f t="shared" si="13"/>
        <v>11366.780832587752</v>
      </c>
      <c r="O25" s="42">
        <f t="shared" si="14"/>
        <v>11500.342497763259</v>
      </c>
      <c r="P25" s="59">
        <v>11800</v>
      </c>
      <c r="Q25" s="58" t="s">
        <v>70</v>
      </c>
      <c r="R25" s="23" t="s">
        <v>63</v>
      </c>
      <c r="S25" s="113"/>
      <c r="T25" s="64">
        <f t="shared" si="15"/>
        <v>11700.684995526517</v>
      </c>
      <c r="U25" s="67">
        <f t="shared" si="16"/>
        <v>99.315004473482986</v>
      </c>
      <c r="V25" s="13">
        <f t="shared" si="17"/>
        <v>23.916666666666664</v>
      </c>
      <c r="W25" s="13">
        <f t="shared" si="18"/>
        <v>66.780832587752727</v>
      </c>
      <c r="X25" s="13">
        <f t="shared" si="10"/>
        <v>47.833333333333329</v>
      </c>
      <c r="Y25" s="13">
        <f t="shared" si="19"/>
        <v>133.56166517550545</v>
      </c>
      <c r="Z25" s="13">
        <f>(K25/60)*15</f>
        <v>71.75</v>
      </c>
      <c r="AA25" s="13">
        <f t="shared" si="20"/>
        <v>200.34249776325819</v>
      </c>
    </row>
    <row r="26" spans="1:27" ht="15" x14ac:dyDescent="0.2">
      <c r="A26" s="14">
        <f t="shared" si="9"/>
        <v>21</v>
      </c>
      <c r="B26" s="15" t="s">
        <v>126</v>
      </c>
      <c r="C26" s="20" t="s">
        <v>53</v>
      </c>
      <c r="D26" s="16" t="s">
        <v>24</v>
      </c>
      <c r="E26" s="17">
        <v>21336</v>
      </c>
      <c r="F26" s="18">
        <v>4257.9089999999997</v>
      </c>
      <c r="G26" s="17">
        <v>12302</v>
      </c>
      <c r="H26" s="17">
        <v>12140</v>
      </c>
      <c r="I26" s="17">
        <v>11900</v>
      </c>
      <c r="J26" s="19">
        <f t="shared" si="12"/>
        <v>3.5780747899159659</v>
      </c>
      <c r="K26" s="43">
        <v>161.41999999999999</v>
      </c>
      <c r="L26" s="56">
        <v>11500</v>
      </c>
      <c r="M26" s="56">
        <v>11400</v>
      </c>
      <c r="N26" s="42">
        <f t="shared" si="13"/>
        <v>11437.594705131869</v>
      </c>
      <c r="O26" s="42">
        <f t="shared" si="14"/>
        <v>11512.784115395609</v>
      </c>
      <c r="P26" s="59">
        <v>11700</v>
      </c>
      <c r="Q26" s="58" t="s">
        <v>70</v>
      </c>
      <c r="R26" s="23" t="s">
        <v>63</v>
      </c>
      <c r="S26" s="113"/>
      <c r="T26" s="64">
        <f t="shared" si="15"/>
        <v>11625.568230791218</v>
      </c>
      <c r="U26" s="67">
        <f t="shared" si="16"/>
        <v>74.431769208782498</v>
      </c>
      <c r="V26" s="13">
        <f t="shared" si="17"/>
        <v>13.451666666666666</v>
      </c>
      <c r="W26" s="13">
        <f t="shared" si="18"/>
        <v>37.594705131869503</v>
      </c>
      <c r="X26" s="13">
        <f t="shared" si="10"/>
        <v>26.903333333333332</v>
      </c>
      <c r="Y26" s="13">
        <f t="shared" si="19"/>
        <v>75.189410263739006</v>
      </c>
      <c r="Z26" s="13">
        <f t="shared" ref="Z26:Z35" si="21">(K26/60)*15</f>
        <v>40.354999999999997</v>
      </c>
      <c r="AA26" s="13">
        <f t="shared" si="20"/>
        <v>112.78411539560851</v>
      </c>
    </row>
    <row r="27" spans="1:27" ht="15" x14ac:dyDescent="0.2">
      <c r="A27" s="14">
        <f t="shared" si="9"/>
        <v>22</v>
      </c>
      <c r="B27" s="15" t="s">
        <v>128</v>
      </c>
      <c r="C27" s="20" t="s">
        <v>48</v>
      </c>
      <c r="D27" s="16" t="s">
        <v>24</v>
      </c>
      <c r="E27" s="17">
        <v>21323</v>
      </c>
      <c r="F27" s="18">
        <v>4273.6719999999996</v>
      </c>
      <c r="G27" s="17">
        <v>12282</v>
      </c>
      <c r="H27" s="17">
        <v>12130</v>
      </c>
      <c r="I27" s="17">
        <v>11900</v>
      </c>
      <c r="J27" s="19">
        <f t="shared" si="12"/>
        <v>3.5913210084033609</v>
      </c>
      <c r="K27" s="43">
        <v>161</v>
      </c>
      <c r="L27" s="56">
        <v>11500</v>
      </c>
      <c r="M27" s="56">
        <v>11400</v>
      </c>
      <c r="N27" s="42">
        <f t="shared" si="13"/>
        <v>11437.358583750305</v>
      </c>
      <c r="O27" s="42">
        <f t="shared" si="14"/>
        <v>11512.075751250915</v>
      </c>
      <c r="P27" s="59">
        <v>11700</v>
      </c>
      <c r="Q27" s="58" t="s">
        <v>70</v>
      </c>
      <c r="R27" s="23" t="s">
        <v>63</v>
      </c>
      <c r="S27" s="113"/>
      <c r="T27" s="64">
        <f t="shared" si="15"/>
        <v>11624.151502501831</v>
      </c>
      <c r="U27" s="67">
        <f t="shared" si="16"/>
        <v>75.848497498169309</v>
      </c>
      <c r="V27" s="13">
        <f t="shared" si="17"/>
        <v>13.416666666666666</v>
      </c>
      <c r="W27" s="13">
        <f t="shared" si="18"/>
        <v>37.358583750304973</v>
      </c>
      <c r="X27" s="13">
        <f t="shared" si="10"/>
        <v>26.833333333333332</v>
      </c>
      <c r="Y27" s="13">
        <f t="shared" si="19"/>
        <v>74.717167500609946</v>
      </c>
      <c r="Z27" s="13">
        <f t="shared" si="21"/>
        <v>40.25</v>
      </c>
      <c r="AA27" s="13">
        <f t="shared" si="20"/>
        <v>112.07575125091492</v>
      </c>
    </row>
    <row r="28" spans="1:27" s="13" customFormat="1" ht="15" x14ac:dyDescent="0.2">
      <c r="A28" s="14">
        <f t="shared" si="9"/>
        <v>23</v>
      </c>
      <c r="B28" s="15" t="s">
        <v>131</v>
      </c>
      <c r="C28" s="20" t="s">
        <v>130</v>
      </c>
      <c r="D28" s="16" t="s">
        <v>24</v>
      </c>
      <c r="E28" s="17">
        <v>21325</v>
      </c>
      <c r="F28" s="18">
        <v>4243.2969999999996</v>
      </c>
      <c r="G28" s="17">
        <v>12303</v>
      </c>
      <c r="H28" s="17">
        <v>12170</v>
      </c>
      <c r="I28" s="17">
        <v>11900</v>
      </c>
      <c r="J28" s="19">
        <f t="shared" si="12"/>
        <v>3.5657957983193271</v>
      </c>
      <c r="K28" s="43">
        <v>248.07</v>
      </c>
      <c r="L28" s="56">
        <v>11500</v>
      </c>
      <c r="M28" s="56">
        <v>11300</v>
      </c>
      <c r="N28" s="42">
        <f t="shared" si="13"/>
        <v>11357.974435916223</v>
      </c>
      <c r="O28" s="42">
        <f t="shared" si="14"/>
        <v>11473.923307748668</v>
      </c>
      <c r="P28" s="59">
        <v>11700</v>
      </c>
      <c r="Q28" s="57" t="s">
        <v>70</v>
      </c>
      <c r="R28" s="21" t="s">
        <v>63</v>
      </c>
      <c r="S28" s="114"/>
      <c r="T28" s="64">
        <f t="shared" si="15"/>
        <v>11647.846615497336</v>
      </c>
      <c r="U28" s="67">
        <f t="shared" si="16"/>
        <v>52.153384502664267</v>
      </c>
      <c r="V28" s="13">
        <f t="shared" si="17"/>
        <v>20.672499999999999</v>
      </c>
      <c r="W28" s="13">
        <f t="shared" si="18"/>
        <v>57.974435916222696</v>
      </c>
      <c r="X28" s="13">
        <f t="shared" si="10"/>
        <v>41.344999999999999</v>
      </c>
      <c r="Y28" s="13">
        <f t="shared" si="19"/>
        <v>115.94887183244539</v>
      </c>
      <c r="Z28" s="13">
        <f t="shared" si="21"/>
        <v>62.017499999999998</v>
      </c>
      <c r="AA28" s="13">
        <f t="shared" si="20"/>
        <v>173.92330774866809</v>
      </c>
    </row>
    <row r="29" spans="1:27" s="13" customFormat="1" ht="15" x14ac:dyDescent="0.2">
      <c r="A29" s="14">
        <f t="shared" si="9"/>
        <v>24</v>
      </c>
      <c r="B29" s="15" t="s">
        <v>145</v>
      </c>
      <c r="C29" s="20" t="s">
        <v>26</v>
      </c>
      <c r="D29" s="16" t="s">
        <v>24</v>
      </c>
      <c r="E29" s="17">
        <v>35991</v>
      </c>
      <c r="F29" s="18">
        <v>12204.423000000001</v>
      </c>
      <c r="G29" s="17">
        <v>13195</v>
      </c>
      <c r="H29" s="17">
        <v>12183</v>
      </c>
      <c r="I29" s="17">
        <v>12000</v>
      </c>
      <c r="J29" s="19">
        <f t="shared" si="12"/>
        <v>10.1703525</v>
      </c>
      <c r="K29" s="43">
        <v>750</v>
      </c>
      <c r="L29" s="56">
        <v>11500</v>
      </c>
      <c r="M29" s="56">
        <v>11300</v>
      </c>
      <c r="N29" s="42">
        <f t="shared" si="13"/>
        <v>11361.453130557667</v>
      </c>
      <c r="O29" s="42">
        <f t="shared" si="14"/>
        <v>11484.359391673002</v>
      </c>
      <c r="P29" s="59">
        <v>11700</v>
      </c>
      <c r="Q29" s="57" t="s">
        <v>200</v>
      </c>
      <c r="R29" s="23" t="s">
        <v>63</v>
      </c>
      <c r="S29" s="113"/>
      <c r="T29" s="64">
        <f t="shared" si="15"/>
        <v>11668.718783346005</v>
      </c>
      <c r="U29" s="67">
        <f t="shared" si="16"/>
        <v>31.281216653995216</v>
      </c>
      <c r="V29" s="13">
        <f t="shared" si="17"/>
        <v>62.5</v>
      </c>
      <c r="W29" s="13">
        <f t="shared" si="18"/>
        <v>61.453130557667492</v>
      </c>
      <c r="X29" s="13">
        <f t="shared" si="10"/>
        <v>125</v>
      </c>
      <c r="Y29" s="13">
        <f t="shared" si="19"/>
        <v>122.90626111533498</v>
      </c>
      <c r="Z29" s="13">
        <f t="shared" si="21"/>
        <v>187.5</v>
      </c>
      <c r="AA29" s="13">
        <f t="shared" si="20"/>
        <v>184.35939167300248</v>
      </c>
    </row>
    <row r="30" spans="1:27" ht="15" x14ac:dyDescent="0.2">
      <c r="A30" s="14">
        <f t="shared" si="9"/>
        <v>25</v>
      </c>
      <c r="B30" s="15" t="s">
        <v>146</v>
      </c>
      <c r="C30" s="20" t="s">
        <v>26</v>
      </c>
      <c r="D30" s="16" t="s">
        <v>24</v>
      </c>
      <c r="E30" s="17">
        <v>35966</v>
      </c>
      <c r="F30" s="18">
        <v>11834.919</v>
      </c>
      <c r="G30" s="17">
        <v>13249</v>
      </c>
      <c r="H30" s="17">
        <v>12140</v>
      </c>
      <c r="I30" s="17">
        <v>11800</v>
      </c>
      <c r="J30" s="19">
        <f t="shared" si="12"/>
        <v>10.029592372881355</v>
      </c>
      <c r="K30" s="43">
        <v>750</v>
      </c>
      <c r="L30" s="56">
        <v>11500</v>
      </c>
      <c r="M30" s="56">
        <v>11300</v>
      </c>
      <c r="N30" s="42">
        <f t="shared" si="13"/>
        <v>11362.315593372459</v>
      </c>
      <c r="O30" s="42">
        <f t="shared" si="14"/>
        <v>11486.94678011738</v>
      </c>
      <c r="P30" s="59">
        <v>11700</v>
      </c>
      <c r="Q30" s="57" t="s">
        <v>200</v>
      </c>
      <c r="R30" s="23" t="s">
        <v>63</v>
      </c>
      <c r="S30" s="113"/>
      <c r="T30" s="64">
        <f t="shared" si="15"/>
        <v>11673.893560234759</v>
      </c>
      <c r="U30" s="67">
        <f t="shared" si="16"/>
        <v>26.106439765240793</v>
      </c>
      <c r="V30" s="13">
        <f t="shared" si="17"/>
        <v>62.5</v>
      </c>
      <c r="W30" s="13">
        <f t="shared" si="18"/>
        <v>62.315593372459929</v>
      </c>
      <c r="X30" s="13">
        <f t="shared" si="10"/>
        <v>125</v>
      </c>
      <c r="Y30" s="13">
        <f t="shared" si="19"/>
        <v>124.63118674491986</v>
      </c>
      <c r="Z30" s="13">
        <f t="shared" si="21"/>
        <v>187.5</v>
      </c>
      <c r="AA30" s="13">
        <f t="shared" si="20"/>
        <v>186.94678011737977</v>
      </c>
    </row>
    <row r="31" spans="1:27" ht="15" x14ac:dyDescent="0.2">
      <c r="A31" s="14">
        <f t="shared" si="9"/>
        <v>26</v>
      </c>
      <c r="B31" s="15" t="s">
        <v>147</v>
      </c>
      <c r="C31" s="20" t="s">
        <v>26</v>
      </c>
      <c r="D31" s="16" t="s">
        <v>24</v>
      </c>
      <c r="E31" s="17">
        <v>36000</v>
      </c>
      <c r="F31" s="18">
        <v>11962.701999999999</v>
      </c>
      <c r="G31" s="17">
        <v>13244</v>
      </c>
      <c r="H31" s="17">
        <v>12158</v>
      </c>
      <c r="I31" s="17">
        <v>11900</v>
      </c>
      <c r="J31" s="19">
        <f t="shared" si="12"/>
        <v>10.052690756302521</v>
      </c>
      <c r="K31" s="43">
        <v>750</v>
      </c>
      <c r="L31" s="56">
        <v>11500</v>
      </c>
      <c r="M31" s="56">
        <v>11300</v>
      </c>
      <c r="N31" s="42">
        <f t="shared" si="13"/>
        <v>11362.17240887552</v>
      </c>
      <c r="O31" s="42">
        <f t="shared" si="14"/>
        <v>11486.51722662656</v>
      </c>
      <c r="P31" s="59">
        <v>11700</v>
      </c>
      <c r="Q31" s="57" t="s">
        <v>200</v>
      </c>
      <c r="R31" s="23" t="s">
        <v>63</v>
      </c>
      <c r="S31" s="113"/>
      <c r="T31" s="64">
        <f t="shared" si="15"/>
        <v>11673.03445325312</v>
      </c>
      <c r="U31" s="67">
        <f t="shared" si="16"/>
        <v>26.965546746880136</v>
      </c>
      <c r="V31" s="13">
        <f t="shared" si="17"/>
        <v>62.5</v>
      </c>
      <c r="W31" s="13">
        <f t="shared" si="18"/>
        <v>62.172408875519935</v>
      </c>
      <c r="X31" s="13">
        <f t="shared" si="10"/>
        <v>125</v>
      </c>
      <c r="Y31" s="13">
        <f t="shared" si="19"/>
        <v>124.34481775103987</v>
      </c>
      <c r="Z31" s="13">
        <f t="shared" si="21"/>
        <v>187.5</v>
      </c>
      <c r="AA31" s="13">
        <f t="shared" si="20"/>
        <v>186.51722662655976</v>
      </c>
    </row>
    <row r="32" spans="1:27" ht="15" x14ac:dyDescent="0.2">
      <c r="A32" s="14">
        <f t="shared" si="9"/>
        <v>27</v>
      </c>
      <c r="B32" s="15" t="s">
        <v>152</v>
      </c>
      <c r="C32" s="20" t="s">
        <v>26</v>
      </c>
      <c r="D32" s="16" t="s">
        <v>24</v>
      </c>
      <c r="E32" s="17">
        <v>36006</v>
      </c>
      <c r="F32" s="18">
        <v>12092.624</v>
      </c>
      <c r="G32" s="17">
        <v>13171</v>
      </c>
      <c r="H32" s="17">
        <v>12220</v>
      </c>
      <c r="I32" s="17">
        <v>11900</v>
      </c>
      <c r="J32" s="19">
        <f t="shared" si="12"/>
        <v>10.161868907563026</v>
      </c>
      <c r="K32" s="43">
        <v>750</v>
      </c>
      <c r="L32" s="56">
        <v>11500</v>
      </c>
      <c r="M32" s="56">
        <v>11300</v>
      </c>
      <c r="N32" s="42">
        <f t="shared" si="13"/>
        <v>11361.504434438712</v>
      </c>
      <c r="O32" s="42">
        <f t="shared" si="14"/>
        <v>11484.513303316136</v>
      </c>
      <c r="P32" s="59">
        <v>11700</v>
      </c>
      <c r="Q32" s="57" t="s">
        <v>200</v>
      </c>
      <c r="R32" s="23" t="s">
        <v>63</v>
      </c>
      <c r="S32" s="113"/>
      <c r="T32" s="64">
        <f t="shared" si="15"/>
        <v>11669.026606632273</v>
      </c>
      <c r="U32" s="67">
        <f t="shared" si="16"/>
        <v>30.973393367727112</v>
      </c>
      <c r="V32" s="13">
        <f t="shared" si="17"/>
        <v>62.5</v>
      </c>
      <c r="W32" s="13">
        <f t="shared" si="18"/>
        <v>61.504434438712387</v>
      </c>
      <c r="X32" s="13">
        <f t="shared" si="10"/>
        <v>125</v>
      </c>
      <c r="Y32" s="13">
        <f t="shared" si="19"/>
        <v>123.00886887742477</v>
      </c>
      <c r="Z32" s="13">
        <f t="shared" si="21"/>
        <v>187.5</v>
      </c>
      <c r="AA32" s="13">
        <f t="shared" si="20"/>
        <v>184.51330331613718</v>
      </c>
    </row>
    <row r="33" spans="1:28" s="13" customFormat="1" ht="15" x14ac:dyDescent="0.2">
      <c r="A33" s="14">
        <f t="shared" si="9"/>
        <v>28</v>
      </c>
      <c r="B33" s="15" t="s">
        <v>162</v>
      </c>
      <c r="C33" s="20" t="s">
        <v>26</v>
      </c>
      <c r="D33" s="16" t="s">
        <v>24</v>
      </c>
      <c r="E33" s="17">
        <v>34832</v>
      </c>
      <c r="F33" s="18">
        <v>10706.558000000001</v>
      </c>
      <c r="G33" s="17">
        <v>12307</v>
      </c>
      <c r="H33" s="17">
        <v>11890</v>
      </c>
      <c r="I33" s="17">
        <v>11400</v>
      </c>
      <c r="J33" s="19">
        <f t="shared" si="12"/>
        <v>9.3917175438596505</v>
      </c>
      <c r="K33" s="43">
        <v>377</v>
      </c>
      <c r="L33" s="56">
        <v>11400</v>
      </c>
      <c r="M33" s="56">
        <v>11100</v>
      </c>
      <c r="N33" s="42">
        <f t="shared" si="13"/>
        <v>11133.451460310587</v>
      </c>
      <c r="O33" s="42">
        <f t="shared" si="14"/>
        <v>11200.354380931762</v>
      </c>
      <c r="P33" s="59">
        <v>11400</v>
      </c>
      <c r="Q33" s="57" t="s">
        <v>202</v>
      </c>
      <c r="R33" s="21" t="s">
        <v>27</v>
      </c>
      <c r="S33" s="114"/>
      <c r="T33" s="64">
        <f t="shared" si="15"/>
        <v>11300.708761863523</v>
      </c>
      <c r="U33" s="67">
        <f t="shared" si="16"/>
        <v>99.29123813647675</v>
      </c>
      <c r="V33" s="13">
        <f t="shared" si="17"/>
        <v>31.416666666666664</v>
      </c>
      <c r="W33" s="13">
        <f t="shared" si="18"/>
        <v>33.451460310587208</v>
      </c>
      <c r="X33" s="13">
        <f t="shared" si="10"/>
        <v>62.833333333333329</v>
      </c>
      <c r="Y33" s="13">
        <f t="shared" si="19"/>
        <v>66.902920621174417</v>
      </c>
      <c r="Z33" s="13">
        <f t="shared" si="21"/>
        <v>94.25</v>
      </c>
      <c r="AA33" s="13">
        <f t="shared" si="20"/>
        <v>100.35438093176163</v>
      </c>
    </row>
    <row r="34" spans="1:28" ht="15" x14ac:dyDescent="0.2">
      <c r="A34" s="14">
        <f t="shared" si="9"/>
        <v>29</v>
      </c>
      <c r="B34" s="106" t="s">
        <v>163</v>
      </c>
      <c r="C34" s="20" t="s">
        <v>26</v>
      </c>
      <c r="D34" s="16" t="s">
        <v>24</v>
      </c>
      <c r="E34" s="17">
        <v>23481</v>
      </c>
      <c r="F34" s="18">
        <v>4935.4189999999999</v>
      </c>
      <c r="G34" s="17">
        <v>12664</v>
      </c>
      <c r="H34" s="17">
        <v>11739</v>
      </c>
      <c r="I34" s="17">
        <v>11400</v>
      </c>
      <c r="J34" s="19">
        <f t="shared" si="12"/>
        <v>4.3293149122807018</v>
      </c>
      <c r="K34" s="43">
        <v>377</v>
      </c>
      <c r="L34" s="56">
        <v>11400</v>
      </c>
      <c r="M34" s="108">
        <v>10800</v>
      </c>
      <c r="N34" s="42">
        <f t="shared" si="13"/>
        <v>10872.567293678612</v>
      </c>
      <c r="O34" s="42">
        <f t="shared" si="14"/>
        <v>11017.701881035835</v>
      </c>
      <c r="P34" s="59">
        <v>11300</v>
      </c>
      <c r="Q34" s="57" t="s">
        <v>202</v>
      </c>
      <c r="R34" s="23" t="s">
        <v>27</v>
      </c>
      <c r="S34" s="113"/>
      <c r="T34" s="64">
        <f t="shared" si="15"/>
        <v>11235.40376207167</v>
      </c>
      <c r="U34" s="67">
        <f t="shared" si="16"/>
        <v>64.596237928330083</v>
      </c>
      <c r="V34" s="13">
        <f t="shared" si="17"/>
        <v>31.416666666666664</v>
      </c>
      <c r="W34" s="13">
        <f t="shared" si="18"/>
        <v>72.567293678611676</v>
      </c>
      <c r="X34" s="13">
        <f t="shared" si="10"/>
        <v>62.833333333333329</v>
      </c>
      <c r="Y34" s="13">
        <f t="shared" si="19"/>
        <v>145.13458735722335</v>
      </c>
      <c r="Z34" s="13">
        <f t="shared" si="21"/>
        <v>94.25</v>
      </c>
      <c r="AA34" s="13">
        <f t="shared" si="20"/>
        <v>217.70188103583504</v>
      </c>
    </row>
    <row r="35" spans="1:28" s="13" customFormat="1" ht="15.75" thickBot="1" x14ac:dyDescent="0.25">
      <c r="A35" s="77">
        <f t="shared" si="9"/>
        <v>30</v>
      </c>
      <c r="B35" s="78" t="s">
        <v>167</v>
      </c>
      <c r="C35" s="79" t="s">
        <v>168</v>
      </c>
      <c r="D35" s="80" t="s">
        <v>24</v>
      </c>
      <c r="E35" s="81">
        <v>7503</v>
      </c>
      <c r="F35" s="82">
        <v>312.41000000000003</v>
      </c>
      <c r="G35" s="81">
        <v>7953</v>
      </c>
      <c r="H35" s="81">
        <v>7415</v>
      </c>
      <c r="I35" s="81">
        <v>7100</v>
      </c>
      <c r="J35" s="83">
        <f t="shared" si="12"/>
        <v>0.44001408450704227</v>
      </c>
      <c r="K35" s="84">
        <v>100</v>
      </c>
      <c r="L35" s="85">
        <v>7300</v>
      </c>
      <c r="M35" s="85">
        <v>5800</v>
      </c>
      <c r="N35" s="86">
        <f t="shared" si="13"/>
        <v>5989.3878770419215</v>
      </c>
      <c r="O35" s="86">
        <f t="shared" si="14"/>
        <v>6368.1636311257644</v>
      </c>
      <c r="P35" s="87">
        <v>7000</v>
      </c>
      <c r="Q35" s="57" t="s">
        <v>200</v>
      </c>
      <c r="R35" s="23" t="s">
        <v>63</v>
      </c>
      <c r="S35" s="115">
        <f>M35/I35</f>
        <v>0.81690140845070425</v>
      </c>
      <c r="T35" s="64">
        <f t="shared" si="15"/>
        <v>6936.3272622515287</v>
      </c>
      <c r="U35" s="67">
        <f t="shared" si="16"/>
        <v>63.672737748471263</v>
      </c>
      <c r="V35" s="13">
        <f t="shared" si="17"/>
        <v>8.3333333333333339</v>
      </c>
      <c r="W35" s="13">
        <f t="shared" si="18"/>
        <v>189.3878770419214</v>
      </c>
      <c r="X35" s="13">
        <f t="shared" si="10"/>
        <v>16.666666666666668</v>
      </c>
      <c r="Y35" s="13">
        <f t="shared" si="19"/>
        <v>378.7757540838428</v>
      </c>
      <c r="Z35" s="13">
        <f t="shared" si="21"/>
        <v>25</v>
      </c>
      <c r="AA35" s="13">
        <f t="shared" si="20"/>
        <v>568.16363112576414</v>
      </c>
    </row>
    <row r="36" spans="1:28" ht="15.75" thickBot="1" x14ac:dyDescent="0.25">
      <c r="B36" s="76" t="s">
        <v>209</v>
      </c>
      <c r="C36" s="110" t="s">
        <v>168</v>
      </c>
      <c r="D36" s="32"/>
      <c r="E36" s="32">
        <v>4560</v>
      </c>
      <c r="F36" s="33">
        <v>84.111000000000004</v>
      </c>
      <c r="G36" s="32">
        <v>118</v>
      </c>
      <c r="H36" s="118">
        <v>5395</v>
      </c>
      <c r="I36" s="34">
        <v>5120</v>
      </c>
      <c r="J36" s="83">
        <f t="shared" si="12"/>
        <v>0.16427929687500004</v>
      </c>
      <c r="K36" s="48">
        <v>30</v>
      </c>
      <c r="M36" s="54">
        <v>4100</v>
      </c>
      <c r="N36" s="86">
        <f t="shared" si="13"/>
        <v>4252.1798575691646</v>
      </c>
      <c r="O36" s="86">
        <f>N36+Y36</f>
        <v>4556.5395727074938</v>
      </c>
      <c r="Q36" s="1">
        <f>O36-N36</f>
        <v>304.35971513832919</v>
      </c>
      <c r="S36" s="115">
        <f>M36/I36</f>
        <v>0.80078125</v>
      </c>
      <c r="T36" s="64">
        <f t="shared" ref="T36:T37" si="22">O36+AA36</f>
        <v>5013.0791454149876</v>
      </c>
      <c r="U36" s="67">
        <f t="shared" ref="U36:U37" si="23">P36-T36</f>
        <v>-5013.0791454149876</v>
      </c>
      <c r="V36" s="13">
        <f t="shared" ref="V36:V37" si="24">(K36/60)*5</f>
        <v>2.5</v>
      </c>
      <c r="W36" s="117">
        <f t="shared" ref="W36:W37" si="25">(V36/J36)*10</f>
        <v>152.17985756916451</v>
      </c>
      <c r="X36" s="13">
        <f t="shared" ref="X36:X37" si="26">(K36/60)*10</f>
        <v>5</v>
      </c>
      <c r="Y36" s="117">
        <f t="shared" ref="Y36:Y37" si="27">(X36/J36)*10</f>
        <v>304.35971513832902</v>
      </c>
      <c r="Z36" s="13">
        <f t="shared" ref="Z36:Z37" si="28">(K36/60)*15</f>
        <v>7.5</v>
      </c>
      <c r="AA36" s="13">
        <f t="shared" ref="AA36:AA37" si="29">(Z36/J36)*10</f>
        <v>456.53957270749356</v>
      </c>
    </row>
    <row r="37" spans="1:28" s="1" customFormat="1" ht="15.75" thickBot="1" x14ac:dyDescent="0.25">
      <c r="A37" s="2"/>
      <c r="B37" s="76" t="s">
        <v>210</v>
      </c>
      <c r="C37" s="110" t="s">
        <v>168</v>
      </c>
      <c r="D37" s="32"/>
      <c r="E37" s="32">
        <v>6099</v>
      </c>
      <c r="F37" s="116">
        <v>207.15899999999999</v>
      </c>
      <c r="G37" s="32">
        <v>983</v>
      </c>
      <c r="H37" s="118">
        <v>7355</v>
      </c>
      <c r="I37" s="34">
        <v>7000</v>
      </c>
      <c r="J37" s="83">
        <f t="shared" si="12"/>
        <v>0.29594142857142858</v>
      </c>
      <c r="K37" s="48">
        <v>30</v>
      </c>
      <c r="L37" s="54"/>
      <c r="M37" s="54">
        <v>6300</v>
      </c>
      <c r="N37" s="86">
        <f t="shared" si="13"/>
        <v>6384.4761753049588</v>
      </c>
      <c r="O37" s="86">
        <f>N37+Y37</f>
        <v>6553.4285259148764</v>
      </c>
      <c r="P37" s="73"/>
      <c r="Q37" s="1">
        <f t="shared" ref="Q37:Q38" si="30">O37-N37</f>
        <v>168.95235060991763</v>
      </c>
      <c r="T37" s="64">
        <f t="shared" si="22"/>
        <v>6806.8570518297538</v>
      </c>
      <c r="U37" s="67">
        <f t="shared" si="23"/>
        <v>-6806.8570518297538</v>
      </c>
      <c r="V37" s="13">
        <f t="shared" si="24"/>
        <v>2.5</v>
      </c>
      <c r="W37" s="13">
        <f t="shared" si="25"/>
        <v>84.476175304958986</v>
      </c>
      <c r="X37" s="13">
        <f t="shared" si="26"/>
        <v>5</v>
      </c>
      <c r="Y37" s="13">
        <f t="shared" si="27"/>
        <v>168.95235060991797</v>
      </c>
      <c r="Z37" s="13">
        <f t="shared" si="28"/>
        <v>7.5</v>
      </c>
      <c r="AA37" s="13">
        <f t="shared" si="29"/>
        <v>253.42852591487699</v>
      </c>
      <c r="AB37" s="2"/>
    </row>
    <row r="38" spans="1:28" s="1" customFormat="1" ht="15.75" thickBot="1" x14ac:dyDescent="0.25">
      <c r="A38" s="2"/>
      <c r="B38" s="76" t="s">
        <v>211</v>
      </c>
      <c r="C38" s="111" t="s">
        <v>168</v>
      </c>
      <c r="D38" s="2"/>
      <c r="E38" s="32">
        <v>6099</v>
      </c>
      <c r="F38" s="116">
        <v>207.15899999999999</v>
      </c>
      <c r="G38" s="32">
        <v>983</v>
      </c>
      <c r="H38" s="32">
        <v>7310</v>
      </c>
      <c r="I38" s="34">
        <v>7100</v>
      </c>
      <c r="J38" s="83">
        <f t="shared" si="12"/>
        <v>0.2917732394366197</v>
      </c>
      <c r="K38" s="48">
        <v>30</v>
      </c>
      <c r="L38" s="54"/>
      <c r="M38" s="54">
        <v>6250</v>
      </c>
      <c r="N38" s="86">
        <f t="shared" si="13"/>
        <v>6335.6829778093152</v>
      </c>
      <c r="O38" s="86">
        <f>N38+Y38</f>
        <v>6507.0489334279464</v>
      </c>
      <c r="P38" s="73"/>
      <c r="Q38" s="1">
        <f t="shared" si="30"/>
        <v>171.36595561863123</v>
      </c>
      <c r="T38" s="64">
        <f t="shared" ref="T38" si="31">O38+AA38</f>
        <v>6764.0978668558928</v>
      </c>
      <c r="U38" s="67">
        <f t="shared" ref="U38" si="32">P38-T38</f>
        <v>-6764.0978668558928</v>
      </c>
      <c r="V38" s="13">
        <f t="shared" ref="V38" si="33">(K38/60)*5</f>
        <v>2.5</v>
      </c>
      <c r="W38" s="13">
        <f t="shared" ref="W38" si="34">(V38/J38)*10</f>
        <v>85.68297780931556</v>
      </c>
      <c r="X38" s="13">
        <f t="shared" ref="X38" si="35">(K38/60)*10</f>
        <v>5</v>
      </c>
      <c r="Y38" s="13">
        <f t="shared" ref="Y38" si="36">(X38/J38)*10</f>
        <v>171.36595561863112</v>
      </c>
      <c r="Z38" s="13">
        <f t="shared" ref="Z38" si="37">(K38/60)*15</f>
        <v>7.5</v>
      </c>
      <c r="AA38" s="13">
        <f t="shared" ref="AA38" si="38">(Z38/J38)*10</f>
        <v>257.04893342794668</v>
      </c>
      <c r="AB38" s="2"/>
    </row>
    <row r="39" spans="1:28" s="1" customFormat="1" x14ac:dyDescent="0.2">
      <c r="A39" s="2"/>
      <c r="B39" s="76"/>
      <c r="C39" s="35"/>
      <c r="D39" s="2"/>
      <c r="E39" s="32"/>
      <c r="F39" s="33"/>
      <c r="G39" s="32"/>
      <c r="H39" s="32"/>
      <c r="I39" s="13"/>
      <c r="J39" s="36"/>
      <c r="K39" s="48"/>
      <c r="L39" s="54"/>
      <c r="M39" s="54"/>
      <c r="N39" s="44"/>
      <c r="O39" s="2"/>
      <c r="P39" s="73"/>
      <c r="T39" s="65"/>
      <c r="V39" s="2"/>
      <c r="W39" s="2"/>
      <c r="X39" s="2"/>
      <c r="Y39" s="2"/>
      <c r="Z39" s="2"/>
      <c r="AA39" s="2"/>
      <c r="AB39" s="2"/>
    </row>
    <row r="40" spans="1:28" s="1" customFormat="1" x14ac:dyDescent="0.2">
      <c r="A40" s="2"/>
      <c r="B40" s="76"/>
      <c r="C40" s="35"/>
      <c r="D40" s="2"/>
      <c r="E40" s="32"/>
      <c r="F40" s="33"/>
      <c r="G40" s="32"/>
      <c r="H40" s="32"/>
      <c r="I40" s="13"/>
      <c r="J40" s="36"/>
      <c r="K40" s="48"/>
      <c r="L40" s="54"/>
      <c r="M40" s="54"/>
      <c r="N40" s="44"/>
      <c r="O40" s="2"/>
      <c r="P40" s="73"/>
      <c r="T40" s="65"/>
      <c r="V40" s="2"/>
      <c r="W40" s="2"/>
      <c r="X40" s="2"/>
      <c r="Y40" s="2"/>
      <c r="Z40" s="2"/>
      <c r="AA40" s="2"/>
      <c r="AB40" s="2"/>
    </row>
    <row r="41" spans="1:28" s="1" customFormat="1" x14ac:dyDescent="0.2">
      <c r="A41" s="2"/>
      <c r="B41" s="76"/>
      <c r="C41" s="35"/>
      <c r="D41" s="2"/>
      <c r="E41" s="32"/>
      <c r="F41" s="33"/>
      <c r="G41" s="32"/>
      <c r="H41" s="32"/>
      <c r="I41" s="13"/>
      <c r="J41" s="36"/>
      <c r="K41" s="48"/>
      <c r="L41" s="54"/>
      <c r="M41" s="54"/>
      <c r="N41" s="44"/>
      <c r="O41" s="2"/>
      <c r="P41" s="73"/>
      <c r="T41" s="65"/>
      <c r="V41" s="2"/>
      <c r="W41" s="2"/>
      <c r="X41" s="2"/>
      <c r="Y41" s="2"/>
      <c r="Z41" s="2"/>
      <c r="AA41" s="2"/>
      <c r="AB41" s="2"/>
    </row>
    <row r="42" spans="1:28" s="1" customFormat="1" x14ac:dyDescent="0.2">
      <c r="A42" s="2"/>
      <c r="B42" s="76"/>
      <c r="C42" s="35"/>
      <c r="D42" s="2"/>
      <c r="E42" s="32"/>
      <c r="F42" s="33"/>
      <c r="G42" s="32"/>
      <c r="H42" s="32"/>
      <c r="I42" s="13"/>
      <c r="J42" s="36"/>
      <c r="K42" s="48"/>
      <c r="L42" s="54"/>
      <c r="M42" s="54"/>
      <c r="N42" s="44"/>
      <c r="O42" s="45"/>
      <c r="P42" s="73"/>
      <c r="Q42" s="46"/>
      <c r="T42" s="65"/>
      <c r="V42" s="2"/>
      <c r="W42" s="2"/>
      <c r="X42" s="2"/>
      <c r="Y42" s="2"/>
      <c r="Z42" s="2"/>
      <c r="AA42" s="2"/>
      <c r="AB42" s="2"/>
    </row>
    <row r="43" spans="1:28" s="1" customFormat="1" x14ac:dyDescent="0.2">
      <c r="A43" s="2"/>
      <c r="B43" s="76"/>
      <c r="C43" s="35"/>
      <c r="D43" s="2"/>
      <c r="E43" s="32"/>
      <c r="F43" s="33"/>
      <c r="G43" s="32"/>
      <c r="H43" s="32"/>
      <c r="I43" s="13"/>
      <c r="J43" s="36"/>
      <c r="K43" s="48"/>
      <c r="L43" s="54"/>
      <c r="M43" s="54"/>
      <c r="N43" s="44"/>
      <c r="O43" s="2"/>
      <c r="P43" s="73"/>
      <c r="T43" s="65"/>
      <c r="V43" s="2"/>
      <c r="W43" s="2"/>
      <c r="X43" s="2"/>
      <c r="Y43" s="2"/>
      <c r="Z43" s="2"/>
      <c r="AA43" s="2"/>
      <c r="AB43" s="2"/>
    </row>
    <row r="44" spans="1:28" s="1" customFormat="1" x14ac:dyDescent="0.2">
      <c r="A44" s="2"/>
      <c r="B44" s="76"/>
      <c r="C44" s="35"/>
      <c r="D44" s="2"/>
      <c r="E44" s="32"/>
      <c r="F44" s="33"/>
      <c r="G44" s="32"/>
      <c r="H44" s="32"/>
      <c r="I44" s="13"/>
      <c r="J44" s="36"/>
      <c r="K44" s="48"/>
      <c r="L44" s="54"/>
      <c r="M44" s="54"/>
      <c r="N44" s="44"/>
      <c r="O44" s="2"/>
      <c r="P44" s="73"/>
      <c r="T44" s="65"/>
      <c r="V44" s="2"/>
      <c r="W44" s="2"/>
      <c r="X44" s="2"/>
      <c r="Y44" s="2"/>
      <c r="Z44" s="2"/>
      <c r="AA44" s="2"/>
      <c r="AB44" s="2"/>
    </row>
    <row r="45" spans="1:28" s="1" customFormat="1" x14ac:dyDescent="0.2">
      <c r="A45" s="2"/>
      <c r="B45" s="76"/>
      <c r="C45" s="35"/>
      <c r="D45" s="2"/>
      <c r="E45" s="32"/>
      <c r="F45" s="33"/>
      <c r="G45" s="32"/>
      <c r="H45" s="32"/>
      <c r="I45" s="13"/>
      <c r="J45" s="36"/>
      <c r="K45" s="48"/>
      <c r="L45" s="54"/>
      <c r="M45" s="54"/>
      <c r="N45" s="35"/>
      <c r="O45" s="2"/>
      <c r="P45" s="73"/>
      <c r="T45" s="65"/>
      <c r="V45" s="2"/>
      <c r="W45" s="2"/>
      <c r="X45" s="2"/>
      <c r="Y45" s="2"/>
      <c r="Z45" s="2"/>
      <c r="AA45" s="2"/>
      <c r="AB45" s="2"/>
    </row>
    <row r="46" spans="1:28" s="1" customFormat="1" x14ac:dyDescent="0.2">
      <c r="A46" s="2"/>
      <c r="B46" s="76"/>
      <c r="C46" s="35"/>
      <c r="D46" s="2"/>
      <c r="E46" s="32"/>
      <c r="F46" s="33"/>
      <c r="G46" s="32"/>
      <c r="H46" s="32"/>
      <c r="I46" s="13"/>
      <c r="J46" s="36"/>
      <c r="K46" s="48"/>
      <c r="L46" s="54"/>
      <c r="M46" s="54"/>
      <c r="N46" s="35"/>
      <c r="O46" s="2"/>
      <c r="P46" s="73"/>
      <c r="T46" s="65"/>
      <c r="V46" s="2"/>
      <c r="W46" s="2"/>
      <c r="X46" s="2"/>
      <c r="Y46" s="2"/>
      <c r="Z46" s="2"/>
      <c r="AA46" s="2"/>
      <c r="AB46" s="2"/>
    </row>
    <row r="47" spans="1:28" s="1" customFormat="1" x14ac:dyDescent="0.2">
      <c r="A47" s="2"/>
      <c r="B47" s="76"/>
      <c r="C47" s="35"/>
      <c r="D47" s="2"/>
      <c r="E47" s="32"/>
      <c r="F47" s="33"/>
      <c r="G47" s="32"/>
      <c r="H47" s="32"/>
      <c r="I47" s="13"/>
      <c r="J47" s="36"/>
      <c r="K47" s="48"/>
      <c r="L47" s="54"/>
      <c r="M47" s="54"/>
      <c r="N47" s="35"/>
      <c r="O47" s="2"/>
      <c r="P47" s="73"/>
      <c r="T47" s="65"/>
      <c r="V47" s="2"/>
      <c r="W47" s="2"/>
      <c r="X47" s="2"/>
      <c r="Y47" s="2"/>
      <c r="Z47" s="2"/>
      <c r="AA47" s="2"/>
      <c r="AB47" s="2"/>
    </row>
    <row r="48" spans="1:28" s="1" customFormat="1" x14ac:dyDescent="0.2">
      <c r="A48" s="2"/>
      <c r="B48" s="76"/>
      <c r="C48" s="35"/>
      <c r="D48" s="2"/>
      <c r="E48" s="32"/>
      <c r="F48" s="33"/>
      <c r="G48" s="32"/>
      <c r="H48" s="32"/>
      <c r="I48" s="13"/>
      <c r="J48" s="36"/>
      <c r="K48" s="48"/>
      <c r="L48" s="54"/>
      <c r="M48" s="54"/>
      <c r="N48" s="35"/>
      <c r="O48" s="2"/>
      <c r="P48" s="73"/>
      <c r="T48" s="65"/>
      <c r="V48" s="2"/>
      <c r="W48" s="2"/>
      <c r="X48" s="2"/>
      <c r="Y48" s="2"/>
      <c r="Z48" s="2"/>
      <c r="AA48" s="2"/>
      <c r="AB48" s="2"/>
    </row>
    <row r="49" spans="1:28" s="1" customFormat="1" x14ac:dyDescent="0.2">
      <c r="A49" s="2"/>
      <c r="B49" s="76"/>
      <c r="C49" s="35"/>
      <c r="D49" s="2"/>
      <c r="E49" s="32"/>
      <c r="F49" s="33"/>
      <c r="G49" s="32"/>
      <c r="H49" s="32"/>
      <c r="I49" s="13"/>
      <c r="J49" s="36"/>
      <c r="K49" s="48"/>
      <c r="L49" s="54"/>
      <c r="M49" s="54"/>
      <c r="N49" s="35"/>
      <c r="O49" s="2"/>
      <c r="P49" s="73"/>
      <c r="T49" s="65"/>
      <c r="V49" s="2"/>
      <c r="W49" s="2"/>
      <c r="X49" s="2"/>
      <c r="Y49" s="2"/>
      <c r="Z49" s="2"/>
      <c r="AA49" s="2"/>
      <c r="AB49" s="2"/>
    </row>
    <row r="50" spans="1:28" s="1" customFormat="1" x14ac:dyDescent="0.2">
      <c r="A50" s="2"/>
      <c r="B50" s="76"/>
      <c r="C50" s="35"/>
      <c r="D50" s="2"/>
      <c r="E50" s="32"/>
      <c r="F50" s="33"/>
      <c r="G50" s="32"/>
      <c r="H50" s="32"/>
      <c r="I50" s="13"/>
      <c r="J50" s="36"/>
      <c r="K50" s="48"/>
      <c r="L50" s="54"/>
      <c r="M50" s="54"/>
      <c r="N50" s="35"/>
      <c r="O50" s="2"/>
      <c r="P50" s="73"/>
      <c r="T50" s="65"/>
      <c r="V50" s="2"/>
      <c r="W50" s="2"/>
      <c r="X50" s="2"/>
      <c r="Y50" s="2"/>
      <c r="Z50" s="2"/>
      <c r="AA50" s="2"/>
      <c r="AB50" s="2"/>
    </row>
    <row r="51" spans="1:28" s="1" customFormat="1" x14ac:dyDescent="0.2">
      <c r="A51" s="2"/>
      <c r="B51" s="76"/>
      <c r="C51" s="35"/>
      <c r="D51" s="2"/>
      <c r="E51" s="32"/>
      <c r="F51" s="33"/>
      <c r="G51" s="32"/>
      <c r="H51" s="32"/>
      <c r="I51" s="13"/>
      <c r="J51" s="36"/>
      <c r="K51" s="48"/>
      <c r="L51" s="54"/>
      <c r="M51" s="54"/>
      <c r="N51" s="35"/>
      <c r="O51" s="2"/>
      <c r="P51" s="73"/>
      <c r="T51" s="65"/>
      <c r="V51" s="2"/>
      <c r="W51" s="2"/>
      <c r="X51" s="2"/>
      <c r="Y51" s="2"/>
      <c r="Z51" s="2"/>
      <c r="AA51" s="2"/>
      <c r="AB51" s="2"/>
    </row>
    <row r="52" spans="1:28" s="1" customFormat="1" x14ac:dyDescent="0.2">
      <c r="A52" s="2"/>
      <c r="B52" s="76"/>
      <c r="C52" s="35"/>
      <c r="D52" s="2"/>
      <c r="E52" s="32"/>
      <c r="F52" s="33"/>
      <c r="G52" s="32"/>
      <c r="H52" s="32"/>
      <c r="I52" s="13"/>
      <c r="J52" s="36"/>
      <c r="K52" s="48"/>
      <c r="L52" s="54"/>
      <c r="M52" s="54"/>
      <c r="N52" s="35"/>
      <c r="O52" s="2"/>
      <c r="P52" s="73"/>
      <c r="T52" s="65"/>
      <c r="V52" s="2"/>
      <c r="W52" s="2"/>
      <c r="X52" s="2"/>
      <c r="Y52" s="2"/>
      <c r="Z52" s="2"/>
      <c r="AA52" s="2"/>
      <c r="AB52" s="2"/>
    </row>
    <row r="53" spans="1:28" x14ac:dyDescent="0.2">
      <c r="C53" s="35"/>
      <c r="N53" s="35"/>
    </row>
    <row r="54" spans="1:28" x14ac:dyDescent="0.2">
      <c r="C54" s="35"/>
      <c r="N54" s="35"/>
    </row>
    <row r="55" spans="1:28" x14ac:dyDescent="0.2">
      <c r="C55" s="35"/>
      <c r="N55" s="35"/>
    </row>
    <row r="56" spans="1:28" x14ac:dyDescent="0.2">
      <c r="C56" s="35"/>
      <c r="N56" s="35"/>
    </row>
    <row r="57" spans="1:28" x14ac:dyDescent="0.2">
      <c r="C57" s="35"/>
      <c r="N57" s="35"/>
    </row>
    <row r="58" spans="1:28" x14ac:dyDescent="0.2">
      <c r="C58" s="35"/>
      <c r="N58" s="35"/>
    </row>
    <row r="59" spans="1:28" x14ac:dyDescent="0.2">
      <c r="C59" s="35"/>
      <c r="N59" s="35"/>
    </row>
    <row r="60" spans="1:28" x14ac:dyDescent="0.2">
      <c r="C60" s="35"/>
      <c r="N60" s="35"/>
    </row>
    <row r="61" spans="1:28" x14ac:dyDescent="0.2">
      <c r="C61" s="35"/>
      <c r="N61" s="35"/>
    </row>
    <row r="62" spans="1:28" x14ac:dyDescent="0.2">
      <c r="C62" s="35"/>
      <c r="N62" s="35"/>
    </row>
    <row r="63" spans="1:28" x14ac:dyDescent="0.2">
      <c r="C63" s="35"/>
      <c r="N63" s="35"/>
    </row>
    <row r="64" spans="1:28" x14ac:dyDescent="0.2">
      <c r="C64" s="35"/>
      <c r="N64" s="35"/>
    </row>
    <row r="65" spans="3:14" x14ac:dyDescent="0.2">
      <c r="C65" s="35"/>
      <c r="N65" s="35"/>
    </row>
    <row r="66" spans="3:14" x14ac:dyDescent="0.2">
      <c r="C66" s="35"/>
      <c r="N66" s="35"/>
    </row>
    <row r="67" spans="3:14" x14ac:dyDescent="0.2">
      <c r="C67" s="35"/>
      <c r="N67" s="35"/>
    </row>
    <row r="68" spans="3:14" x14ac:dyDescent="0.2">
      <c r="C68" s="35"/>
      <c r="N68" s="35"/>
    </row>
    <row r="69" spans="3:14" x14ac:dyDescent="0.2">
      <c r="C69" s="35"/>
      <c r="N69" s="35"/>
    </row>
    <row r="70" spans="3:14" x14ac:dyDescent="0.2">
      <c r="C70" s="35"/>
      <c r="N70" s="35"/>
    </row>
    <row r="71" spans="3:14" x14ac:dyDescent="0.2">
      <c r="C71" s="35"/>
      <c r="N71" s="35"/>
    </row>
    <row r="72" spans="3:14" x14ac:dyDescent="0.2">
      <c r="C72" s="35"/>
      <c r="N72" s="35"/>
    </row>
    <row r="73" spans="3:14" x14ac:dyDescent="0.2">
      <c r="C73" s="35"/>
      <c r="N73" s="35"/>
    </row>
    <row r="74" spans="3:14" x14ac:dyDescent="0.2">
      <c r="C74" s="35"/>
      <c r="N74" s="35"/>
    </row>
    <row r="75" spans="3:14" x14ac:dyDescent="0.2">
      <c r="C75" s="35"/>
      <c r="N75" s="35"/>
    </row>
    <row r="76" spans="3:14" x14ac:dyDescent="0.2">
      <c r="C76" s="35"/>
      <c r="N76" s="35"/>
    </row>
    <row r="77" spans="3:14" x14ac:dyDescent="0.2">
      <c r="C77" s="35"/>
      <c r="N77" s="35"/>
    </row>
    <row r="78" spans="3:14" x14ac:dyDescent="0.2">
      <c r="C78" s="35"/>
      <c r="N78" s="35"/>
    </row>
    <row r="79" spans="3:14" x14ac:dyDescent="0.2">
      <c r="C79" s="35"/>
      <c r="N79" s="35"/>
    </row>
    <row r="80" spans="3:14" x14ac:dyDescent="0.2">
      <c r="C80" s="35"/>
      <c r="N80" s="35"/>
    </row>
    <row r="81" spans="3:14" x14ac:dyDescent="0.2">
      <c r="C81" s="35"/>
      <c r="N81" s="35"/>
    </row>
    <row r="82" spans="3:14" x14ac:dyDescent="0.2">
      <c r="C82" s="35"/>
      <c r="N82" s="35"/>
    </row>
    <row r="83" spans="3:14" x14ac:dyDescent="0.2">
      <c r="C83" s="35"/>
      <c r="N83" s="35"/>
    </row>
    <row r="84" spans="3:14" x14ac:dyDescent="0.2">
      <c r="C84" s="35"/>
      <c r="N84" s="35"/>
    </row>
    <row r="85" spans="3:14" x14ac:dyDescent="0.2">
      <c r="C85" s="35"/>
      <c r="N85" s="35"/>
    </row>
    <row r="86" spans="3:14" x14ac:dyDescent="0.2">
      <c r="C86" s="35"/>
      <c r="N86" s="35"/>
    </row>
    <row r="87" spans="3:14" x14ac:dyDescent="0.2">
      <c r="C87" s="35"/>
      <c r="N87" s="35"/>
    </row>
    <row r="88" spans="3:14" x14ac:dyDescent="0.2">
      <c r="C88" s="35"/>
      <c r="N88" s="35"/>
    </row>
    <row r="89" spans="3:14" x14ac:dyDescent="0.2">
      <c r="C89" s="35"/>
      <c r="N89" s="35"/>
    </row>
    <row r="90" spans="3:14" x14ac:dyDescent="0.2">
      <c r="C90" s="35"/>
      <c r="N90" s="35"/>
    </row>
    <row r="91" spans="3:14" x14ac:dyDescent="0.2">
      <c r="C91" s="35"/>
      <c r="N91" s="35"/>
    </row>
    <row r="92" spans="3:14" x14ac:dyDescent="0.2">
      <c r="C92" s="35"/>
      <c r="N92" s="35"/>
    </row>
    <row r="93" spans="3:14" x14ac:dyDescent="0.2">
      <c r="C93" s="35"/>
      <c r="N93" s="35"/>
    </row>
    <row r="94" spans="3:14" x14ac:dyDescent="0.2">
      <c r="C94" s="35"/>
      <c r="N94" s="35"/>
    </row>
    <row r="95" spans="3:14" x14ac:dyDescent="0.2">
      <c r="C95" s="35"/>
      <c r="N95" s="35"/>
    </row>
    <row r="96" spans="3:14" x14ac:dyDescent="0.2">
      <c r="C96" s="35"/>
      <c r="N96" s="35"/>
    </row>
    <row r="97" spans="3:14" x14ac:dyDescent="0.2">
      <c r="C97" s="35"/>
      <c r="N97" s="35"/>
    </row>
    <row r="98" spans="3:14" x14ac:dyDescent="0.2">
      <c r="C98" s="35"/>
      <c r="N98" s="35"/>
    </row>
    <row r="99" spans="3:14" x14ac:dyDescent="0.2">
      <c r="C99" s="35"/>
      <c r="N99" s="35"/>
    </row>
  </sheetData>
  <autoFilter ref="A4:AB35" xr:uid="{00000000-0009-0000-0000-000002000000}">
    <filterColumn colId="16" showButton="0"/>
  </autoFilter>
  <mergeCells count="12">
    <mergeCell ref="A1:R1"/>
    <mergeCell ref="B2:E2"/>
    <mergeCell ref="F2:I2"/>
    <mergeCell ref="J2:J3"/>
    <mergeCell ref="K2:K3"/>
    <mergeCell ref="L2:M2"/>
    <mergeCell ref="N2:P2"/>
    <mergeCell ref="Q2:R4"/>
    <mergeCell ref="A3:A4"/>
    <mergeCell ref="B3:B4"/>
    <mergeCell ref="C3:C4"/>
    <mergeCell ref="D3:D4"/>
  </mergeCells>
  <conditionalFormatting sqref="U5:U35">
    <cfRule type="expression" dxfId="23" priority="22" stopIfTrue="1">
      <formula>U5&gt;105</formula>
    </cfRule>
    <cfRule type="expression" dxfId="22" priority="23" stopIfTrue="1">
      <formula>U5&lt;95</formula>
    </cfRule>
    <cfRule type="expression" dxfId="21" priority="24" stopIfTrue="1">
      <formula>95&lt;U5&gt;105</formula>
    </cfRule>
  </conditionalFormatting>
  <conditionalFormatting sqref="U5:U35">
    <cfRule type="expression" dxfId="20" priority="19" stopIfTrue="1">
      <formula>U5&gt;105</formula>
    </cfRule>
    <cfRule type="expression" dxfId="19" priority="20" stopIfTrue="1">
      <formula>U5&lt;90</formula>
    </cfRule>
    <cfRule type="expression" dxfId="18" priority="21" stopIfTrue="1">
      <formula>90&lt;U5&gt;105</formula>
    </cfRule>
  </conditionalFormatting>
  <conditionalFormatting sqref="U37">
    <cfRule type="expression" dxfId="17" priority="1" stopIfTrue="1">
      <formula>U37&gt;105</formula>
    </cfRule>
    <cfRule type="expression" dxfId="16" priority="2" stopIfTrue="1">
      <formula>U37&lt;90</formula>
    </cfRule>
    <cfRule type="expression" dxfId="15" priority="3" stopIfTrue="1">
      <formula>90&lt;U37&gt;105</formula>
    </cfRule>
  </conditionalFormatting>
  <conditionalFormatting sqref="U38">
    <cfRule type="expression" dxfId="14" priority="16" stopIfTrue="1">
      <formula>U38&gt;105</formula>
    </cfRule>
    <cfRule type="expression" dxfId="13" priority="17" stopIfTrue="1">
      <formula>U38&lt;95</formula>
    </cfRule>
    <cfRule type="expression" dxfId="12" priority="18" stopIfTrue="1">
      <formula>95&lt;U38&gt;105</formula>
    </cfRule>
  </conditionalFormatting>
  <conditionalFormatting sqref="U38">
    <cfRule type="expression" dxfId="11" priority="13" stopIfTrue="1">
      <formula>U38&gt;105</formula>
    </cfRule>
    <cfRule type="expression" dxfId="10" priority="14" stopIfTrue="1">
      <formula>U38&lt;90</formula>
    </cfRule>
    <cfRule type="expression" dxfId="9" priority="15" stopIfTrue="1">
      <formula>90&lt;U38&gt;105</formula>
    </cfRule>
  </conditionalFormatting>
  <conditionalFormatting sqref="U36">
    <cfRule type="expression" dxfId="8" priority="10" stopIfTrue="1">
      <formula>U36&gt;105</formula>
    </cfRule>
    <cfRule type="expression" dxfId="7" priority="11" stopIfTrue="1">
      <formula>U36&lt;95</formula>
    </cfRule>
    <cfRule type="expression" dxfId="6" priority="12" stopIfTrue="1">
      <formula>95&lt;U36&gt;105</formula>
    </cfRule>
  </conditionalFormatting>
  <conditionalFormatting sqref="U36">
    <cfRule type="expression" dxfId="5" priority="7" stopIfTrue="1">
      <formula>U36&gt;105</formula>
    </cfRule>
    <cfRule type="expression" dxfId="4" priority="8" stopIfTrue="1">
      <formula>U36&lt;90</formula>
    </cfRule>
    <cfRule type="expression" dxfId="3" priority="9" stopIfTrue="1">
      <formula>90&lt;U36&gt;105</formula>
    </cfRule>
  </conditionalFormatting>
  <conditionalFormatting sqref="U37">
    <cfRule type="expression" dxfId="2" priority="4" stopIfTrue="1">
      <formula>U37&gt;105</formula>
    </cfRule>
    <cfRule type="expression" dxfId="1" priority="5" stopIfTrue="1">
      <formula>U37&lt;95</formula>
    </cfRule>
    <cfRule type="expression" dxfId="0" priority="6" stopIfTrue="1">
      <formula>95&lt;U37&gt;105</formula>
    </cfRule>
  </conditionalFormatting>
  <printOptions horizontalCentered="1"/>
  <pageMargins left="0" right="0" top="0.5" bottom="0.5" header="0" footer="0"/>
  <pageSetup paperSize="5" scale="5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List Max Baru (Recheck)</vt:lpstr>
      <vt:lpstr>Daftar Tangki 5-10-20 (14)</vt:lpstr>
      <vt:lpstr>Daftar Tangki 5-10-15 (1)</vt:lpstr>
      <vt:lpstr>'Daftar Tangki 5-10-15 (1)'!Print_Area</vt:lpstr>
      <vt:lpstr>'Daftar Tangki 5-10-20 (14)'!Print_Area</vt:lpstr>
      <vt:lpstr>'List Max Baru (Recheck)'!Print_Area</vt:lpstr>
      <vt:lpstr>'Daftar Tangki 5-10-15 (1)'!Print_Titles</vt:lpstr>
      <vt:lpstr>'List Max Baru (Recheck)'!Print_Titles</vt:lpstr>
      <vt:lpstr>'Daftar Tangki 5-10-15 (1)'!TANKI_UP_V</vt:lpstr>
      <vt:lpstr>'Daftar Tangki 5-10-20 (14)'!TANKI_UP_V</vt:lpstr>
      <vt:lpstr>'List Max Baru (Recheck)'!TANKI_UP_V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Oky Wibisono</dc:creator>
  <cp:lastModifiedBy>Maulana Rachman</cp:lastModifiedBy>
  <cp:lastPrinted>2011-09-20T08:23:57Z</cp:lastPrinted>
  <dcterms:created xsi:type="dcterms:W3CDTF">2011-06-28T00:48:56Z</dcterms:created>
  <dcterms:modified xsi:type="dcterms:W3CDTF">2022-01-16T12:56:11Z</dcterms:modified>
</cp:coreProperties>
</file>