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(인수인계자료)대광위 예산 및 예산 총괄\☆ 요청자료\20241223(24년 대광위 연말 집행액)\"/>
    </mc:Choice>
  </mc:AlternateContent>
  <xr:revisionPtr revIDLastSave="0" documentId="13_ncr:1_{51089BC4-7296-40E3-B7FC-2AE3A6B1A8B8}" xr6:coauthVersionLast="36" xr6:coauthVersionMax="37" xr10:uidLastSave="{00000000-0000-0000-0000-000000000000}"/>
  <bookViews>
    <workbookView xWindow="0" yWindow="0" windowWidth="16410" windowHeight="24090" activeTab="1" xr2:uid="{00000000-000D-0000-FFFF-FFFF00000000}"/>
  </bookViews>
  <sheets>
    <sheet name="대광위 요청자료" sheetId="1" r:id="rId1"/>
    <sheet name="대광위 요청자료 (2)" sheetId="5" r:id="rId2"/>
    <sheet name="집행현황_11월" sheetId="3" r:id="rId3"/>
    <sheet name="경기교통공사 회계년도 기준 제출자료" sheetId="4" r:id="rId4"/>
  </sheets>
  <definedNames>
    <definedName name="_xlnm._FilterDatabase" localSheetId="2" hidden="1">집행현황_11월!$A$50:$K$50</definedName>
    <definedName name="슬라이서_대구분111">#N/A</definedName>
    <definedName name="슬라이서_대구분21">#N/A</definedName>
    <definedName name="슬라이서_상세구분111">#N/A</definedName>
    <definedName name="슬라이서_상세구분2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</x15:slicerCaches>
    </ext>
  </extLst>
</workbook>
</file>

<file path=xl/calcChain.xml><?xml version="1.0" encoding="utf-8"?>
<calcChain xmlns="http://schemas.openxmlformats.org/spreadsheetml/2006/main">
  <c r="Q10" i="5" l="1"/>
  <c r="L10" i="5"/>
  <c r="B10" i="5"/>
  <c r="U9" i="5"/>
  <c r="S9" i="5"/>
  <c r="B9" i="5"/>
  <c r="U8" i="5"/>
  <c r="S8" i="5"/>
  <c r="B8" i="5"/>
  <c r="U7" i="5"/>
  <c r="S7" i="5"/>
  <c r="B7" i="5"/>
  <c r="U6" i="5"/>
  <c r="S6" i="5"/>
  <c r="B6" i="5"/>
  <c r="H40" i="3"/>
  <c r="N10" i="5" l="1"/>
  <c r="S10" i="5" s="1"/>
  <c r="M10" i="5"/>
  <c r="R10" i="5" l="1"/>
  <c r="U10" i="5" s="1"/>
  <c r="T75" i="3" l="1"/>
  <c r="T70" i="3" s="1"/>
  <c r="S75" i="3"/>
  <c r="R75" i="3"/>
  <c r="P75" i="3"/>
  <c r="O75" i="3"/>
  <c r="N75" i="3"/>
  <c r="W70" i="3"/>
  <c r="V70" i="3"/>
  <c r="I70" i="3"/>
  <c r="H70" i="3"/>
  <c r="F70" i="3"/>
  <c r="E70" i="3"/>
  <c r="D70" i="3"/>
  <c r="C70" i="3" s="1"/>
  <c r="X69" i="3"/>
  <c r="W69" i="3"/>
  <c r="V69" i="3"/>
  <c r="J69" i="3"/>
  <c r="G69" i="3" s="1"/>
  <c r="I69" i="3"/>
  <c r="H69" i="3"/>
  <c r="F69" i="3"/>
  <c r="E69" i="3"/>
  <c r="D69" i="3"/>
  <c r="X68" i="3"/>
  <c r="W68" i="3"/>
  <c r="V68" i="3"/>
  <c r="J68" i="3"/>
  <c r="I68" i="3"/>
  <c r="H68" i="3"/>
  <c r="G68" i="3" s="1"/>
  <c r="F68" i="3"/>
  <c r="E68" i="3"/>
  <c r="D68" i="3"/>
  <c r="X67" i="3"/>
  <c r="W67" i="3"/>
  <c r="V67" i="3"/>
  <c r="J67" i="3"/>
  <c r="I67" i="3"/>
  <c r="H67" i="3"/>
  <c r="F67" i="3"/>
  <c r="E67" i="3"/>
  <c r="D67" i="3"/>
  <c r="X66" i="3"/>
  <c r="W66" i="3"/>
  <c r="V66" i="3"/>
  <c r="J66" i="3"/>
  <c r="I66" i="3"/>
  <c r="H66" i="3"/>
  <c r="F66" i="3"/>
  <c r="E66" i="3"/>
  <c r="D66" i="3"/>
  <c r="C66" i="3" s="1"/>
  <c r="X65" i="3"/>
  <c r="W65" i="3"/>
  <c r="V65" i="3"/>
  <c r="J65" i="3"/>
  <c r="I65" i="3"/>
  <c r="H65" i="3"/>
  <c r="G65" i="3" s="1"/>
  <c r="F65" i="3"/>
  <c r="C65" i="3" s="1"/>
  <c r="E65" i="3"/>
  <c r="D65" i="3"/>
  <c r="X64" i="3"/>
  <c r="W64" i="3"/>
  <c r="V64" i="3"/>
  <c r="J64" i="3"/>
  <c r="I64" i="3"/>
  <c r="G64" i="3" s="1"/>
  <c r="H64" i="3"/>
  <c r="F64" i="3"/>
  <c r="E64" i="3"/>
  <c r="D64" i="3"/>
  <c r="C64" i="3" s="1"/>
  <c r="X63" i="3"/>
  <c r="W63" i="3"/>
  <c r="V63" i="3"/>
  <c r="J63" i="3"/>
  <c r="I63" i="3"/>
  <c r="H63" i="3"/>
  <c r="F63" i="3"/>
  <c r="E63" i="3"/>
  <c r="D63" i="3"/>
  <c r="X62" i="3"/>
  <c r="W62" i="3"/>
  <c r="V62" i="3"/>
  <c r="J62" i="3"/>
  <c r="I62" i="3"/>
  <c r="H62" i="3"/>
  <c r="F62" i="3"/>
  <c r="E62" i="3"/>
  <c r="D62" i="3"/>
  <c r="X61" i="3"/>
  <c r="W61" i="3"/>
  <c r="V61" i="3"/>
  <c r="J61" i="3"/>
  <c r="I61" i="3"/>
  <c r="H61" i="3"/>
  <c r="F61" i="3"/>
  <c r="E61" i="3"/>
  <c r="D61" i="3"/>
  <c r="X60" i="3"/>
  <c r="W60" i="3"/>
  <c r="V60" i="3"/>
  <c r="J60" i="3"/>
  <c r="I60" i="3"/>
  <c r="H60" i="3"/>
  <c r="F60" i="3"/>
  <c r="E60" i="3"/>
  <c r="D60" i="3"/>
  <c r="C60" i="3"/>
  <c r="X59" i="3"/>
  <c r="W59" i="3"/>
  <c r="V59" i="3"/>
  <c r="J59" i="3"/>
  <c r="I59" i="3"/>
  <c r="H59" i="3"/>
  <c r="G59" i="3" s="1"/>
  <c r="F59" i="3"/>
  <c r="E59" i="3"/>
  <c r="C59" i="3" s="1"/>
  <c r="D59" i="3"/>
  <c r="X58" i="3"/>
  <c r="W58" i="3"/>
  <c r="V58" i="3"/>
  <c r="J58" i="3"/>
  <c r="I58" i="3"/>
  <c r="H58" i="3"/>
  <c r="F58" i="3"/>
  <c r="E58" i="3"/>
  <c r="D58" i="3"/>
  <c r="X57" i="3"/>
  <c r="W57" i="3"/>
  <c r="V57" i="3"/>
  <c r="J57" i="3"/>
  <c r="I57" i="3"/>
  <c r="H57" i="3"/>
  <c r="G57" i="3" s="1"/>
  <c r="F57" i="3"/>
  <c r="E57" i="3"/>
  <c r="D57" i="3"/>
  <c r="X56" i="3"/>
  <c r="W56" i="3"/>
  <c r="V56" i="3"/>
  <c r="J56" i="3"/>
  <c r="I56" i="3"/>
  <c r="H56" i="3"/>
  <c r="G56" i="3" s="1"/>
  <c r="F56" i="3"/>
  <c r="E56" i="3"/>
  <c r="D56" i="3"/>
  <c r="X55" i="3"/>
  <c r="W55" i="3"/>
  <c r="V55" i="3"/>
  <c r="J55" i="3"/>
  <c r="I55" i="3"/>
  <c r="H55" i="3"/>
  <c r="F55" i="3"/>
  <c r="F52" i="3" s="1"/>
  <c r="E55" i="3"/>
  <c r="D55" i="3"/>
  <c r="X54" i="3"/>
  <c r="W54" i="3"/>
  <c r="V54" i="3"/>
  <c r="J54" i="3"/>
  <c r="I54" i="3"/>
  <c r="H54" i="3"/>
  <c r="F54" i="3"/>
  <c r="E54" i="3"/>
  <c r="C54" i="3" s="1"/>
  <c r="D54" i="3"/>
  <c r="D52" i="3" s="1"/>
  <c r="X43" i="3"/>
  <c r="W43" i="3"/>
  <c r="V43" i="3"/>
  <c r="J43" i="3"/>
  <c r="I43" i="3"/>
  <c r="H43" i="3"/>
  <c r="F43" i="3"/>
  <c r="E43" i="3"/>
  <c r="D43" i="3"/>
  <c r="X42" i="3"/>
  <c r="W42" i="3"/>
  <c r="V42" i="3"/>
  <c r="J42" i="3"/>
  <c r="I42" i="3"/>
  <c r="H42" i="3"/>
  <c r="G42" i="3" s="1"/>
  <c r="F42" i="3"/>
  <c r="E42" i="3"/>
  <c r="D42" i="3"/>
  <c r="X41" i="3"/>
  <c r="W41" i="3"/>
  <c r="V41" i="3"/>
  <c r="J41" i="3"/>
  <c r="I41" i="3"/>
  <c r="H41" i="3"/>
  <c r="F41" i="3"/>
  <c r="E41" i="3"/>
  <c r="D41" i="3"/>
  <c r="C41" i="3" s="1"/>
  <c r="X40" i="3"/>
  <c r="W40" i="3"/>
  <c r="V40" i="3"/>
  <c r="J40" i="3"/>
  <c r="I40" i="3"/>
  <c r="F40" i="3"/>
  <c r="E40" i="3"/>
  <c r="D40" i="3"/>
  <c r="X39" i="3"/>
  <c r="W39" i="3"/>
  <c r="V39" i="3"/>
  <c r="J39" i="3"/>
  <c r="I39" i="3"/>
  <c r="H39" i="3"/>
  <c r="G39" i="3" s="1"/>
  <c r="F39" i="3"/>
  <c r="E39" i="3"/>
  <c r="D39" i="3"/>
  <c r="C39" i="3" s="1"/>
  <c r="X38" i="3"/>
  <c r="W38" i="3"/>
  <c r="V38" i="3"/>
  <c r="J38" i="3"/>
  <c r="I38" i="3"/>
  <c r="H38" i="3"/>
  <c r="F38" i="3"/>
  <c r="E38" i="3"/>
  <c r="D38" i="3"/>
  <c r="X37" i="3"/>
  <c r="W37" i="3"/>
  <c r="V37" i="3"/>
  <c r="J37" i="3"/>
  <c r="I37" i="3"/>
  <c r="H37" i="3"/>
  <c r="G37" i="3" s="1"/>
  <c r="F37" i="3"/>
  <c r="E37" i="3"/>
  <c r="D37" i="3"/>
  <c r="X36" i="3"/>
  <c r="W36" i="3"/>
  <c r="V36" i="3"/>
  <c r="J36" i="3"/>
  <c r="I36" i="3"/>
  <c r="H36" i="3"/>
  <c r="F36" i="3"/>
  <c r="E36" i="3"/>
  <c r="D36" i="3"/>
  <c r="X35" i="3"/>
  <c r="W35" i="3"/>
  <c r="V35" i="3"/>
  <c r="J35" i="3"/>
  <c r="I35" i="3"/>
  <c r="H35" i="3"/>
  <c r="F35" i="3"/>
  <c r="E35" i="3"/>
  <c r="D35" i="3"/>
  <c r="C35" i="3"/>
  <c r="X34" i="3"/>
  <c r="W34" i="3"/>
  <c r="V34" i="3"/>
  <c r="J34" i="3"/>
  <c r="I34" i="3"/>
  <c r="H34" i="3"/>
  <c r="G34" i="3" s="1"/>
  <c r="F34" i="3"/>
  <c r="E34" i="3"/>
  <c r="D34" i="3"/>
  <c r="X33" i="3"/>
  <c r="W33" i="3"/>
  <c r="V33" i="3"/>
  <c r="J33" i="3"/>
  <c r="I33" i="3"/>
  <c r="H33" i="3"/>
  <c r="G33" i="3"/>
  <c r="F33" i="3"/>
  <c r="E33" i="3"/>
  <c r="D33" i="3"/>
  <c r="C33" i="3" s="1"/>
  <c r="X32" i="3"/>
  <c r="W32" i="3"/>
  <c r="V32" i="3"/>
  <c r="J32" i="3"/>
  <c r="I32" i="3"/>
  <c r="H32" i="3"/>
  <c r="F32" i="3"/>
  <c r="E32" i="3"/>
  <c r="D32" i="3"/>
  <c r="X31" i="3"/>
  <c r="W31" i="3"/>
  <c r="V31" i="3"/>
  <c r="J31" i="3"/>
  <c r="I31" i="3"/>
  <c r="H31" i="3"/>
  <c r="F31" i="3"/>
  <c r="E31" i="3"/>
  <c r="D31" i="3"/>
  <c r="X30" i="3"/>
  <c r="W30" i="3"/>
  <c r="V30" i="3"/>
  <c r="J30" i="3"/>
  <c r="I30" i="3"/>
  <c r="H30" i="3"/>
  <c r="F30" i="3"/>
  <c r="E30" i="3"/>
  <c r="D30" i="3"/>
  <c r="X29" i="3"/>
  <c r="W29" i="3"/>
  <c r="V29" i="3"/>
  <c r="J29" i="3"/>
  <c r="I29" i="3"/>
  <c r="G29" i="3" s="1"/>
  <c r="H29" i="3"/>
  <c r="F29" i="3"/>
  <c r="E29" i="3"/>
  <c r="D29" i="3"/>
  <c r="C29" i="3" s="1"/>
  <c r="X28" i="3"/>
  <c r="W28" i="3"/>
  <c r="V28" i="3"/>
  <c r="J28" i="3"/>
  <c r="I28" i="3"/>
  <c r="H28" i="3"/>
  <c r="G28" i="3" s="1"/>
  <c r="F28" i="3"/>
  <c r="E28" i="3"/>
  <c r="D28" i="3"/>
  <c r="X27" i="3"/>
  <c r="W27" i="3"/>
  <c r="V27" i="3"/>
  <c r="J27" i="3"/>
  <c r="I27" i="3"/>
  <c r="H27" i="3"/>
  <c r="F27" i="3"/>
  <c r="E27" i="3"/>
  <c r="D27" i="3"/>
  <c r="C27" i="3" s="1"/>
  <c r="T26" i="3"/>
  <c r="S26" i="3"/>
  <c r="R26" i="3"/>
  <c r="I18" i="3"/>
  <c r="I6" i="3" s="1"/>
  <c r="I12" i="3"/>
  <c r="I8" i="3"/>
  <c r="F8" i="3"/>
  <c r="Q10" i="1"/>
  <c r="C56" i="3" l="1"/>
  <c r="G27" i="3"/>
  <c r="C58" i="3"/>
  <c r="C34" i="3"/>
  <c r="C43" i="3"/>
  <c r="G63" i="3"/>
  <c r="G36" i="3"/>
  <c r="G32" i="3"/>
  <c r="G43" i="3"/>
  <c r="C28" i="3"/>
  <c r="G31" i="3"/>
  <c r="G58" i="3"/>
  <c r="G40" i="3"/>
  <c r="G62" i="3"/>
  <c r="C40" i="3"/>
  <c r="C37" i="3"/>
  <c r="G38" i="3"/>
  <c r="C30" i="3"/>
  <c r="C32" i="3"/>
  <c r="C38" i="3"/>
  <c r="G54" i="3"/>
  <c r="E52" i="3"/>
  <c r="C57" i="3"/>
  <c r="G66" i="3"/>
  <c r="J25" i="3"/>
  <c r="G55" i="3"/>
  <c r="G52" i="3" s="1"/>
  <c r="C63" i="3"/>
  <c r="C69" i="3"/>
  <c r="E25" i="3"/>
  <c r="R25" i="3"/>
  <c r="D25" i="3"/>
  <c r="G30" i="3"/>
  <c r="F12" i="3" s="1"/>
  <c r="I17" i="3"/>
  <c r="C62" i="3"/>
  <c r="C68" i="3"/>
  <c r="I25" i="3"/>
  <c r="C31" i="3"/>
  <c r="G61" i="3"/>
  <c r="G67" i="3"/>
  <c r="F25" i="3"/>
  <c r="G35" i="3"/>
  <c r="C36" i="3"/>
  <c r="G41" i="3"/>
  <c r="C42" i="3"/>
  <c r="C55" i="3"/>
  <c r="C52" i="3" s="1"/>
  <c r="G60" i="3"/>
  <c r="C61" i="3"/>
  <c r="C67" i="3"/>
  <c r="I5" i="3"/>
  <c r="X70" i="3"/>
  <c r="J70" i="3"/>
  <c r="G70" i="3" s="1"/>
  <c r="F13" i="3"/>
  <c r="F5" i="3" s="1"/>
  <c r="F14" i="3"/>
  <c r="F6" i="3" s="1"/>
  <c r="C6" i="3" s="1"/>
  <c r="H52" i="3"/>
  <c r="H25" i="3"/>
  <c r="F15" i="3"/>
  <c r="F7" i="3" s="1"/>
  <c r="I52" i="3"/>
  <c r="G25" i="3" l="1"/>
  <c r="C25" i="3"/>
  <c r="C5" i="3"/>
  <c r="F4" i="3"/>
  <c r="I19" i="3"/>
  <c r="J52" i="3"/>
  <c r="L52" i="3"/>
  <c r="I7" i="3" l="1"/>
  <c r="I16" i="3"/>
  <c r="I4" i="3" l="1"/>
  <c r="K4" i="3" s="1"/>
  <c r="C7" i="3"/>
  <c r="C4" i="3" s="1"/>
  <c r="L10" i="1" l="1"/>
  <c r="M10" i="1" l="1"/>
  <c r="P10" i="1"/>
  <c r="N10" i="1" s="1"/>
  <c r="R10" i="1"/>
  <c r="B6" i="1"/>
  <c r="B7" i="1"/>
  <c r="B8" i="1"/>
  <c r="B9" i="1"/>
  <c r="B10" i="1"/>
  <c r="U10" i="1" l="1"/>
  <c r="S10" i="1"/>
  <c r="U7" i="1" l="1"/>
  <c r="U8" i="1"/>
  <c r="U9" i="1"/>
  <c r="U6" i="1"/>
  <c r="S7" i="1"/>
  <c r="S8" i="1"/>
  <c r="S9" i="1"/>
  <c r="S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10" authorId="0" shapeId="0" xr:uid="{0A4B009E-A12D-4A26-B4F8-23E111C770B1}">
      <text>
        <r>
          <rPr>
            <b/>
            <sz val="9"/>
            <color indexed="81"/>
            <rFont val="돋움"/>
            <family val="3"/>
            <charset val="129"/>
          </rPr>
          <t>회계연도</t>
        </r>
        <r>
          <rPr>
            <b/>
            <sz val="9"/>
            <color indexed="81"/>
            <rFont val="Tahoma"/>
            <family val="2"/>
          </rPr>
          <t>(2024.12.31.)</t>
        </r>
        <r>
          <rPr>
            <b/>
            <sz val="9"/>
            <color indexed="81"/>
            <rFont val="돋움"/>
            <family val="3"/>
            <charset val="129"/>
          </rPr>
          <t xml:space="preserve">기준
</t>
        </r>
        <r>
          <rPr>
            <sz val="9"/>
            <color indexed="81"/>
            <rFont val="돋움"/>
            <family val="3"/>
            <charset val="129"/>
          </rPr>
          <t>전년도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이월액</t>
        </r>
        <r>
          <rPr>
            <sz val="9"/>
            <color indexed="81"/>
            <rFont val="Tahoma"/>
            <family val="2"/>
          </rPr>
          <t xml:space="preserve"> 6,918 </t>
        </r>
        <r>
          <rPr>
            <sz val="9"/>
            <color indexed="81"/>
            <rFont val="돋움"/>
            <family val="3"/>
            <charset val="129"/>
          </rPr>
          <t>백만원</t>
        </r>
        <r>
          <rPr>
            <sz val="9"/>
            <color indexed="81"/>
            <rFont val="Tahoma"/>
            <family val="2"/>
          </rPr>
          <t xml:space="preserve"> + 90,133</t>
        </r>
        <r>
          <rPr>
            <sz val="9"/>
            <color indexed="81"/>
            <rFont val="돋움"/>
            <family val="3"/>
            <charset val="129"/>
          </rPr>
          <t>백만원</t>
        </r>
        <r>
          <rPr>
            <sz val="9"/>
            <color indexed="81"/>
            <rFont val="Tahoma"/>
            <family val="2"/>
          </rPr>
          <t xml:space="preserve"> = 97,051</t>
        </r>
        <r>
          <rPr>
            <sz val="9"/>
            <color indexed="81"/>
            <rFont val="돋움"/>
            <family val="3"/>
            <charset val="129"/>
          </rPr>
          <t>백만원에서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금액
</t>
        </r>
        <r>
          <rPr>
            <sz val="9"/>
            <color indexed="81"/>
            <rFont val="Tahoma"/>
            <family val="2"/>
          </rPr>
          <t>6,918</t>
        </r>
        <r>
          <rPr>
            <sz val="9"/>
            <color indexed="81"/>
            <rFont val="돋움"/>
            <family val="3"/>
            <charset val="129"/>
          </rPr>
          <t>백만원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관련근거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관련근거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대광위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광역버스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준공영제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</t>
        </r>
        <r>
          <rPr>
            <sz val="9"/>
            <color indexed="81"/>
            <rFont val="Tahoma"/>
            <family val="2"/>
          </rPr>
          <t xml:space="preserve"> 2023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회계연도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z val="9"/>
            <color indexed="81"/>
            <rFont val="돋움"/>
            <family val="3"/>
            <charset val="129"/>
          </rPr>
          <t>경기교통공사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광역버스준공영팀</t>
        </r>
        <r>
          <rPr>
            <sz val="9"/>
            <color indexed="81"/>
            <rFont val="Tahoma"/>
            <family val="2"/>
          </rPr>
          <t>-3789(2024.6.25.) / '23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대광위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광역버스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준공영제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결산검사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광역버스과</t>
        </r>
        <r>
          <rPr>
            <sz val="9"/>
            <color indexed="81"/>
            <rFont val="Tahoma"/>
            <family val="2"/>
          </rPr>
          <t xml:space="preserve">-8214(2024.6.26.)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경기도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의견</t>
        </r>
        <r>
          <rPr>
            <b/>
            <sz val="9"/>
            <color indexed="81"/>
            <rFont val="Tahoma"/>
            <family val="2"/>
          </rPr>
          <t>) 11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월집행현황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지급액</t>
        </r>
        <r>
          <rPr>
            <b/>
            <sz val="9"/>
            <color indexed="81"/>
            <rFont val="Tahoma"/>
            <family val="2"/>
          </rPr>
          <t xml:space="preserve"> 76,689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  <r>
          <rPr>
            <b/>
            <sz val="9"/>
            <color indexed="81"/>
            <rFont val="Tahoma"/>
            <family val="2"/>
          </rPr>
          <t xml:space="preserve"> + 12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집행예정인</t>
        </r>
        <r>
          <rPr>
            <b/>
            <sz val="9"/>
            <color indexed="81"/>
            <rFont val="Tahoma"/>
            <family val="2"/>
          </rPr>
          <t xml:space="preserve"> 11</t>
        </r>
        <r>
          <rPr>
            <b/>
            <sz val="9"/>
            <color indexed="81"/>
            <rFont val="돋움"/>
            <family val="3"/>
            <charset val="129"/>
          </rPr>
          <t>월정산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추계</t>
        </r>
        <r>
          <rPr>
            <b/>
            <sz val="9"/>
            <color indexed="81"/>
            <rFont val="Tahoma"/>
            <family val="2"/>
          </rPr>
          <t xml:space="preserve"> 8,184 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국도시군비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16,367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국비</t>
        </r>
        <r>
          <rPr>
            <b/>
            <sz val="9"/>
            <color indexed="81"/>
            <rFont val="Tahoma"/>
            <family val="2"/>
          </rPr>
          <t xml:space="preserve"> 50% 8,134 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  <r>
          <rPr>
            <b/>
            <sz val="9"/>
            <color indexed="81"/>
            <rFont val="Tahoma"/>
            <family val="2"/>
          </rPr>
          <t xml:space="preserve">) = 84,873 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O10" authorId="0" shapeId="0" xr:uid="{20A496B6-B965-4399-982C-88983DDBCBB9}">
      <text>
        <r>
          <rPr>
            <b/>
            <sz val="9"/>
            <color indexed="81"/>
            <rFont val="돋움"/>
            <family val="3"/>
            <charset val="129"/>
          </rPr>
          <t>당해예산</t>
        </r>
        <r>
          <rPr>
            <b/>
            <sz val="9"/>
            <color indexed="81"/>
            <rFont val="Tahoma"/>
            <family val="2"/>
          </rPr>
          <t xml:space="preserve"> 90,133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중에서</t>
        </r>
        <r>
          <rPr>
            <b/>
            <sz val="9"/>
            <color indexed="81"/>
            <rFont val="Tahoma"/>
            <family val="2"/>
          </rPr>
          <t xml:space="preserve"> 2024.12.31 </t>
        </r>
        <r>
          <rPr>
            <b/>
            <sz val="9"/>
            <color indexed="81"/>
            <rFont val="돋움"/>
            <family val="3"/>
            <charset val="129"/>
          </rPr>
          <t>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</t>
        </r>
      </text>
    </comment>
    <comment ref="P10" authorId="0" shapeId="0" xr:uid="{F05A76AD-3382-401A-8912-4E2DC8C70DE8}">
      <text>
        <r>
          <rPr>
            <sz val="9"/>
            <color indexed="81"/>
            <rFont val="Tahoma"/>
            <family val="2"/>
          </rPr>
          <t xml:space="preserve">
6,918</t>
        </r>
        <r>
          <rPr>
            <sz val="9"/>
            <color indexed="81"/>
            <rFont val="돋움"/>
            <family val="3"/>
            <charset val="129"/>
          </rPr>
          <t>백만원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금액
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경기도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의견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실집행률</t>
        </r>
        <r>
          <rPr>
            <b/>
            <sz val="9"/>
            <color indexed="81"/>
            <rFont val="Tahoma"/>
            <family val="2"/>
          </rPr>
          <t xml:space="preserve"> 95%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잡았음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예산이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부족하지만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노선당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시군별로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나눠지는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특성상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불용액이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없음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</t>
        </r>
        <r>
          <rPr>
            <b/>
            <sz val="9"/>
            <color indexed="81"/>
            <rFont val="Tahoma"/>
            <family val="2"/>
          </rPr>
          <t>)1000</t>
        </r>
        <r>
          <rPr>
            <b/>
            <sz val="9"/>
            <color indexed="81"/>
            <rFont val="돋움"/>
            <family val="3"/>
            <charset val="129"/>
          </rPr>
          <t>번의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의정부와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포천시를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사례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의정부는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대광위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재정지원금이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노선에서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국도비를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끌어다가</t>
        </r>
        <r>
          <rPr>
            <b/>
            <sz val="9"/>
            <color indexed="81"/>
            <rFont val="Tahoma"/>
            <family val="2"/>
          </rPr>
          <t xml:space="preserve"> 1000</t>
        </r>
        <r>
          <rPr>
            <b/>
            <sz val="9"/>
            <color indexed="81"/>
            <rFont val="돋움"/>
            <family val="3"/>
            <charset val="129"/>
          </rPr>
          <t>번의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버스에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국도비를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집어넣을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그러나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포천시는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대광위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재정지원금이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부족하여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국도비를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끌어다가</t>
        </r>
        <r>
          <rPr>
            <b/>
            <sz val="9"/>
            <color indexed="81"/>
            <rFont val="Tahoma"/>
            <family val="2"/>
          </rPr>
          <t xml:space="preserve"> 1000</t>
        </r>
        <r>
          <rPr>
            <b/>
            <sz val="9"/>
            <color indexed="81"/>
            <rFont val="돋움"/>
            <family val="3"/>
            <charset val="129"/>
          </rPr>
          <t>번에다가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집어넣지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못함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노선인데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의정부시는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국도비를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포천시는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국도비가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경유가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</text>
    </comment>
    <comment ref="Q10" authorId="0" shapeId="0" xr:uid="{9C96C622-ABF7-42EB-B673-675A75C07B98}">
      <text>
        <r>
          <rPr>
            <sz val="9"/>
            <color indexed="81"/>
            <rFont val="Tahoma"/>
            <family val="2"/>
          </rPr>
          <t>90,133</t>
        </r>
        <r>
          <rPr>
            <sz val="9"/>
            <color indexed="81"/>
            <rFont val="돋움"/>
            <family val="3"/>
            <charset val="129"/>
          </rPr>
          <t>백만원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0" authorId="0" shapeId="0" xr:uid="{3272B4E0-7293-482C-9F2E-D874FAF20501}">
      <text>
        <r>
          <rPr>
            <b/>
            <sz val="9"/>
            <color indexed="81"/>
            <rFont val="돋움"/>
            <family val="3"/>
            <charset val="129"/>
          </rPr>
          <t>이월액</t>
        </r>
        <r>
          <rPr>
            <b/>
            <sz val="9"/>
            <color indexed="81"/>
            <rFont val="Tahoma"/>
            <family val="2"/>
          </rPr>
          <t xml:space="preserve"> 6,918</t>
        </r>
        <r>
          <rPr>
            <b/>
            <sz val="9"/>
            <color indexed="81"/>
            <rFont val="돋움"/>
            <family val="3"/>
            <charset val="129"/>
          </rPr>
          <t>백만원에서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불용시켜야할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10" authorId="0" shapeId="0" xr:uid="{F3975635-2C3F-433A-999B-58F0F9C93353}">
      <text>
        <r>
          <rPr>
            <b/>
            <sz val="9"/>
            <color indexed="81"/>
            <rFont val="돋움"/>
            <family val="3"/>
            <charset val="129"/>
          </rPr>
          <t>회계연도</t>
        </r>
        <r>
          <rPr>
            <b/>
            <sz val="9"/>
            <color indexed="81"/>
            <rFont val="Tahoma"/>
            <family val="2"/>
          </rPr>
          <t>(2024.12.31.)</t>
        </r>
        <r>
          <rPr>
            <b/>
            <sz val="9"/>
            <color indexed="81"/>
            <rFont val="돋움"/>
            <family val="3"/>
            <charset val="129"/>
          </rPr>
          <t xml:space="preserve">기준
</t>
        </r>
        <r>
          <rPr>
            <sz val="9"/>
            <color indexed="81"/>
            <rFont val="돋움"/>
            <family val="3"/>
            <charset val="129"/>
          </rPr>
          <t>전년도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이월액</t>
        </r>
        <r>
          <rPr>
            <sz val="9"/>
            <color indexed="81"/>
            <rFont val="Tahoma"/>
            <family val="2"/>
          </rPr>
          <t xml:space="preserve"> 6,918 </t>
        </r>
        <r>
          <rPr>
            <sz val="9"/>
            <color indexed="81"/>
            <rFont val="돋움"/>
            <family val="3"/>
            <charset val="129"/>
          </rPr>
          <t>백만원</t>
        </r>
        <r>
          <rPr>
            <sz val="9"/>
            <color indexed="81"/>
            <rFont val="Tahoma"/>
            <family val="2"/>
          </rPr>
          <t xml:space="preserve"> + 90,133</t>
        </r>
        <r>
          <rPr>
            <sz val="9"/>
            <color indexed="81"/>
            <rFont val="돋움"/>
            <family val="3"/>
            <charset val="129"/>
          </rPr>
          <t>백만원</t>
        </r>
        <r>
          <rPr>
            <sz val="9"/>
            <color indexed="81"/>
            <rFont val="Tahoma"/>
            <family val="2"/>
          </rPr>
          <t xml:space="preserve"> = 97,051</t>
        </r>
        <r>
          <rPr>
            <sz val="9"/>
            <color indexed="81"/>
            <rFont val="돋움"/>
            <family val="3"/>
            <charset val="129"/>
          </rPr>
          <t>백만원에서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금액
</t>
        </r>
        <r>
          <rPr>
            <sz val="9"/>
            <color indexed="81"/>
            <rFont val="Tahoma"/>
            <family val="2"/>
          </rPr>
          <t>6,918</t>
        </r>
        <r>
          <rPr>
            <sz val="9"/>
            <color indexed="81"/>
            <rFont val="돋움"/>
            <family val="3"/>
            <charset val="129"/>
          </rPr>
          <t>백만원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관련근거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관련근거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대광위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광역버스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준공영제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</t>
        </r>
        <r>
          <rPr>
            <sz val="9"/>
            <color indexed="81"/>
            <rFont val="Tahoma"/>
            <family val="2"/>
          </rPr>
          <t xml:space="preserve"> 2023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회계연도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z val="9"/>
            <color indexed="81"/>
            <rFont val="돋움"/>
            <family val="3"/>
            <charset val="129"/>
          </rPr>
          <t>경기교통공사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광역버스준공영팀</t>
        </r>
        <r>
          <rPr>
            <sz val="9"/>
            <color indexed="81"/>
            <rFont val="Tahoma"/>
            <family val="2"/>
          </rPr>
          <t>-3789(2024.6.25.) / '23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대광위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광역버스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준공영제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결산검사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광역버스과</t>
        </r>
        <r>
          <rPr>
            <sz val="9"/>
            <color indexed="81"/>
            <rFont val="Tahoma"/>
            <family val="2"/>
          </rPr>
          <t xml:space="preserve">-8214(2024.6.26.)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경기도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의견</t>
        </r>
        <r>
          <rPr>
            <b/>
            <sz val="9"/>
            <color indexed="81"/>
            <rFont val="Tahoma"/>
            <family val="2"/>
          </rPr>
          <t>) 11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월집행현황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지급액</t>
        </r>
        <r>
          <rPr>
            <b/>
            <sz val="9"/>
            <color indexed="81"/>
            <rFont val="Tahoma"/>
            <family val="2"/>
          </rPr>
          <t xml:space="preserve"> 76,689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  <r>
          <rPr>
            <b/>
            <sz val="9"/>
            <color indexed="81"/>
            <rFont val="Tahoma"/>
            <family val="2"/>
          </rPr>
          <t xml:space="preserve"> + 12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집행예정인</t>
        </r>
        <r>
          <rPr>
            <b/>
            <sz val="9"/>
            <color indexed="81"/>
            <rFont val="Tahoma"/>
            <family val="2"/>
          </rPr>
          <t xml:space="preserve"> 11</t>
        </r>
        <r>
          <rPr>
            <b/>
            <sz val="9"/>
            <color indexed="81"/>
            <rFont val="돋움"/>
            <family val="3"/>
            <charset val="129"/>
          </rPr>
          <t>월정산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추계</t>
        </r>
        <r>
          <rPr>
            <b/>
            <sz val="9"/>
            <color indexed="81"/>
            <rFont val="Tahoma"/>
            <family val="2"/>
          </rPr>
          <t xml:space="preserve"> 8,184 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국도시군비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16,367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국비</t>
        </r>
        <r>
          <rPr>
            <b/>
            <sz val="9"/>
            <color indexed="81"/>
            <rFont val="Tahoma"/>
            <family val="2"/>
          </rPr>
          <t xml:space="preserve"> 50% 8,134 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  <r>
          <rPr>
            <b/>
            <sz val="9"/>
            <color indexed="81"/>
            <rFont val="Tahoma"/>
            <family val="2"/>
          </rPr>
          <t xml:space="preserve">) = 84,873 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O10" authorId="0" shapeId="0" xr:uid="{58AEA2C6-715A-4E55-89EB-2B384754B90D}">
      <text>
        <r>
          <rPr>
            <b/>
            <sz val="9"/>
            <color indexed="81"/>
            <rFont val="돋움"/>
            <family val="3"/>
            <charset val="129"/>
          </rPr>
          <t>당해예산</t>
        </r>
        <r>
          <rPr>
            <b/>
            <sz val="9"/>
            <color indexed="81"/>
            <rFont val="Tahoma"/>
            <family val="2"/>
          </rPr>
          <t xml:space="preserve"> 90,133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중에서</t>
        </r>
        <r>
          <rPr>
            <b/>
            <sz val="9"/>
            <color indexed="81"/>
            <rFont val="Tahoma"/>
            <family val="2"/>
          </rPr>
          <t xml:space="preserve"> 2024.12.31 </t>
        </r>
        <r>
          <rPr>
            <b/>
            <sz val="9"/>
            <color indexed="81"/>
            <rFont val="돋움"/>
            <family val="3"/>
            <charset val="129"/>
          </rPr>
          <t>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</t>
        </r>
      </text>
    </comment>
    <comment ref="P10" authorId="0" shapeId="0" xr:uid="{E23B1C93-230A-4737-86D9-401757CA6A87}">
      <text>
        <r>
          <rPr>
            <sz val="9"/>
            <color indexed="81"/>
            <rFont val="Tahoma"/>
            <family val="2"/>
          </rPr>
          <t xml:space="preserve">
6,918</t>
        </r>
        <r>
          <rPr>
            <sz val="9"/>
            <color indexed="81"/>
            <rFont val="돋움"/>
            <family val="3"/>
            <charset val="129"/>
          </rPr>
          <t>백만원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금액
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경기도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의견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실집행률</t>
        </r>
        <r>
          <rPr>
            <b/>
            <sz val="9"/>
            <color indexed="81"/>
            <rFont val="Tahoma"/>
            <family val="2"/>
          </rPr>
          <t xml:space="preserve"> 95%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잡았음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예산이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부족하지만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노선당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시군별로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나눠지는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특성상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불용액이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없음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</t>
        </r>
        <r>
          <rPr>
            <b/>
            <sz val="9"/>
            <color indexed="81"/>
            <rFont val="Tahoma"/>
            <family val="2"/>
          </rPr>
          <t>)1000</t>
        </r>
        <r>
          <rPr>
            <b/>
            <sz val="9"/>
            <color indexed="81"/>
            <rFont val="돋움"/>
            <family val="3"/>
            <charset val="129"/>
          </rPr>
          <t>번의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의정부와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포천시를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사례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의정부는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대광위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재정지원금이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노선에서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국도비를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끌어다가</t>
        </r>
        <r>
          <rPr>
            <b/>
            <sz val="9"/>
            <color indexed="81"/>
            <rFont val="Tahoma"/>
            <family val="2"/>
          </rPr>
          <t xml:space="preserve"> 1000</t>
        </r>
        <r>
          <rPr>
            <b/>
            <sz val="9"/>
            <color indexed="81"/>
            <rFont val="돋움"/>
            <family val="3"/>
            <charset val="129"/>
          </rPr>
          <t>번의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버스에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국도비를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집어넣을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그러나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포천시는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대광위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재정지원금이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부족하여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국도비를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끌어다가</t>
        </r>
        <r>
          <rPr>
            <b/>
            <sz val="9"/>
            <color indexed="81"/>
            <rFont val="Tahoma"/>
            <family val="2"/>
          </rPr>
          <t xml:space="preserve"> 1000</t>
        </r>
        <r>
          <rPr>
            <b/>
            <sz val="9"/>
            <color indexed="81"/>
            <rFont val="돋움"/>
            <family val="3"/>
            <charset val="129"/>
          </rPr>
          <t>번에다가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집어넣지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못함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노선인데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의정부시는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국도비를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포천시는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국도비가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경유가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</text>
    </comment>
    <comment ref="Q10" authorId="0" shapeId="0" xr:uid="{D3899416-1260-48EB-8494-CEC77054452F}">
      <text>
        <r>
          <rPr>
            <sz val="9"/>
            <color indexed="81"/>
            <rFont val="Tahoma"/>
            <family val="2"/>
          </rPr>
          <t>90,133</t>
        </r>
        <r>
          <rPr>
            <sz val="9"/>
            <color indexed="81"/>
            <rFont val="돋움"/>
            <family val="3"/>
            <charset val="129"/>
          </rPr>
          <t>백만원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0" authorId="0" shapeId="0" xr:uid="{C485D78E-38E3-4579-8745-4A719A57B0ED}">
      <text>
        <r>
          <rPr>
            <b/>
            <sz val="9"/>
            <color indexed="81"/>
            <rFont val="돋움"/>
            <family val="3"/>
            <charset val="129"/>
          </rPr>
          <t>이월액</t>
        </r>
        <r>
          <rPr>
            <b/>
            <sz val="9"/>
            <color indexed="81"/>
            <rFont val="Tahoma"/>
            <family val="2"/>
          </rPr>
          <t xml:space="preserve"> 6,918</t>
        </r>
        <r>
          <rPr>
            <b/>
            <sz val="9"/>
            <color indexed="81"/>
            <rFont val="돋움"/>
            <family val="3"/>
            <charset val="129"/>
          </rPr>
          <t>백만원에서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불용시켜야할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박수림</author>
  </authors>
  <commentList>
    <comment ref="B70" authorId="0" shapeId="0" xr:uid="{457A2A80-3AE9-4EDB-8714-791811C4EB34}">
      <text>
        <r>
          <rPr>
            <b/>
            <sz val="9"/>
            <color indexed="81"/>
            <rFont val="돋움"/>
            <family val="3"/>
            <charset val="129"/>
          </rPr>
          <t>22년 하반기 성과이윤 포함</t>
        </r>
      </text>
    </comment>
  </commentList>
</comments>
</file>

<file path=xl/sharedStrings.xml><?xml version="1.0" encoding="utf-8"?>
<sst xmlns="http://schemas.openxmlformats.org/spreadsheetml/2006/main" count="204" uniqueCount="104">
  <si>
    <t>구분</t>
  </si>
  <si>
    <t>부처</t>
  </si>
  <si>
    <r>
      <t>사업시행주체</t>
    </r>
    <r>
      <rPr>
        <b/>
        <sz val="11"/>
        <color rgb="FF000000"/>
        <rFont val="HCI Poppy"/>
        <family val="2"/>
      </rPr>
      <t>(</t>
    </r>
    <r>
      <rPr>
        <b/>
        <sz val="11"/>
        <color rgb="FF000000"/>
        <rFont val="휴먼명조"/>
        <family val="3"/>
        <charset val="129"/>
      </rPr>
      <t>피출연․피보조 기관 등</t>
    </r>
    <r>
      <rPr>
        <b/>
        <sz val="11"/>
        <color rgb="FF000000"/>
        <rFont val="HCI Poppy"/>
        <family val="2"/>
      </rPr>
      <t>)</t>
    </r>
  </si>
  <si>
    <t>예산액</t>
  </si>
  <si>
    <t>집행액</t>
  </si>
  <si>
    <t>교부액</t>
  </si>
  <si>
    <t>전년도</t>
  </si>
  <si>
    <t>이월액</t>
  </si>
  <si>
    <t>교부</t>
  </si>
  <si>
    <t>현액</t>
  </si>
  <si>
    <t>불용액</t>
  </si>
  <si>
    <t>실집행률</t>
  </si>
  <si>
    <t>(B/A)</t>
  </si>
  <si>
    <t>본예산</t>
  </si>
  <si>
    <r>
      <t>추경</t>
    </r>
    <r>
      <rPr>
        <b/>
        <sz val="11"/>
        <color rgb="FF000000"/>
        <rFont val="HCI Poppy"/>
        <family val="2"/>
      </rPr>
      <t>(A)</t>
    </r>
  </si>
  <si>
    <t>&lt;광역버스 준공영제&gt;</t>
    <phoneticPr fontId="6" type="noConversion"/>
  </si>
  <si>
    <t>이월, 이전용 등</t>
    <phoneticPr fontId="6" type="noConversion"/>
  </si>
  <si>
    <t>예산현액</t>
    <phoneticPr fontId="6" type="noConversion"/>
  </si>
  <si>
    <t>이월</t>
    <phoneticPr fontId="6" type="noConversion"/>
  </si>
  <si>
    <t>불용</t>
    <phoneticPr fontId="6" type="noConversion"/>
  </si>
  <si>
    <t>(일반연구비 210백만원 제외)</t>
    <phoneticPr fontId="6" type="noConversion"/>
  </si>
  <si>
    <t>올해 추가 교부액</t>
    <phoneticPr fontId="6" type="noConversion"/>
  </si>
  <si>
    <t>(단위:백만원)</t>
    <phoneticPr fontId="6" type="noConversion"/>
  </si>
  <si>
    <t>24.12.31일 기준</t>
    <phoneticPr fontId="6" type="noConversion"/>
  </si>
  <si>
    <t>당해 예산
집행액
(가)</t>
    <phoneticPr fontId="6" type="noConversion"/>
  </si>
  <si>
    <t>이월예산
집행액
(나)</t>
    <phoneticPr fontId="6" type="noConversion"/>
  </si>
  <si>
    <t>(B= 가+나)</t>
    <phoneticPr fontId="6" type="noConversion"/>
  </si>
  <si>
    <t>제1회추경 최종금액(국비)</t>
    <phoneticPr fontId="6" type="noConversion"/>
  </si>
  <si>
    <t>총 가용예산 (C=A+B)</t>
    <phoneticPr fontId="6" type="noConversion"/>
  </si>
  <si>
    <t>금년도 (2024년) 사업비 (A)</t>
    <phoneticPr fontId="6" type="noConversion"/>
  </si>
  <si>
    <t>전년도(2023년) 사업비 이월액 (B)</t>
    <phoneticPr fontId="6" type="noConversion"/>
  </si>
  <si>
    <t>구분</t>
    <phoneticPr fontId="6" type="noConversion"/>
  </si>
  <si>
    <t>금액(천원)</t>
    <phoneticPr fontId="6" type="noConversion"/>
  </si>
  <si>
    <t>비고</t>
    <phoneticPr fontId="6" type="noConversion"/>
  </si>
  <si>
    <t>합계</t>
    <phoneticPr fontId="6" type="noConversion"/>
  </si>
  <si>
    <t>2024년도 집행잔액 합계</t>
    <phoneticPr fontId="6" type="noConversion"/>
  </si>
  <si>
    <t>전년도 집행잔액 합계</t>
    <phoneticPr fontId="6" type="noConversion"/>
  </si>
  <si>
    <t>국비</t>
    <phoneticPr fontId="6" type="noConversion"/>
  </si>
  <si>
    <t>2024년도 집행잔액 국비</t>
    <phoneticPr fontId="6" type="noConversion"/>
  </si>
  <si>
    <t>전년도 집행잔액 국비</t>
    <phoneticPr fontId="6" type="noConversion"/>
  </si>
  <si>
    <t>도비</t>
    <phoneticPr fontId="6" type="noConversion"/>
  </si>
  <si>
    <t>2024년도 집행잔액 도비</t>
    <phoneticPr fontId="6" type="noConversion"/>
  </si>
  <si>
    <t>전년도 집행잔액 도비</t>
    <phoneticPr fontId="6" type="noConversion"/>
  </si>
  <si>
    <t>시군비</t>
    <phoneticPr fontId="6" type="noConversion"/>
  </si>
  <si>
    <t>2024년도 집행잔액 시군비</t>
    <phoneticPr fontId="6" type="noConversion"/>
  </si>
  <si>
    <t>전년도 집행잔액 시군비</t>
    <phoneticPr fontId="6" type="noConversion"/>
  </si>
  <si>
    <t>2024년도 예산액 합계</t>
    <phoneticPr fontId="6" type="noConversion"/>
  </si>
  <si>
    <t>전년도 예산액 합계</t>
    <phoneticPr fontId="6" type="noConversion"/>
  </si>
  <si>
    <t>2024년도 예산액 국비</t>
    <phoneticPr fontId="6" type="noConversion"/>
  </si>
  <si>
    <t>전년도 예산액 국비</t>
    <phoneticPr fontId="6" type="noConversion"/>
  </si>
  <si>
    <t>2024년도 예산액 도비</t>
    <phoneticPr fontId="6" type="noConversion"/>
  </si>
  <si>
    <t>전년도 예산액 도비</t>
    <phoneticPr fontId="6" type="noConversion"/>
  </si>
  <si>
    <t>2024년도 예산액 시군비</t>
    <phoneticPr fontId="6" type="noConversion"/>
  </si>
  <si>
    <t>전년도 예산액 시군비</t>
    <phoneticPr fontId="6" type="noConversion"/>
  </si>
  <si>
    <t>2024년도 집행누계 합계</t>
    <phoneticPr fontId="6" type="noConversion"/>
  </si>
  <si>
    <t>전전년도 사업비 이월액 합계</t>
    <phoneticPr fontId="6" type="noConversion"/>
  </si>
  <si>
    <t>2024년도 집행누계 국비</t>
    <phoneticPr fontId="6" type="noConversion"/>
  </si>
  <si>
    <t>전전년도 사업비 이월액 국비</t>
    <phoneticPr fontId="6" type="noConversion"/>
  </si>
  <si>
    <t>2024년도 집행누계 도비</t>
    <phoneticPr fontId="6" type="noConversion"/>
  </si>
  <si>
    <t>전전년도 사업비 이월액 도비</t>
    <phoneticPr fontId="6" type="noConversion"/>
  </si>
  <si>
    <t>2024년도 집행누계 시군비</t>
    <phoneticPr fontId="6" type="noConversion"/>
  </si>
  <si>
    <t>전전년도 사업비 이월액 시군비</t>
    <phoneticPr fontId="6" type="noConversion"/>
  </si>
  <si>
    <t>2023년도 집행누계 합계</t>
    <phoneticPr fontId="6" type="noConversion"/>
  </si>
  <si>
    <t>2023년도 집행누계  국비</t>
    <phoneticPr fontId="6" type="noConversion"/>
  </si>
  <si>
    <t>2023년도 집행누계  도비</t>
    <phoneticPr fontId="6" type="noConversion"/>
  </si>
  <si>
    <t>2023년도 집행누계  시군비</t>
    <phoneticPr fontId="6" type="noConversion"/>
  </si>
  <si>
    <t>2024년도 대광위 광역버스 준공영제 사업 정산 현황(10월)</t>
    <phoneticPr fontId="6" type="noConversion"/>
  </si>
  <si>
    <t>누계</t>
    <phoneticPr fontId="6" type="noConversion"/>
  </si>
  <si>
    <t>(단위:천원)</t>
    <phoneticPr fontId="6" type="noConversion"/>
  </si>
  <si>
    <t>대구분</t>
    <phoneticPr fontId="6" type="noConversion"/>
  </si>
  <si>
    <t>상세구분</t>
    <phoneticPr fontId="6" type="noConversion"/>
  </si>
  <si>
    <t>정산 합계</t>
    <phoneticPr fontId="6" type="noConversion"/>
  </si>
  <si>
    <t>국비 정산액</t>
    <phoneticPr fontId="6" type="noConversion"/>
  </si>
  <si>
    <t>도비 정산액</t>
    <phoneticPr fontId="6" type="noConversion"/>
  </si>
  <si>
    <t>시군비 정산액</t>
    <phoneticPr fontId="6" type="noConversion"/>
  </si>
  <si>
    <t>지급금액 합계</t>
    <phoneticPr fontId="6" type="noConversion"/>
  </si>
  <si>
    <t>국비 지급액</t>
    <phoneticPr fontId="6" type="noConversion"/>
  </si>
  <si>
    <t>도비 지급액</t>
    <phoneticPr fontId="6" type="noConversion"/>
  </si>
  <si>
    <t>시군비 지급액</t>
    <phoneticPr fontId="6" type="noConversion"/>
  </si>
  <si>
    <t>비고(최초 지출일)</t>
    <phoneticPr fontId="6" type="noConversion"/>
  </si>
  <si>
    <t>세로 막대형1</t>
    <phoneticPr fontId="6" type="noConversion"/>
  </si>
  <si>
    <t>월정산</t>
    <phoneticPr fontId="6" type="noConversion"/>
  </si>
  <si>
    <t>1월 월정산</t>
    <phoneticPr fontId="6" type="noConversion"/>
  </si>
  <si>
    <t>2월 월정산</t>
  </si>
  <si>
    <t>3월 월정산</t>
  </si>
  <si>
    <t>분기정산</t>
    <phoneticPr fontId="6" type="noConversion"/>
  </si>
  <si>
    <t>1분기 정산</t>
    <phoneticPr fontId="6" type="noConversion"/>
  </si>
  <si>
    <t>4월 월정산</t>
  </si>
  <si>
    <t>5월 월정산</t>
  </si>
  <si>
    <t>6월 월정산</t>
  </si>
  <si>
    <t>2분기 정산</t>
    <phoneticPr fontId="6" type="noConversion"/>
  </si>
  <si>
    <t>7월 월정산</t>
  </si>
  <si>
    <t>8월 월정산</t>
  </si>
  <si>
    <t>9월 월정산</t>
  </si>
  <si>
    <t>3분기 정산</t>
    <phoneticPr fontId="6" type="noConversion"/>
  </si>
  <si>
    <t>10월 월정산</t>
  </si>
  <si>
    <t>11월 월정산</t>
  </si>
  <si>
    <t>11월 월정산 추계치임</t>
    <phoneticPr fontId="6" type="noConversion"/>
  </si>
  <si>
    <t>12월 월정산</t>
  </si>
  <si>
    <t>4분기 정산</t>
    <phoneticPr fontId="6" type="noConversion"/>
  </si>
  <si>
    <t>연정산</t>
    <phoneticPr fontId="6" type="noConversion"/>
  </si>
  <si>
    <t>전년도(2023년) 대광위 광역버스 준공영제 사업 집행필요액</t>
    <phoneticPr fontId="6" type="noConversion"/>
  </si>
  <si>
    <t>23년 연</t>
    <phoneticPr fontId="6" type="noConversion"/>
  </si>
  <si>
    <t>22년 성과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</si>
</sst>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_(* #,##0_);_(* \(#,##0\);_(* &quot;-&quot;_);_(@_)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휴먼명조"/>
      <family val="3"/>
      <charset val="129"/>
    </font>
    <font>
      <b/>
      <sz val="11"/>
      <color rgb="FF000000"/>
      <name val="HCI Poppy"/>
      <family val="2"/>
    </font>
    <font>
      <sz val="11"/>
      <color rgb="FF000000"/>
      <name val="HCI Poppy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HCI Poppy"/>
      <family val="2"/>
    </font>
    <font>
      <sz val="11"/>
      <color rgb="FFFF00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8"/>
      <color rgb="FF000000"/>
      <name val="HCI Poppy"/>
      <family val="2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28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8" fillId="0" borderId="0">
      <alignment vertical="center"/>
    </xf>
    <xf numFmtId="177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3" fontId="7" fillId="0" borderId="8" xfId="1" applyNumberFormat="1" applyFont="1" applyBorder="1" applyAlignment="1">
      <alignment horizontal="right" vertical="center" wrapText="1"/>
    </xf>
    <xf numFmtId="3" fontId="9" fillId="0" borderId="1" xfId="0" applyNumberFormat="1" applyFont="1" applyBorder="1" applyAlignment="1">
      <alignment horizontal="right" vertical="center" wrapText="1"/>
    </xf>
    <xf numFmtId="3" fontId="0" fillId="0" borderId="0" xfId="0" applyNumberFormat="1">
      <alignment vertical="center"/>
    </xf>
    <xf numFmtId="0" fontId="0" fillId="0" borderId="0" xfId="0" applyBorder="1">
      <alignment vertical="center"/>
    </xf>
    <xf numFmtId="0" fontId="7" fillId="3" borderId="0" xfId="0" applyFont="1" applyFill="1">
      <alignment vertical="center"/>
    </xf>
    <xf numFmtId="176" fontId="2" fillId="0" borderId="1" xfId="2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7" fillId="3" borderId="8" xfId="1" applyNumberFormat="1" applyFont="1" applyFill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shrinkToFit="1"/>
    </xf>
    <xf numFmtId="0" fontId="15" fillId="0" borderId="4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shrinkToFit="1"/>
    </xf>
    <xf numFmtId="0" fontId="0" fillId="5" borderId="8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0" borderId="0" xfId="0" applyBorder="1" applyAlignment="1">
      <alignment vertical="center" shrinkToFit="1"/>
    </xf>
    <xf numFmtId="177" fontId="0" fillId="4" borderId="8" xfId="4" applyFont="1" applyFill="1" applyBorder="1" applyAlignment="1">
      <alignment vertical="center" shrinkToFit="1"/>
    </xf>
    <xf numFmtId="0" fontId="0" fillId="4" borderId="8" xfId="0" applyFill="1" applyBorder="1" applyAlignment="1">
      <alignment vertical="center" shrinkToFit="1"/>
    </xf>
    <xf numFmtId="0" fontId="7" fillId="5" borderId="8" xfId="0" applyFont="1" applyFill="1" applyBorder="1" applyAlignment="1">
      <alignment horizontal="left" vertical="center" shrinkToFit="1"/>
    </xf>
    <xf numFmtId="177" fontId="0" fillId="5" borderId="8" xfId="4" applyFont="1" applyFill="1" applyBorder="1" applyAlignment="1">
      <alignment vertical="center" shrinkToFit="1"/>
    </xf>
    <xf numFmtId="0" fontId="0" fillId="5" borderId="8" xfId="0" applyFill="1" applyBorder="1" applyAlignment="1">
      <alignment vertical="center" shrinkToFit="1"/>
    </xf>
    <xf numFmtId="0" fontId="0" fillId="6" borderId="8" xfId="0" applyFill="1" applyBorder="1" applyAlignment="1">
      <alignment horizontal="left" vertical="center" shrinkToFit="1"/>
    </xf>
    <xf numFmtId="177" fontId="0" fillId="6" borderId="8" xfId="4" applyFont="1" applyFill="1" applyBorder="1" applyAlignment="1">
      <alignment vertical="center" shrinkToFit="1"/>
    </xf>
    <xf numFmtId="0" fontId="0" fillId="6" borderId="8" xfId="0" applyFill="1" applyBorder="1" applyAlignment="1">
      <alignment vertical="center" shrinkToFit="1"/>
    </xf>
    <xf numFmtId="177" fontId="0" fillId="0" borderId="0" xfId="0" applyNumberFormat="1" applyAlignment="1">
      <alignment vertical="center" shrinkToFit="1"/>
    </xf>
    <xf numFmtId="177" fontId="0" fillId="0" borderId="0" xfId="4" applyFont="1" applyAlignment="1">
      <alignment vertical="center" shrinkToFit="1"/>
    </xf>
    <xf numFmtId="0" fontId="0" fillId="5" borderId="8" xfId="0" applyFill="1" applyBorder="1" applyAlignment="1">
      <alignment horizontal="left" vertical="center" shrinkToFit="1"/>
    </xf>
    <xf numFmtId="177" fontId="0" fillId="6" borderId="8" xfId="0" applyNumberFormat="1" applyFill="1" applyBorder="1" applyAlignment="1">
      <alignment vertical="center" shrinkToFit="1"/>
    </xf>
    <xf numFmtId="0" fontId="11" fillId="6" borderId="8" xfId="0" applyFont="1" applyFill="1" applyBorder="1" applyAlignment="1">
      <alignment horizontal="center" vertical="center" shrinkToFit="1"/>
    </xf>
    <xf numFmtId="177" fontId="17" fillId="6" borderId="8" xfId="4" applyFont="1" applyFill="1" applyBorder="1" applyAlignment="1">
      <alignment vertical="center" shrinkToFit="1"/>
    </xf>
    <xf numFmtId="0" fontId="17" fillId="6" borderId="8" xfId="0" applyFont="1" applyFill="1" applyBorder="1" applyAlignment="1">
      <alignment vertical="center" shrinkToFit="1"/>
    </xf>
    <xf numFmtId="0" fontId="17" fillId="6" borderId="8" xfId="0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left" vertical="center" shrinkToFit="1"/>
    </xf>
    <xf numFmtId="177" fontId="0" fillId="0" borderId="0" xfId="4" applyFon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0" applyBorder="1" applyAlignment="1">
      <alignment horizontal="center" vertical="center" shrinkToFit="1"/>
    </xf>
    <xf numFmtId="177" fontId="0" fillId="0" borderId="0" xfId="4" applyFont="1" applyBorder="1" applyAlignment="1">
      <alignment vertical="center" shrinkToFit="1"/>
    </xf>
    <xf numFmtId="0" fontId="0" fillId="0" borderId="8" xfId="0" applyBorder="1" applyAlignment="1">
      <alignment horizontal="right" vertical="center" shrinkToFit="1"/>
    </xf>
    <xf numFmtId="177" fontId="0" fillId="0" borderId="8" xfId="4" applyFont="1" applyBorder="1" applyAlignment="1">
      <alignment vertical="center" shrinkToFit="1"/>
    </xf>
    <xf numFmtId="0" fontId="0" fillId="0" borderId="0" xfId="0" applyAlignment="1">
      <alignment horizontal="right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177" fontId="0" fillId="0" borderId="10" xfId="4" applyFont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177" fontId="0" fillId="0" borderId="8" xfId="4" applyFont="1" applyBorder="1" applyAlignment="1">
      <alignment horizontal="center" vertical="center" shrinkToFit="1"/>
    </xf>
    <xf numFmtId="14" fontId="0" fillId="0" borderId="14" xfId="0" applyNumberFormat="1" applyBorder="1" applyAlignment="1">
      <alignment horizontal="center" vertical="center" shrinkToFit="1"/>
    </xf>
    <xf numFmtId="177" fontId="0" fillId="0" borderId="10" xfId="4" applyNumberFormat="1" applyFont="1" applyBorder="1" applyAlignment="1">
      <alignment horizontal="center" vertical="center" shrinkToFit="1"/>
    </xf>
    <xf numFmtId="177" fontId="0" fillId="0" borderId="8" xfId="4" applyNumberFormat="1" applyFont="1" applyBorder="1" applyAlignment="1">
      <alignment horizontal="center" vertical="center" shrinkToFit="1"/>
    </xf>
    <xf numFmtId="0" fontId="19" fillId="0" borderId="0" xfId="0" applyFont="1" applyAlignment="1">
      <alignment vertical="center" shrinkToFit="1"/>
    </xf>
    <xf numFmtId="0" fontId="11" fillId="0" borderId="0" xfId="0" applyFont="1" applyAlignment="1">
      <alignment vertical="center" shrinkToFit="1"/>
    </xf>
    <xf numFmtId="0" fontId="0" fillId="0" borderId="14" xfId="0" applyBorder="1" applyAlignment="1">
      <alignment horizontal="center" vertical="center" shrinkToFit="1"/>
    </xf>
    <xf numFmtId="177" fontId="11" fillId="3" borderId="8" xfId="4" applyNumberFormat="1" applyFont="1" applyFill="1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 shrinkToFit="1"/>
    </xf>
    <xf numFmtId="177" fontId="0" fillId="0" borderId="16" xfId="4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177" fontId="0" fillId="0" borderId="16" xfId="4" applyNumberFormat="1" applyFont="1" applyBorder="1" applyAlignment="1">
      <alignment horizontal="center" vertical="center" shrinkToFit="1"/>
    </xf>
    <xf numFmtId="14" fontId="0" fillId="0" borderId="17" xfId="0" applyNumberFormat="1" applyBorder="1" applyAlignment="1">
      <alignment horizontal="center" vertical="center" shrinkToFit="1"/>
    </xf>
    <xf numFmtId="177" fontId="20" fillId="0" borderId="0" xfId="4" applyFont="1" applyAlignment="1">
      <alignment vertical="center" shrinkToFi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shrinkToFit="1"/>
    </xf>
    <xf numFmtId="0" fontId="17" fillId="4" borderId="8" xfId="0" applyFont="1" applyFill="1" applyBorder="1" applyAlignment="1">
      <alignment horizontal="center" vertical="center" shrinkToFit="1"/>
    </xf>
    <xf numFmtId="0" fontId="0" fillId="5" borderId="8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</cellXfs>
  <cellStyles count="5">
    <cellStyle name="백분율" xfId="2" builtinId="5"/>
    <cellStyle name="쉼표 [0]" xfId="1" builtinId="6"/>
    <cellStyle name="쉼표 [0] 2" xfId="3" xr:uid="{00000000-0005-0000-0000-000002000000}"/>
    <cellStyle name="쉼표 [0] 3" xfId="4" xr:uid="{688672DC-45F0-41FD-8642-BD900EFCDADE}"/>
    <cellStyle name="표준" xfId="0" builtinId="0"/>
  </cellStyles>
  <dxfs count="33">
    <dxf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7" formatCode="_(* #,##0_);_(* \(#,##0\);_(* &quot;-&quot;_);_(@_)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_(* #,##0_);_(* \(#,##0\);_(* &quot;-&quot;_);_(@_)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_(* #,##0_);_(* \(#,##0\);_(* &quot;-&quot;_);_(@_)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_(* #,##0_);_(* \(#,##0\);_(* &quot;-&quot;_);_(@_)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_(* #,##0_);_(* \(#,##0\);_(* &quot;-&quot;_);_(@_)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_(* #,##0_);_(* \(#,##0\);_(* &quot;-&quot;_);_(@_)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7" formatCode="_(* #,##0_);_(* \(#,##0\);_(* &quot;-&quot;_);_(@_)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7" formatCode="_(* #,##0_);_(* \(#,##0\);_(* &quot;-&quot;_);_(@_)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_(* #,##0_);_(* \(#,##0\);_(* &quot;-&quot;_);_(@_)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_(* #,##0_);_(* \(#,##0\);_(* &quot;-&quot;_);_(@_)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_(* #,##0_);_(* \(#,##0\);_(* &quot;-&quot;_);_(@_)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_(* #,##0_);_(* \(#,##0\);_(* &quot;-&quot;_);_(@_)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_(* #,##0_);_(* \(#,##0\);_(* &quot;-&quot;_);_(@_)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658906</xdr:colOff>
      <xdr:row>20</xdr:row>
      <xdr:rowOff>9527</xdr:rowOff>
    </xdr:from>
    <xdr:to>
      <xdr:col>1</xdr:col>
      <xdr:colOff>335056</xdr:colOff>
      <xdr:row>20</xdr:row>
      <xdr:rowOff>1346820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대구분 4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대구분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906" y="4150831"/>
              <a:ext cx="1092476" cy="13372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335056</xdr:colOff>
      <xdr:row>20</xdr:row>
      <xdr:rowOff>22413</xdr:rowOff>
    </xdr:from>
    <xdr:to>
      <xdr:col>7</xdr:col>
      <xdr:colOff>11206</xdr:colOff>
      <xdr:row>21</xdr:row>
      <xdr:rowOff>59220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상세구분 4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상세구분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1382" y="4163717"/>
              <a:ext cx="5689324" cy="16436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247650</xdr:colOff>
      <xdr:row>44</xdr:row>
      <xdr:rowOff>33625</xdr:rowOff>
    </xdr:from>
    <xdr:to>
      <xdr:col>1</xdr:col>
      <xdr:colOff>38100</xdr:colOff>
      <xdr:row>48</xdr:row>
      <xdr:rowOff>126246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대구분 5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대구분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10709908"/>
              <a:ext cx="1206776" cy="1335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47624</xdr:colOff>
      <xdr:row>44</xdr:row>
      <xdr:rowOff>20737</xdr:rowOff>
    </xdr:from>
    <xdr:to>
      <xdr:col>7</xdr:col>
      <xdr:colOff>733425</xdr:colOff>
      <xdr:row>48</xdr:row>
      <xdr:rowOff>116719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상세구분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상세구분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3950" y="10697020"/>
              <a:ext cx="6698975" cy="1338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44</xdr:row>
          <xdr:rowOff>19050</xdr:rowOff>
        </xdr:from>
        <xdr:to>
          <xdr:col>9</xdr:col>
          <xdr:colOff>762000</xdr:colOff>
          <xdr:row>45</xdr:row>
          <xdr:rowOff>76200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필터링 설정/해제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85725</xdr:colOff>
          <xdr:row>20</xdr:row>
          <xdr:rowOff>0</xdr:rowOff>
        </xdr:from>
        <xdr:to>
          <xdr:col>7</xdr:col>
          <xdr:colOff>962025</xdr:colOff>
          <xdr:row>20</xdr:row>
          <xdr:rowOff>695325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필터링 설정/해제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20</xdr:row>
          <xdr:rowOff>9525</xdr:rowOff>
        </xdr:from>
        <xdr:to>
          <xdr:col>9</xdr:col>
          <xdr:colOff>981075</xdr:colOff>
          <xdr:row>20</xdr:row>
          <xdr:rowOff>714375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드래그 영역설정 후 스크린샷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</xdr:colOff>
          <xdr:row>44</xdr:row>
          <xdr:rowOff>9525</xdr:rowOff>
        </xdr:from>
        <xdr:to>
          <xdr:col>11</xdr:col>
          <xdr:colOff>209550</xdr:colOff>
          <xdr:row>45</xdr:row>
          <xdr:rowOff>95250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드래그 영역설정 후 스크린샷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447666</xdr:colOff>
      <xdr:row>48</xdr:row>
      <xdr:rowOff>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5666" cy="10058400"/>
        </a:xfrm>
        <a:prstGeom prst="rect">
          <a:avLst/>
        </a:prstGeom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대구분21" xr10:uid="{74D926F7-9F9B-4EC3-ABD8-7DEB079AF0BD}" sourceName="대구분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상세구분21" xr10:uid="{5E65408F-1C34-4FCE-9997-69819F6BE180}" sourceName="상세구분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대구분111" xr10:uid="{5F5A56BA-BD7E-42E4-96B8-EB22C19B08D3}" sourceName="대구분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상세구분111" xr10:uid="{9A0AA7AE-390F-40D1-AA57-F18084820762}" sourceName="상세구분">
  <extLst>
    <x:ext xmlns:x15="http://schemas.microsoft.com/office/spreadsheetml/2010/11/main" uri="{2F2917AC-EB37-4324-AD4E-5DD8C200BD13}">
      <x15:tableSlicerCache tableId="2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대구분 4" xr10:uid="{AACDC848-605A-4173-A2B0-25E1272FD480}" cache="슬라이서_대구분21" caption="대구분" rowHeight="273050"/>
  <slicer name="상세구분 4" xr10:uid="{CC0A66AF-A6A3-4052-B62A-1166E2BCA5EF}" cache="슬라이서_상세구분21" caption="상세구분" columnCount="5" rowHeight="273050"/>
  <slicer name="대구분 5" xr10:uid="{07816CAF-5CE5-4672-B95E-3AF544CAD977}" cache="슬라이서_대구분111" caption="대구분" rowHeight="273050"/>
  <slicer name="상세구분 5" xr10:uid="{4FDBFED8-2DEE-4A6F-A676-339DF6B2C3FE}" cache="슬라이서_상세구분111" caption="상세구분" columnCount="6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201604-EEF4-4741-B912-BB7815BB4B32}" name="표1_46" displayName="표1_46" ref="A26:L43" totalsRowShown="0" headerRowDxfId="32" dataDxfId="30" headerRowBorderDxfId="31" tableBorderDxfId="29" totalsRowBorderDxfId="28">
  <autoFilter ref="A26:L43" xr:uid="{AC790435-B8C6-4F70-A525-4CFF4B4B275E}"/>
  <tableColumns count="12">
    <tableColumn id="1" xr3:uid="{16028EF2-35A1-4188-816E-F3FCDFA127D5}" name="대구분" dataDxfId="27"/>
    <tableColumn id="2" xr3:uid="{5144E4D9-C143-4DD0-9B5C-91ED92A906DC}" name="상세구분" dataDxfId="26"/>
    <tableColumn id="3" xr3:uid="{9FC5E3F6-B08E-4BB8-B0A9-92078B038566}" name="정산 합계" dataDxfId="25" dataCellStyle="쉼표 [0]">
      <calculatedColumnFormula>SUM(D27:F27)</calculatedColumnFormula>
    </tableColumn>
    <tableColumn id="4" xr3:uid="{AC927267-030A-4E46-8248-C79AA7804171}" name="국비 정산액" dataDxfId="24" dataCellStyle="쉼표 [0]">
      <calculatedColumnFormula>ROUND(N27/1000,0)</calculatedColumnFormula>
    </tableColumn>
    <tableColumn id="5" xr3:uid="{D34CBF17-D8CD-47FC-B5E7-6BA8F17465B1}" name="도비 정산액" dataDxfId="23" dataCellStyle="쉼표 [0]">
      <calculatedColumnFormula>ROUND(O27/1000,0)</calculatedColumnFormula>
    </tableColumn>
    <tableColumn id="6" xr3:uid="{57BAD124-D312-4E26-8675-D7B85CA6CF4E}" name="시군비 정산액" dataDxfId="22" dataCellStyle="쉼표 [0]">
      <calculatedColumnFormula>ROUND(P27/1000,0)</calculatedColumnFormula>
    </tableColumn>
    <tableColumn id="7" xr3:uid="{ED23C08F-4E01-4245-8F5D-BA0BD709F41C}" name="지급금액 합계" dataDxfId="21" dataCellStyle="쉼표 [0]">
      <calculatedColumnFormula>SUM(H27:J27)</calculatedColumnFormula>
    </tableColumn>
    <tableColumn id="8" xr3:uid="{59F3C830-4859-4FEE-9323-A0352830BCB2}" name="국비 지급액" dataDxfId="20" dataCellStyle="쉼표 [0]">
      <calculatedColumnFormula>ROUND(R27/1000,0)</calculatedColumnFormula>
    </tableColumn>
    <tableColumn id="9" xr3:uid="{3669D3EE-669A-4E69-958C-E15651031C51}" name="도비 지급액" dataDxfId="19" dataCellStyle="쉼표 [0]">
      <calculatedColumnFormula>ROUND(S27/1000,0)</calculatedColumnFormula>
    </tableColumn>
    <tableColumn id="10" xr3:uid="{428B0FCD-FC43-4E79-B788-0B8DF111621E}" name="시군비 지급액" dataDxfId="18" dataCellStyle="쉼표 [0]">
      <calculatedColumnFormula>ROUND(T27/1000,0)</calculatedColumnFormula>
    </tableColumn>
    <tableColumn id="11" xr3:uid="{350BECEB-45A0-4F22-8A1D-87CE37342874}" name="비고(최초 지출일)" dataDxfId="17"/>
    <tableColumn id="12" xr3:uid="{5955FF17-92FD-4A80-ADA3-522D6FD42287}" name="세로 막대형1" dataDxfId="16" dataCellStyle="쉼표 [0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13C94D-4A9C-48D6-AE98-3CA5D21C7752}" name="표1_357" displayName="표1_357" ref="A53:K70" totalsRowShown="0" headerRowDxfId="15" dataDxfId="13" headerRowBorderDxfId="14" tableBorderDxfId="12" totalsRowBorderDxfId="11">
  <autoFilter ref="A53:K70" xr:uid="{F708E051-0DF6-4241-8854-ED379F6C1253}"/>
  <tableColumns count="11">
    <tableColumn id="1" xr3:uid="{2495ED05-1A56-4AA7-B10E-1676229AACCA}" name="대구분" dataDxfId="10"/>
    <tableColumn id="2" xr3:uid="{7BB0B0E8-0FB8-46EC-8BAF-5755BAC38477}" name="상세구분" dataDxfId="9"/>
    <tableColumn id="3" xr3:uid="{A16E3689-8DF0-45B7-B591-6B01E4C26B66}" name="정산 합계" dataDxfId="8" dataCellStyle="쉼표 [0]">
      <calculatedColumnFormula>SUM(D54:F54)</calculatedColumnFormula>
    </tableColumn>
    <tableColumn id="4" xr3:uid="{295CD108-E1F5-49A5-9E8F-34D616F76E66}" name="국비 정산액" dataDxfId="7" dataCellStyle="쉼표 [0]">
      <calculatedColumnFormula>ROUND(N54/1000,0)</calculatedColumnFormula>
    </tableColumn>
    <tableColumn id="5" xr3:uid="{69AC1010-2AFD-49F0-80D7-BA9F2774E50D}" name="도비 정산액" dataDxfId="6" dataCellStyle="쉼표 [0]">
      <calculatedColumnFormula>ROUND(O54/1000,0)</calculatedColumnFormula>
    </tableColumn>
    <tableColumn id="6" xr3:uid="{AC91D754-595A-45AD-93A9-8AF41D345EA2}" name="시군비 정산액" dataDxfId="5" dataCellStyle="쉼표 [0]">
      <calculatedColumnFormula>ROUND(P54/1000,0)</calculatedColumnFormula>
    </tableColumn>
    <tableColumn id="7" xr3:uid="{780B8B65-9FA1-484B-A550-2808D1761014}" name="지급금액 합계" dataDxfId="4" dataCellStyle="쉼표 [0]">
      <calculatedColumnFormula>SUM(H54:J54)</calculatedColumnFormula>
    </tableColumn>
    <tableColumn id="8" xr3:uid="{51232D23-265B-4CB2-94FE-C91170F650A4}" name="국비 지급액" dataDxfId="3" dataCellStyle="쉼표 [0]">
      <calculatedColumnFormula>ROUND(R54/1000,0)</calculatedColumnFormula>
    </tableColumn>
    <tableColumn id="9" xr3:uid="{79954072-89AC-4C60-9756-6DDE7ABFFC9A}" name="도비 지급액" dataDxfId="2" dataCellStyle="쉼표 [0]">
      <calculatedColumnFormula>ROUND(S54/1000,0)</calculatedColumnFormula>
    </tableColumn>
    <tableColumn id="10" xr3:uid="{CFD2C872-7053-4716-8062-481F17D79C97}" name="시군비 지급액" dataDxfId="1" dataCellStyle="쉼표 [0]">
      <calculatedColumnFormula>ROUND(T54/1000,0)</calculatedColumnFormula>
    </tableColumn>
    <tableColumn id="11" xr3:uid="{2F35F115-F82B-4C30-A128-1CB2294E07EE}" name="비고(최초 지출일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omments" Target="../comments3.xml"/><Relationship Id="rId5" Type="http://schemas.openxmlformats.org/officeDocument/2006/relationships/ctrlProp" Target="../ctrlProps/ctrlProp2.xml"/><Relationship Id="rId10" Type="http://schemas.microsoft.com/office/2007/relationships/slicer" Target="../slicers/slicer1.xml"/><Relationship Id="rId4" Type="http://schemas.openxmlformats.org/officeDocument/2006/relationships/ctrlProp" Target="../ctrlProps/ctrlProp1.xm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1"/>
  <sheetViews>
    <sheetView topLeftCell="F1" zoomScale="130" zoomScaleNormal="130" workbookViewId="0">
      <selection activeCell="N19" sqref="N19"/>
    </sheetView>
  </sheetViews>
  <sheetFormatPr defaultRowHeight="16.5"/>
  <cols>
    <col min="1" max="1" width="39.375" bestFit="1" customWidth="1"/>
    <col min="3" max="3" width="5.75" bestFit="1" customWidth="1"/>
    <col min="5" max="5" width="8.125" bestFit="1" customWidth="1"/>
    <col min="6" max="6" width="18" customWidth="1"/>
    <col min="7" max="9" width="10.75" customWidth="1"/>
    <col min="10" max="11" width="7.75" bestFit="1" customWidth="1"/>
    <col min="12" max="13" width="7.875" bestFit="1" customWidth="1"/>
    <col min="14" max="14" width="9" bestFit="1" customWidth="1"/>
    <col min="15" max="16" width="11.875" customWidth="1"/>
    <col min="17" max="17" width="7.875" bestFit="1" customWidth="1"/>
    <col min="18" max="18" width="7.75" bestFit="1" customWidth="1"/>
    <col min="19" max="19" width="9.75" bestFit="1" customWidth="1"/>
  </cols>
  <sheetData>
    <row r="1" spans="1:30">
      <c r="B1" s="10"/>
      <c r="W1" s="11"/>
      <c r="X1" s="11"/>
      <c r="Y1" s="11"/>
      <c r="Z1" s="11"/>
      <c r="AA1" s="11"/>
      <c r="AB1" s="11"/>
      <c r="AC1" s="11"/>
      <c r="AD1" s="11"/>
    </row>
    <row r="2" spans="1:30">
      <c r="B2" s="10"/>
      <c r="P2" t="s">
        <v>23</v>
      </c>
      <c r="S2" s="18" t="s">
        <v>22</v>
      </c>
      <c r="W2" s="11"/>
      <c r="X2" s="11"/>
      <c r="Y2" s="11"/>
      <c r="Z2" s="11"/>
      <c r="AA2" s="11"/>
      <c r="AB2" s="11"/>
      <c r="AC2" s="11"/>
      <c r="AD2" s="11"/>
    </row>
    <row r="3" spans="1:30">
      <c r="A3" s="12" t="s">
        <v>15</v>
      </c>
      <c r="B3" s="10"/>
      <c r="C3" s="71" t="s">
        <v>0</v>
      </c>
      <c r="D3" s="74" t="s">
        <v>1</v>
      </c>
      <c r="E3" s="75"/>
      <c r="F3" s="75"/>
      <c r="G3" s="75"/>
      <c r="H3" s="75"/>
      <c r="I3" s="75"/>
      <c r="J3" s="76"/>
      <c r="K3" s="74" t="s">
        <v>2</v>
      </c>
      <c r="L3" s="75"/>
      <c r="M3" s="75"/>
      <c r="N3" s="75"/>
      <c r="O3" s="75"/>
      <c r="P3" s="75"/>
      <c r="Q3" s="75"/>
      <c r="R3" s="75"/>
      <c r="S3" s="76"/>
    </row>
    <row r="4" spans="1:30">
      <c r="B4" s="10"/>
      <c r="C4" s="72"/>
      <c r="D4" s="74" t="s">
        <v>3</v>
      </c>
      <c r="E4" s="76"/>
      <c r="F4" s="71" t="s">
        <v>16</v>
      </c>
      <c r="G4" s="71" t="s">
        <v>17</v>
      </c>
      <c r="H4" s="71" t="s">
        <v>18</v>
      </c>
      <c r="I4" s="71" t="s">
        <v>19</v>
      </c>
      <c r="J4" s="71" t="s">
        <v>4</v>
      </c>
      <c r="K4" s="71" t="s">
        <v>5</v>
      </c>
      <c r="L4" s="1" t="s">
        <v>6</v>
      </c>
      <c r="M4" s="1" t="s">
        <v>8</v>
      </c>
      <c r="N4" s="1" t="s">
        <v>4</v>
      </c>
      <c r="O4" s="71" t="s">
        <v>24</v>
      </c>
      <c r="P4" s="71" t="s">
        <v>25</v>
      </c>
      <c r="Q4" s="71" t="s">
        <v>7</v>
      </c>
      <c r="R4" s="71" t="s">
        <v>10</v>
      </c>
      <c r="S4" s="1" t="s">
        <v>11</v>
      </c>
    </row>
    <row r="5" spans="1:30" ht="26.25" customHeight="1">
      <c r="B5" s="10"/>
      <c r="C5" s="73"/>
      <c r="D5" s="4" t="s">
        <v>13</v>
      </c>
      <c r="E5" s="4" t="s">
        <v>14</v>
      </c>
      <c r="F5" s="73"/>
      <c r="G5" s="73"/>
      <c r="H5" s="73"/>
      <c r="I5" s="73"/>
      <c r="J5" s="73"/>
      <c r="K5" s="73"/>
      <c r="L5" s="2" t="s">
        <v>7</v>
      </c>
      <c r="M5" s="2" t="s">
        <v>9</v>
      </c>
      <c r="N5" s="19" t="s">
        <v>26</v>
      </c>
      <c r="O5" s="73"/>
      <c r="P5" s="73"/>
      <c r="Q5" s="73"/>
      <c r="R5" s="73"/>
      <c r="S5" s="3" t="s">
        <v>12</v>
      </c>
    </row>
    <row r="6" spans="1:30">
      <c r="B6" s="10">
        <f t="shared" ref="B6:B10" si="0">G6-H6-I6-J6</f>
        <v>0</v>
      </c>
      <c r="C6" s="5">
        <v>2020</v>
      </c>
      <c r="D6" s="6">
        <v>1350</v>
      </c>
      <c r="E6" s="6">
        <v>1350</v>
      </c>
      <c r="F6" s="6">
        <v>0</v>
      </c>
      <c r="G6" s="6">
        <v>1350</v>
      </c>
      <c r="H6" s="6">
        <v>900</v>
      </c>
      <c r="I6" s="6">
        <v>0</v>
      </c>
      <c r="J6" s="7">
        <v>450</v>
      </c>
      <c r="K6" s="7">
        <v>450</v>
      </c>
      <c r="L6" s="9"/>
      <c r="M6" s="9">
        <v>450</v>
      </c>
      <c r="N6" s="9">
        <v>11</v>
      </c>
      <c r="O6" s="9">
        <v>11</v>
      </c>
      <c r="P6" s="9">
        <v>0</v>
      </c>
      <c r="Q6" s="9">
        <v>439</v>
      </c>
      <c r="R6" s="9"/>
      <c r="S6" s="13">
        <f>N6/E6</f>
        <v>8.1481481481481474E-3</v>
      </c>
      <c r="U6" s="10">
        <f>M6-O6-P6-Q6-R6</f>
        <v>0</v>
      </c>
    </row>
    <row r="7" spans="1:30">
      <c r="B7" s="10">
        <f t="shared" si="0"/>
        <v>0</v>
      </c>
      <c r="C7" s="5">
        <v>2021</v>
      </c>
      <c r="D7" s="6">
        <v>4050</v>
      </c>
      <c r="E7" s="6">
        <v>4050</v>
      </c>
      <c r="F7" s="6">
        <v>900</v>
      </c>
      <c r="G7" s="6">
        <v>4950</v>
      </c>
      <c r="H7" s="6">
        <v>0</v>
      </c>
      <c r="I7" s="6">
        <v>0</v>
      </c>
      <c r="J7" s="6">
        <v>4950</v>
      </c>
      <c r="K7" s="6">
        <v>4950</v>
      </c>
      <c r="L7" s="9">
        <v>439</v>
      </c>
      <c r="M7" s="9">
        <v>5389</v>
      </c>
      <c r="N7" s="8">
        <v>814</v>
      </c>
      <c r="O7" s="8">
        <v>300</v>
      </c>
      <c r="P7" s="8">
        <v>514</v>
      </c>
      <c r="Q7" s="8">
        <v>3750</v>
      </c>
      <c r="R7" s="8">
        <v>825</v>
      </c>
      <c r="S7" s="13">
        <f t="shared" ref="S7:S9" si="1">N7/E7</f>
        <v>0.20098765432098764</v>
      </c>
      <c r="U7" s="10">
        <f t="shared" ref="U7:U10" si="2">M7-O7-P7-Q7-R7</f>
        <v>0</v>
      </c>
    </row>
    <row r="8" spans="1:30">
      <c r="A8" t="s">
        <v>20</v>
      </c>
      <c r="B8" s="10">
        <f t="shared" si="0"/>
        <v>0</v>
      </c>
      <c r="C8" s="5">
        <v>2022</v>
      </c>
      <c r="D8" s="6">
        <v>36400</v>
      </c>
      <c r="E8" s="6">
        <v>36400</v>
      </c>
      <c r="F8" s="6">
        <v>-366</v>
      </c>
      <c r="G8" s="6">
        <v>36034</v>
      </c>
      <c r="H8" s="6">
        <v>0</v>
      </c>
      <c r="I8" s="6">
        <v>0</v>
      </c>
      <c r="J8" s="6">
        <v>36034</v>
      </c>
      <c r="K8" s="6">
        <v>36034</v>
      </c>
      <c r="L8" s="8">
        <v>3750</v>
      </c>
      <c r="M8" s="8">
        <v>39784</v>
      </c>
      <c r="N8" s="8">
        <v>10472</v>
      </c>
      <c r="O8" s="8">
        <v>7076</v>
      </c>
      <c r="P8" s="8">
        <v>3396</v>
      </c>
      <c r="Q8" s="8">
        <v>28958</v>
      </c>
      <c r="R8" s="8">
        <v>354</v>
      </c>
      <c r="S8" s="13">
        <f t="shared" si="1"/>
        <v>0.28769230769230769</v>
      </c>
      <c r="U8" s="10">
        <f t="shared" si="2"/>
        <v>0</v>
      </c>
    </row>
    <row r="9" spans="1:30">
      <c r="B9" s="10">
        <f t="shared" si="0"/>
        <v>0</v>
      </c>
      <c r="C9" s="5">
        <v>2023</v>
      </c>
      <c r="D9" s="6">
        <v>56000</v>
      </c>
      <c r="E9" s="6">
        <v>56000</v>
      </c>
      <c r="F9" s="6">
        <v>-11700</v>
      </c>
      <c r="G9" s="6">
        <v>44300</v>
      </c>
      <c r="H9" s="6">
        <v>0</v>
      </c>
      <c r="I9" s="6">
        <v>0</v>
      </c>
      <c r="J9" s="6">
        <v>44300</v>
      </c>
      <c r="K9" s="6">
        <v>44300</v>
      </c>
      <c r="L9" s="8">
        <v>28958</v>
      </c>
      <c r="M9" s="8">
        <v>73258</v>
      </c>
      <c r="N9" s="8">
        <v>63982</v>
      </c>
      <c r="O9" s="8">
        <v>37382</v>
      </c>
      <c r="P9" s="8">
        <v>26600</v>
      </c>
      <c r="Q9" s="8">
        <v>6918</v>
      </c>
      <c r="R9" s="8">
        <v>2358</v>
      </c>
      <c r="S9" s="13">
        <f t="shared" si="1"/>
        <v>1.1425357142857142</v>
      </c>
      <c r="U9" s="10">
        <f t="shared" si="2"/>
        <v>0</v>
      </c>
      <c r="V9" s="10"/>
    </row>
    <row r="10" spans="1:30">
      <c r="B10" s="10">
        <f t="shared" si="0"/>
        <v>0</v>
      </c>
      <c r="C10" s="5">
        <v>2024</v>
      </c>
      <c r="D10" s="6">
        <v>84125</v>
      </c>
      <c r="E10" s="6">
        <v>84125</v>
      </c>
      <c r="F10" s="14">
        <v>6008</v>
      </c>
      <c r="G10" s="14">
        <v>90133</v>
      </c>
      <c r="H10" s="6">
        <v>0</v>
      </c>
      <c r="I10" s="6">
        <v>0</v>
      </c>
      <c r="J10" s="6">
        <v>90133</v>
      </c>
      <c r="K10" s="6">
        <v>90133</v>
      </c>
      <c r="L10" s="8">
        <f>Q9</f>
        <v>6918</v>
      </c>
      <c r="M10" s="8">
        <f>K10+L10</f>
        <v>97051</v>
      </c>
      <c r="N10" s="15">
        <f>SUM(O9:P10)</f>
        <v>155427.1</v>
      </c>
      <c r="O10" s="15">
        <v>84873</v>
      </c>
      <c r="P10" s="15">
        <f>L10*0.95</f>
        <v>6572.0999999999995</v>
      </c>
      <c r="Q10" s="15">
        <f>G10-O10</f>
        <v>5260</v>
      </c>
      <c r="R10" s="15">
        <f>L10-P10</f>
        <v>345.90000000000055</v>
      </c>
      <c r="S10" s="13">
        <f t="shared" ref="S10" si="3">N10/E10</f>
        <v>1.8475732540861813</v>
      </c>
      <c r="U10" s="10">
        <f t="shared" si="2"/>
        <v>0</v>
      </c>
    </row>
    <row r="11" spans="1:30">
      <c r="B11" s="10"/>
      <c r="F11" t="s">
        <v>21</v>
      </c>
      <c r="G11" t="s">
        <v>27</v>
      </c>
      <c r="M11" s="10"/>
      <c r="U11" s="10"/>
    </row>
  </sheetData>
  <mergeCells count="14">
    <mergeCell ref="C3:C5"/>
    <mergeCell ref="D3:J3"/>
    <mergeCell ref="K3:S3"/>
    <mergeCell ref="D4:E4"/>
    <mergeCell ref="J4:J5"/>
    <mergeCell ref="K4:K5"/>
    <mergeCell ref="Q4:Q5"/>
    <mergeCell ref="R4:R5"/>
    <mergeCell ref="O4:O5"/>
    <mergeCell ref="P4:P5"/>
    <mergeCell ref="F4:F5"/>
    <mergeCell ref="G4:G5"/>
    <mergeCell ref="H4:H5"/>
    <mergeCell ref="I4:I5"/>
  </mergeCells>
  <phoneticPr fontId="6" type="noConversion"/>
  <pageMargins left="0.7" right="0.7" top="0.75" bottom="0.75" header="0.3" footer="0.3"/>
  <pageSetup paperSize="9" scale="4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9BDF-30E5-42E4-9530-228C8F9B2F16}">
  <sheetPr>
    <tabColor rgb="FF00B0F0"/>
    <pageSetUpPr fitToPage="1"/>
  </sheetPr>
  <dimension ref="A1:AD11"/>
  <sheetViews>
    <sheetView tabSelected="1" topLeftCell="B1" zoomScale="130" zoomScaleNormal="130" workbookViewId="0">
      <selection activeCell="B10" sqref="B10"/>
    </sheetView>
  </sheetViews>
  <sheetFormatPr defaultRowHeight="16.5"/>
  <cols>
    <col min="1" max="1" width="39.375" bestFit="1" customWidth="1"/>
    <col min="3" max="3" width="5.75" bestFit="1" customWidth="1"/>
    <col min="5" max="5" width="8.125" bestFit="1" customWidth="1"/>
    <col min="6" max="6" width="18" customWidth="1"/>
    <col min="7" max="9" width="10.75" customWidth="1"/>
    <col min="10" max="11" width="7.75" bestFit="1" customWidth="1"/>
    <col min="12" max="13" width="7.875" bestFit="1" customWidth="1"/>
    <col min="14" max="14" width="9" bestFit="1" customWidth="1"/>
    <col min="15" max="16" width="11.875" customWidth="1"/>
    <col min="17" max="17" width="7.875" bestFit="1" customWidth="1"/>
    <col min="18" max="18" width="7.75" bestFit="1" customWidth="1"/>
    <col min="19" max="19" width="9.75" bestFit="1" customWidth="1"/>
  </cols>
  <sheetData>
    <row r="1" spans="1:30">
      <c r="B1" s="10"/>
      <c r="W1" s="11"/>
      <c r="X1" s="11"/>
      <c r="Y1" s="11"/>
      <c r="Z1" s="11"/>
      <c r="AA1" s="11"/>
      <c r="AB1" s="11"/>
      <c r="AC1" s="11"/>
      <c r="AD1" s="11"/>
    </row>
    <row r="2" spans="1:30">
      <c r="B2" s="10"/>
      <c r="P2" t="s">
        <v>23</v>
      </c>
      <c r="S2" s="18" t="s">
        <v>22</v>
      </c>
      <c r="W2" s="11"/>
      <c r="X2" s="11"/>
      <c r="Y2" s="11"/>
      <c r="Z2" s="11"/>
      <c r="AA2" s="11"/>
      <c r="AB2" s="11"/>
      <c r="AC2" s="11"/>
      <c r="AD2" s="11"/>
    </row>
    <row r="3" spans="1:30">
      <c r="A3" s="12" t="s">
        <v>15</v>
      </c>
      <c r="B3" s="10"/>
      <c r="C3" s="71" t="s">
        <v>0</v>
      </c>
      <c r="D3" s="74" t="s">
        <v>1</v>
      </c>
      <c r="E3" s="75"/>
      <c r="F3" s="75"/>
      <c r="G3" s="75"/>
      <c r="H3" s="75"/>
      <c r="I3" s="75"/>
      <c r="J3" s="76"/>
      <c r="K3" s="74" t="s">
        <v>2</v>
      </c>
      <c r="L3" s="75"/>
      <c r="M3" s="75"/>
      <c r="N3" s="75"/>
      <c r="O3" s="75"/>
      <c r="P3" s="75"/>
      <c r="Q3" s="75"/>
      <c r="R3" s="75"/>
      <c r="S3" s="76"/>
    </row>
    <row r="4" spans="1:30">
      <c r="B4" s="10"/>
      <c r="C4" s="72"/>
      <c r="D4" s="74" t="s">
        <v>3</v>
      </c>
      <c r="E4" s="76"/>
      <c r="F4" s="71" t="s">
        <v>16</v>
      </c>
      <c r="G4" s="71" t="s">
        <v>17</v>
      </c>
      <c r="H4" s="71" t="s">
        <v>18</v>
      </c>
      <c r="I4" s="71" t="s">
        <v>19</v>
      </c>
      <c r="J4" s="71" t="s">
        <v>4</v>
      </c>
      <c r="K4" s="71" t="s">
        <v>5</v>
      </c>
      <c r="L4" s="16" t="s">
        <v>6</v>
      </c>
      <c r="M4" s="16" t="s">
        <v>8</v>
      </c>
      <c r="N4" s="16" t="s">
        <v>4</v>
      </c>
      <c r="O4" s="71" t="s">
        <v>24</v>
      </c>
      <c r="P4" s="71" t="s">
        <v>25</v>
      </c>
      <c r="Q4" s="71" t="s">
        <v>7</v>
      </c>
      <c r="R4" s="71" t="s">
        <v>10</v>
      </c>
      <c r="S4" s="16" t="s">
        <v>11</v>
      </c>
    </row>
    <row r="5" spans="1:30" ht="26.25" customHeight="1">
      <c r="B5" s="10"/>
      <c r="C5" s="73"/>
      <c r="D5" s="4" t="s">
        <v>13</v>
      </c>
      <c r="E5" s="4" t="s">
        <v>14</v>
      </c>
      <c r="F5" s="73"/>
      <c r="G5" s="73"/>
      <c r="H5" s="73"/>
      <c r="I5" s="73"/>
      <c r="J5" s="73"/>
      <c r="K5" s="73"/>
      <c r="L5" s="17" t="s">
        <v>7</v>
      </c>
      <c r="M5" s="17" t="s">
        <v>9</v>
      </c>
      <c r="N5" s="19" t="s">
        <v>26</v>
      </c>
      <c r="O5" s="73"/>
      <c r="P5" s="73"/>
      <c r="Q5" s="73"/>
      <c r="R5" s="73"/>
      <c r="S5" s="3" t="s">
        <v>12</v>
      </c>
    </row>
    <row r="6" spans="1:30">
      <c r="B6" s="10">
        <f t="shared" ref="B6:B10" si="0">G6-H6-I6-J6</f>
        <v>0</v>
      </c>
      <c r="C6" s="5">
        <v>2020</v>
      </c>
      <c r="D6" s="6">
        <v>1350</v>
      </c>
      <c r="E6" s="6">
        <v>1350</v>
      </c>
      <c r="F6" s="6">
        <v>0</v>
      </c>
      <c r="G6" s="6">
        <v>1350</v>
      </c>
      <c r="H6" s="6">
        <v>900</v>
      </c>
      <c r="I6" s="6">
        <v>0</v>
      </c>
      <c r="J6" s="7">
        <v>450</v>
      </c>
      <c r="K6" s="7">
        <v>450</v>
      </c>
      <c r="L6" s="9"/>
      <c r="M6" s="9">
        <v>450</v>
      </c>
      <c r="N6" s="9">
        <v>11</v>
      </c>
      <c r="O6" s="9">
        <v>11</v>
      </c>
      <c r="P6" s="9">
        <v>0</v>
      </c>
      <c r="Q6" s="9">
        <v>439</v>
      </c>
      <c r="R6" s="9"/>
      <c r="S6" s="13">
        <f>N6/E6</f>
        <v>8.1481481481481474E-3</v>
      </c>
      <c r="U6" s="10">
        <f>M6-O6-P6-Q6-R6</f>
        <v>0</v>
      </c>
    </row>
    <row r="7" spans="1:30">
      <c r="B7" s="10">
        <f t="shared" si="0"/>
        <v>0</v>
      </c>
      <c r="C7" s="5">
        <v>2021</v>
      </c>
      <c r="D7" s="6">
        <v>4050</v>
      </c>
      <c r="E7" s="6">
        <v>4050</v>
      </c>
      <c r="F7" s="6">
        <v>900</v>
      </c>
      <c r="G7" s="6">
        <v>4950</v>
      </c>
      <c r="H7" s="6">
        <v>0</v>
      </c>
      <c r="I7" s="6">
        <v>0</v>
      </c>
      <c r="J7" s="6">
        <v>4950</v>
      </c>
      <c r="K7" s="6">
        <v>4950</v>
      </c>
      <c r="L7" s="9">
        <v>439</v>
      </c>
      <c r="M7" s="9">
        <v>5389</v>
      </c>
      <c r="N7" s="8">
        <v>814</v>
      </c>
      <c r="O7" s="8">
        <v>300</v>
      </c>
      <c r="P7" s="8">
        <v>514</v>
      </c>
      <c r="Q7" s="8">
        <v>3750</v>
      </c>
      <c r="R7" s="8">
        <v>825</v>
      </c>
      <c r="S7" s="13">
        <f t="shared" ref="S7:S10" si="1">N7/E7</f>
        <v>0.20098765432098764</v>
      </c>
      <c r="U7" s="10">
        <f t="shared" ref="U7:U10" si="2">M7-O7-P7-Q7-R7</f>
        <v>0</v>
      </c>
    </row>
    <row r="8" spans="1:30">
      <c r="A8" t="s">
        <v>20</v>
      </c>
      <c r="B8" s="10">
        <f t="shared" si="0"/>
        <v>0</v>
      </c>
      <c r="C8" s="5">
        <v>2022</v>
      </c>
      <c r="D8" s="6">
        <v>36400</v>
      </c>
      <c r="E8" s="6">
        <v>36400</v>
      </c>
      <c r="F8" s="6">
        <v>-366</v>
      </c>
      <c r="G8" s="6">
        <v>36034</v>
      </c>
      <c r="H8" s="6">
        <v>0</v>
      </c>
      <c r="I8" s="6">
        <v>0</v>
      </c>
      <c r="J8" s="6">
        <v>36034</v>
      </c>
      <c r="K8" s="6">
        <v>36034</v>
      </c>
      <c r="L8" s="8">
        <v>3750</v>
      </c>
      <c r="M8" s="8">
        <v>39784</v>
      </c>
      <c r="N8" s="8">
        <v>10472</v>
      </c>
      <c r="O8" s="8">
        <v>7076</v>
      </c>
      <c r="P8" s="8">
        <v>3396</v>
      </c>
      <c r="Q8" s="8">
        <v>28958</v>
      </c>
      <c r="R8" s="8">
        <v>354</v>
      </c>
      <c r="S8" s="13">
        <f t="shared" si="1"/>
        <v>0.28769230769230769</v>
      </c>
      <c r="U8" s="10">
        <f t="shared" si="2"/>
        <v>0</v>
      </c>
    </row>
    <row r="9" spans="1:30">
      <c r="B9" s="10">
        <f t="shared" si="0"/>
        <v>0</v>
      </c>
      <c r="C9" s="5">
        <v>2023</v>
      </c>
      <c r="D9" s="6">
        <v>56000</v>
      </c>
      <c r="E9" s="6">
        <v>56000</v>
      </c>
      <c r="F9" s="6">
        <v>-11700</v>
      </c>
      <c r="G9" s="6">
        <v>44300</v>
      </c>
      <c r="H9" s="6">
        <v>0</v>
      </c>
      <c r="I9" s="6">
        <v>0</v>
      </c>
      <c r="J9" s="6">
        <v>44300</v>
      </c>
      <c r="K9" s="6">
        <v>44300</v>
      </c>
      <c r="L9" s="8">
        <v>28958</v>
      </c>
      <c r="M9" s="8">
        <v>73258</v>
      </c>
      <c r="N9" s="8">
        <v>63982</v>
      </c>
      <c r="O9" s="8">
        <v>37382</v>
      </c>
      <c r="P9" s="8">
        <v>26600</v>
      </c>
      <c r="Q9" s="8">
        <v>6918</v>
      </c>
      <c r="R9" s="8">
        <v>2358</v>
      </c>
      <c r="S9" s="13">
        <f t="shared" si="1"/>
        <v>1.1425357142857142</v>
      </c>
      <c r="U9" s="10">
        <f t="shared" si="2"/>
        <v>0</v>
      </c>
      <c r="V9" s="10"/>
    </row>
    <row r="10" spans="1:30">
      <c r="B10" s="10">
        <f t="shared" si="0"/>
        <v>0</v>
      </c>
      <c r="C10" s="5">
        <v>2024</v>
      </c>
      <c r="D10" s="6">
        <v>84125</v>
      </c>
      <c r="E10" s="6">
        <v>84125</v>
      </c>
      <c r="F10" s="14">
        <v>6008</v>
      </c>
      <c r="G10" s="14">
        <v>90133</v>
      </c>
      <c r="H10" s="6">
        <v>0</v>
      </c>
      <c r="I10" s="6">
        <v>0</v>
      </c>
      <c r="J10" s="6">
        <v>90133</v>
      </c>
      <c r="K10" s="6">
        <v>90133</v>
      </c>
      <c r="L10" s="8">
        <f>Q9</f>
        <v>6918</v>
      </c>
      <c r="M10" s="8">
        <f>K10+L10</f>
        <v>97051</v>
      </c>
      <c r="N10" s="15">
        <f>SUM(O9:P10)</f>
        <v>161033</v>
      </c>
      <c r="O10" s="15">
        <v>90133</v>
      </c>
      <c r="P10" s="15">
        <v>6918</v>
      </c>
      <c r="Q10" s="15">
        <f>G10-O10</f>
        <v>0</v>
      </c>
      <c r="R10" s="15">
        <f>L10-P10</f>
        <v>0</v>
      </c>
      <c r="S10" s="13">
        <f t="shared" si="1"/>
        <v>1.9142109955423476</v>
      </c>
      <c r="U10" s="10">
        <f t="shared" si="2"/>
        <v>0</v>
      </c>
    </row>
    <row r="11" spans="1:30">
      <c r="B11" s="10"/>
      <c r="F11" t="s">
        <v>21</v>
      </c>
      <c r="G11" t="s">
        <v>27</v>
      </c>
      <c r="M11" s="10"/>
      <c r="U11" s="10"/>
    </row>
  </sheetData>
  <mergeCells count="14">
    <mergeCell ref="O4:O5"/>
    <mergeCell ref="P4:P5"/>
    <mergeCell ref="Q4:Q5"/>
    <mergeCell ref="R4:R5"/>
    <mergeCell ref="C3:C5"/>
    <mergeCell ref="D3:J3"/>
    <mergeCell ref="K3:S3"/>
    <mergeCell ref="D4:E4"/>
    <mergeCell ref="F4:F5"/>
    <mergeCell ref="G4:G5"/>
    <mergeCell ref="H4:H5"/>
    <mergeCell ref="I4:I5"/>
    <mergeCell ref="J4:J5"/>
    <mergeCell ref="K4:K5"/>
  </mergeCells>
  <phoneticPr fontId="6" type="noConversion"/>
  <pageMargins left="0.7" right="0.7" top="0.75" bottom="0.75" header="0.3" footer="0.3"/>
  <pageSetup paperSize="9" scale="4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E4E79-A4F8-421E-A014-9D46BD9AC5B3}">
  <dimension ref="A2:X75"/>
  <sheetViews>
    <sheetView topLeftCell="A11" zoomScale="85" zoomScaleNormal="85" workbookViewId="0">
      <selection activeCell="H40" sqref="H40"/>
    </sheetView>
  </sheetViews>
  <sheetFormatPr defaultRowHeight="16.5"/>
  <cols>
    <col min="1" max="1" width="18.625" style="18" customWidth="1"/>
    <col min="2" max="2" width="13.125" style="18" customWidth="1"/>
    <col min="3" max="3" width="13.125" style="33" customWidth="1"/>
    <col min="4" max="10" width="13.125" style="18" customWidth="1"/>
    <col min="11" max="11" width="21.5" style="18" bestFit="1" customWidth="1"/>
    <col min="12" max="16" width="9" style="18"/>
    <col min="17" max="17" width="8.25" style="18" customWidth="1"/>
    <col min="18" max="18" width="10" style="18" customWidth="1"/>
    <col min="19" max="16384" width="9" style="18"/>
  </cols>
  <sheetData>
    <row r="2" spans="1:14">
      <c r="B2" s="77" t="s">
        <v>28</v>
      </c>
      <c r="C2" s="78"/>
      <c r="D2" s="78"/>
      <c r="E2" s="79" t="s">
        <v>29</v>
      </c>
      <c r="F2" s="79"/>
      <c r="G2" s="79"/>
      <c r="H2" s="80" t="s">
        <v>30</v>
      </c>
      <c r="I2" s="80"/>
      <c r="J2" s="80"/>
    </row>
    <row r="3" spans="1:14">
      <c r="B3" s="20" t="s">
        <v>31</v>
      </c>
      <c r="C3" s="20" t="s">
        <v>32</v>
      </c>
      <c r="D3" s="20" t="s">
        <v>33</v>
      </c>
      <c r="E3" s="21" t="s">
        <v>31</v>
      </c>
      <c r="F3" s="21" t="s">
        <v>32</v>
      </c>
      <c r="G3" s="21" t="s">
        <v>33</v>
      </c>
      <c r="H3" s="22" t="s">
        <v>31</v>
      </c>
      <c r="I3" s="22" t="s">
        <v>32</v>
      </c>
      <c r="J3" s="22" t="s">
        <v>33</v>
      </c>
    </row>
    <row r="4" spans="1:14">
      <c r="A4" s="23"/>
      <c r="B4" s="20" t="s">
        <v>34</v>
      </c>
      <c r="C4" s="24">
        <f>SUM(C5:C7)</f>
        <v>7140</v>
      </c>
      <c r="D4" s="25"/>
      <c r="E4" s="26" t="s">
        <v>35</v>
      </c>
      <c r="F4" s="27">
        <f>SUM(F5:F7)</f>
        <v>15275003</v>
      </c>
      <c r="G4" s="28"/>
      <c r="H4" s="29" t="s">
        <v>36</v>
      </c>
      <c r="I4" s="30">
        <f>SUM(I5:I7)</f>
        <v>-15267863</v>
      </c>
      <c r="J4" s="31"/>
      <c r="K4" s="32">
        <f>I4-L52</f>
        <v>-15292426</v>
      </c>
      <c r="L4" s="33"/>
    </row>
    <row r="5" spans="1:14">
      <c r="A5" s="23"/>
      <c r="B5" s="20" t="s">
        <v>37</v>
      </c>
      <c r="C5" s="24">
        <f>F5+I5</f>
        <v>-3638104</v>
      </c>
      <c r="D5" s="25"/>
      <c r="E5" s="34" t="s">
        <v>38</v>
      </c>
      <c r="F5" s="27">
        <f>F9-F13</f>
        <v>5260498</v>
      </c>
      <c r="G5" s="28"/>
      <c r="H5" s="29" t="s">
        <v>39</v>
      </c>
      <c r="I5" s="35">
        <f>I9+I13-I17</f>
        <v>-8898602</v>
      </c>
      <c r="J5" s="31"/>
    </row>
    <row r="6" spans="1:14">
      <c r="A6" s="23"/>
      <c r="B6" s="20" t="s">
        <v>40</v>
      </c>
      <c r="C6" s="24">
        <f>F6+I6</f>
        <v>-950944</v>
      </c>
      <c r="D6" s="25"/>
      <c r="E6" s="34" t="s">
        <v>41</v>
      </c>
      <c r="F6" s="27">
        <f>F10-F14</f>
        <v>807803</v>
      </c>
      <c r="G6" s="28"/>
      <c r="H6" s="29" t="s">
        <v>42</v>
      </c>
      <c r="I6" s="35">
        <f t="shared" ref="I6" si="0">I10+I14-I18</f>
        <v>-1758747</v>
      </c>
      <c r="J6" s="31"/>
      <c r="N6" s="32"/>
    </row>
    <row r="7" spans="1:14">
      <c r="A7" s="23"/>
      <c r="B7" s="20" t="s">
        <v>43</v>
      </c>
      <c r="C7" s="24">
        <f>F7+I7</f>
        <v>4596188</v>
      </c>
      <c r="D7" s="25"/>
      <c r="E7" s="34" t="s">
        <v>44</v>
      </c>
      <c r="F7" s="27">
        <f>F11-F15</f>
        <v>9206702</v>
      </c>
      <c r="G7" s="28"/>
      <c r="H7" s="29" t="s">
        <v>45</v>
      </c>
      <c r="I7" s="35">
        <f>I11+I15-I19</f>
        <v>-4610514</v>
      </c>
      <c r="J7" s="31"/>
    </row>
    <row r="8" spans="1:14">
      <c r="C8" s="18"/>
      <c r="E8" s="26" t="s">
        <v>46</v>
      </c>
      <c r="F8" s="27">
        <f>SUM(F9:F11)</f>
        <v>180265998</v>
      </c>
      <c r="G8" s="28"/>
      <c r="H8" s="22" t="s">
        <v>47</v>
      </c>
      <c r="I8" s="30">
        <f>SUM(I9:I11)</f>
        <v>88600000</v>
      </c>
      <c r="J8" s="31"/>
      <c r="M8" s="32"/>
    </row>
    <row r="9" spans="1:14">
      <c r="C9" s="18"/>
      <c r="E9" s="34" t="s">
        <v>48</v>
      </c>
      <c r="F9" s="27">
        <v>90133000</v>
      </c>
      <c r="G9" s="28"/>
      <c r="H9" s="22" t="s">
        <v>49</v>
      </c>
      <c r="I9" s="30">
        <v>44300000</v>
      </c>
      <c r="J9" s="31"/>
      <c r="M9" s="32"/>
    </row>
    <row r="10" spans="1:14">
      <c r="C10" s="18"/>
      <c r="E10" s="34" t="s">
        <v>50</v>
      </c>
      <c r="F10" s="27">
        <v>27039900</v>
      </c>
      <c r="G10" s="28"/>
      <c r="H10" s="22" t="s">
        <v>51</v>
      </c>
      <c r="I10" s="30">
        <v>13290000</v>
      </c>
      <c r="J10" s="31"/>
      <c r="M10" s="32"/>
    </row>
    <row r="11" spans="1:14">
      <c r="C11" s="18"/>
      <c r="E11" s="34" t="s">
        <v>52</v>
      </c>
      <c r="F11" s="27">
        <v>63093098</v>
      </c>
      <c r="G11" s="28"/>
      <c r="H11" s="22" t="s">
        <v>53</v>
      </c>
      <c r="I11" s="30">
        <v>31010000</v>
      </c>
      <c r="J11" s="31"/>
    </row>
    <row r="12" spans="1:14">
      <c r="C12" s="18"/>
      <c r="E12" s="26" t="s">
        <v>54</v>
      </c>
      <c r="F12" s="27">
        <f>SUM(표1_46[지급금액 합계])</f>
        <v>164990995</v>
      </c>
      <c r="G12" s="28"/>
      <c r="H12" s="36" t="s">
        <v>55</v>
      </c>
      <c r="I12" s="37">
        <f>SUM(I13:I15)</f>
        <v>48574023</v>
      </c>
      <c r="J12" s="38"/>
    </row>
    <row r="13" spans="1:14">
      <c r="C13" s="18"/>
      <c r="E13" s="34" t="s">
        <v>56</v>
      </c>
      <c r="F13" s="27">
        <f>SUM(표1_46[국비 지급액])</f>
        <v>84872502</v>
      </c>
      <c r="G13" s="28"/>
      <c r="H13" s="39" t="s">
        <v>57</v>
      </c>
      <c r="I13" s="37">
        <v>23036912</v>
      </c>
      <c r="J13" s="38"/>
    </row>
    <row r="14" spans="1:14">
      <c r="C14" s="18"/>
      <c r="E14" s="34" t="s">
        <v>58</v>
      </c>
      <c r="F14" s="27">
        <f>SUM(표1_46[도비 지급액])</f>
        <v>26232097</v>
      </c>
      <c r="G14" s="28"/>
      <c r="H14" s="39" t="s">
        <v>59</v>
      </c>
      <c r="I14" s="37">
        <v>7820898</v>
      </c>
      <c r="J14" s="38"/>
    </row>
    <row r="15" spans="1:14">
      <c r="C15" s="18"/>
      <c r="E15" s="34" t="s">
        <v>60</v>
      </c>
      <c r="F15" s="27">
        <f>SUM(표1_46[시군비 지급액])</f>
        <v>53886396</v>
      </c>
      <c r="G15" s="28"/>
      <c r="H15" s="39" t="s">
        <v>61</v>
      </c>
      <c r="I15" s="37">
        <v>17716213</v>
      </c>
      <c r="J15" s="38"/>
    </row>
    <row r="16" spans="1:14">
      <c r="C16" s="18"/>
      <c r="E16" s="40"/>
      <c r="F16" s="41"/>
      <c r="G16" s="42"/>
      <c r="H16" s="36" t="s">
        <v>62</v>
      </c>
      <c r="I16" s="37">
        <f>SUM(I17:I19)</f>
        <v>152441886</v>
      </c>
      <c r="J16" s="38"/>
    </row>
    <row r="17" spans="1:24">
      <c r="C17" s="18"/>
      <c r="E17" s="40"/>
      <c r="F17" s="41"/>
      <c r="G17" s="42"/>
      <c r="H17" s="39" t="s">
        <v>63</v>
      </c>
      <c r="I17" s="37">
        <f>SUM(표1_357[국비 지급액])</f>
        <v>76235514</v>
      </c>
      <c r="J17" s="38"/>
    </row>
    <row r="18" spans="1:24">
      <c r="C18" s="18"/>
      <c r="E18" s="40"/>
      <c r="F18" s="41"/>
      <c r="G18" s="42"/>
      <c r="H18" s="39" t="s">
        <v>64</v>
      </c>
      <c r="I18" s="37">
        <f>SUM(표1_357[도비 지급액])</f>
        <v>22869645</v>
      </c>
      <c r="J18" s="38"/>
    </row>
    <row r="19" spans="1:24">
      <c r="C19" s="18"/>
      <c r="E19" s="40"/>
      <c r="F19" s="41"/>
      <c r="G19" s="42"/>
      <c r="H19" s="39" t="s">
        <v>65</v>
      </c>
      <c r="I19" s="37">
        <f>SUM(표1_357[시군비 지급액])</f>
        <v>53336727</v>
      </c>
      <c r="J19" s="38"/>
    </row>
    <row r="20" spans="1:24">
      <c r="A20" s="23"/>
      <c r="B20" s="43"/>
      <c r="C20" s="44"/>
    </row>
    <row r="21" spans="1:24" ht="126.75" customHeight="1">
      <c r="A21" s="23"/>
      <c r="B21" s="43"/>
      <c r="C21" s="44"/>
    </row>
    <row r="22" spans="1:24">
      <c r="A22" s="23"/>
      <c r="B22" s="43"/>
      <c r="C22" s="44"/>
    </row>
    <row r="23" spans="1:24" ht="29.25" customHeight="1">
      <c r="A23" s="81" t="s">
        <v>66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5" spans="1:24">
      <c r="B25" s="45" t="s">
        <v>67</v>
      </c>
      <c r="C25" s="46">
        <f>SUBTOTAL(9,C27:C43)</f>
        <v>165233955</v>
      </c>
      <c r="D25" s="46">
        <f t="shared" ref="D25:J25" si="1">SUBTOTAL(9,D27:D43)</f>
        <v>82622813</v>
      </c>
      <c r="E25" s="46">
        <f t="shared" si="1"/>
        <v>24781631</v>
      </c>
      <c r="F25" s="46">
        <f t="shared" si="1"/>
        <v>57829511</v>
      </c>
      <c r="G25" s="46">
        <f>SUBTOTAL(9,G27:G43)</f>
        <v>164990995</v>
      </c>
      <c r="H25" s="46">
        <f t="shared" si="1"/>
        <v>84872502</v>
      </c>
      <c r="I25" s="46">
        <f t="shared" si="1"/>
        <v>26232097</v>
      </c>
      <c r="J25" s="46">
        <f t="shared" si="1"/>
        <v>53886396</v>
      </c>
      <c r="K25" s="47" t="s">
        <v>68</v>
      </c>
      <c r="L25" s="32"/>
      <c r="R25" s="33">
        <f>SUM(R26:T26)</f>
        <v>165648549773</v>
      </c>
    </row>
    <row r="26" spans="1:24" s="53" customFormat="1">
      <c r="A26" s="48" t="s">
        <v>69</v>
      </c>
      <c r="B26" s="49" t="s">
        <v>70</v>
      </c>
      <c r="C26" s="50" t="s">
        <v>71</v>
      </c>
      <c r="D26" s="50" t="s">
        <v>72</v>
      </c>
      <c r="E26" s="50" t="s">
        <v>73</v>
      </c>
      <c r="F26" s="50" t="s">
        <v>74</v>
      </c>
      <c r="G26" s="50" t="s">
        <v>75</v>
      </c>
      <c r="H26" s="50" t="s">
        <v>76</v>
      </c>
      <c r="I26" s="50" t="s">
        <v>77</v>
      </c>
      <c r="J26" s="50" t="s">
        <v>78</v>
      </c>
      <c r="K26" s="51" t="s">
        <v>79</v>
      </c>
      <c r="L26" s="52" t="s">
        <v>80</v>
      </c>
      <c r="R26" s="53">
        <f t="shared" ref="R26:S26" si="2">SUM(R27:R43)</f>
        <v>85530058602</v>
      </c>
      <c r="S26" s="53">
        <f t="shared" si="2"/>
        <v>26232096269</v>
      </c>
      <c r="T26" s="53">
        <f>SUM(T27:T43)</f>
        <v>53886394902</v>
      </c>
    </row>
    <row r="27" spans="1:24">
      <c r="A27" s="54" t="s">
        <v>81</v>
      </c>
      <c r="B27" s="55" t="s">
        <v>82</v>
      </c>
      <c r="C27" s="56">
        <f>SUM(D27:F27)</f>
        <v>14531940</v>
      </c>
      <c r="D27" s="56">
        <f>ROUND(N27/1000,0)</f>
        <v>7266530</v>
      </c>
      <c r="E27" s="56">
        <f t="shared" ref="E27:F43" si="3">ROUND(O27/1000,0)</f>
        <v>2179470</v>
      </c>
      <c r="F27" s="56">
        <f t="shared" si="3"/>
        <v>5085940</v>
      </c>
      <c r="G27" s="56">
        <f>SUM(H27:J27)</f>
        <v>14531940</v>
      </c>
      <c r="H27" s="56">
        <f t="shared" ref="H27:J43" si="4">ROUND(R27/1000,0)</f>
        <v>7266530</v>
      </c>
      <c r="I27" s="56">
        <f t="shared" si="4"/>
        <v>2179470</v>
      </c>
      <c r="J27" s="56">
        <f t="shared" si="4"/>
        <v>5085940</v>
      </c>
      <c r="K27" s="57">
        <v>45349</v>
      </c>
      <c r="L27" s="58"/>
      <c r="N27" s="18">
        <v>7266530000</v>
      </c>
      <c r="O27" s="18">
        <v>2179470000</v>
      </c>
      <c r="P27" s="18">
        <v>5085940000</v>
      </c>
      <c r="R27" s="18">
        <v>7266530000</v>
      </c>
      <c r="S27" s="18">
        <v>2179470000</v>
      </c>
      <c r="T27" s="18">
        <v>5085940000</v>
      </c>
      <c r="V27" s="18">
        <f>N27-R27</f>
        <v>0</v>
      </c>
      <c r="W27" s="18">
        <f t="shared" ref="W27:X42" si="5">O27-S27</f>
        <v>0</v>
      </c>
      <c r="X27" s="18">
        <f t="shared" si="5"/>
        <v>0</v>
      </c>
    </row>
    <row r="28" spans="1:24">
      <c r="A28" s="54" t="s">
        <v>81</v>
      </c>
      <c r="B28" s="55" t="s">
        <v>83</v>
      </c>
      <c r="C28" s="56">
        <f t="shared" ref="C28:C43" si="6">SUM(D28:F28)</f>
        <v>13045701</v>
      </c>
      <c r="D28" s="56">
        <f t="shared" ref="D28:D43" si="7">ROUND(N28/1000,0)</f>
        <v>6523425</v>
      </c>
      <c r="E28" s="56">
        <f t="shared" si="3"/>
        <v>1956495</v>
      </c>
      <c r="F28" s="56">
        <f t="shared" si="3"/>
        <v>4565781</v>
      </c>
      <c r="G28" s="56">
        <f>SUM(H28:J28)</f>
        <v>13045701</v>
      </c>
      <c r="H28" s="56">
        <f t="shared" si="4"/>
        <v>6523425</v>
      </c>
      <c r="I28" s="56">
        <f t="shared" si="4"/>
        <v>1956495</v>
      </c>
      <c r="J28" s="56">
        <f t="shared" si="4"/>
        <v>4565781</v>
      </c>
      <c r="K28" s="57">
        <v>45377</v>
      </c>
      <c r="L28" s="59"/>
      <c r="N28" s="18">
        <v>6523425273</v>
      </c>
      <c r="O28" s="18">
        <v>1956494582</v>
      </c>
      <c r="P28" s="18">
        <v>4565780691</v>
      </c>
      <c r="R28" s="18">
        <v>6523425273</v>
      </c>
      <c r="S28" s="18">
        <v>1956494582</v>
      </c>
      <c r="T28" s="18">
        <v>4565780691</v>
      </c>
      <c r="V28" s="18">
        <f t="shared" ref="V28:X43" si="8">N28-R28</f>
        <v>0</v>
      </c>
      <c r="W28" s="18">
        <f t="shared" si="5"/>
        <v>0</v>
      </c>
      <c r="X28" s="18">
        <f t="shared" si="5"/>
        <v>0</v>
      </c>
    </row>
    <row r="29" spans="1:24">
      <c r="A29" s="54" t="s">
        <v>81</v>
      </c>
      <c r="B29" s="55" t="s">
        <v>84</v>
      </c>
      <c r="C29" s="56">
        <f t="shared" si="6"/>
        <v>14886528</v>
      </c>
      <c r="D29" s="56">
        <f t="shared" si="7"/>
        <v>7443874</v>
      </c>
      <c r="E29" s="56">
        <f t="shared" si="3"/>
        <v>2232643</v>
      </c>
      <c r="F29" s="56">
        <f t="shared" si="3"/>
        <v>5210011</v>
      </c>
      <c r="G29" s="56">
        <f t="shared" ref="G29:G43" si="9">SUM(H29:J29)</f>
        <v>14886528</v>
      </c>
      <c r="H29" s="56">
        <f t="shared" si="4"/>
        <v>7443874</v>
      </c>
      <c r="I29" s="56">
        <f t="shared" si="4"/>
        <v>2232643</v>
      </c>
      <c r="J29" s="56">
        <f t="shared" si="4"/>
        <v>5210011</v>
      </c>
      <c r="K29" s="57">
        <v>45411</v>
      </c>
      <c r="L29" s="59"/>
      <c r="N29" s="18">
        <v>7443874090</v>
      </c>
      <c r="O29" s="18">
        <v>2232643226</v>
      </c>
      <c r="P29" s="60">
        <v>5210010863</v>
      </c>
      <c r="R29" s="18">
        <v>7443874090</v>
      </c>
      <c r="S29" s="18">
        <v>2232643226</v>
      </c>
      <c r="T29" s="18">
        <v>5210010863</v>
      </c>
      <c r="U29" s="61"/>
      <c r="V29" s="18">
        <f t="shared" si="8"/>
        <v>0</v>
      </c>
      <c r="W29" s="18">
        <f t="shared" si="5"/>
        <v>0</v>
      </c>
      <c r="X29" s="18">
        <f t="shared" si="5"/>
        <v>0</v>
      </c>
    </row>
    <row r="30" spans="1:24">
      <c r="A30" s="54" t="s">
        <v>85</v>
      </c>
      <c r="B30" s="55" t="s">
        <v>86</v>
      </c>
      <c r="C30" s="56">
        <f t="shared" si="6"/>
        <v>10884100</v>
      </c>
      <c r="D30" s="56">
        <f t="shared" si="7"/>
        <v>5442080</v>
      </c>
      <c r="E30" s="56">
        <f t="shared" si="3"/>
        <v>1632615</v>
      </c>
      <c r="F30" s="56">
        <f t="shared" si="3"/>
        <v>3809405</v>
      </c>
      <c r="G30" s="56">
        <f t="shared" si="9"/>
        <v>10884100</v>
      </c>
      <c r="H30" s="56">
        <f t="shared" si="4"/>
        <v>5442080</v>
      </c>
      <c r="I30" s="56">
        <f t="shared" si="4"/>
        <v>1632615</v>
      </c>
      <c r="J30" s="56">
        <f t="shared" si="4"/>
        <v>3809405</v>
      </c>
      <c r="K30" s="57">
        <v>45450</v>
      </c>
      <c r="L30" s="59"/>
      <c r="N30" s="18">
        <v>5442079508</v>
      </c>
      <c r="O30" s="18">
        <v>1632614950</v>
      </c>
      <c r="P30" s="18">
        <v>3809405171</v>
      </c>
      <c r="R30" s="18">
        <v>5442079508</v>
      </c>
      <c r="S30" s="18">
        <v>1632614950</v>
      </c>
      <c r="T30" s="18">
        <v>3809405171</v>
      </c>
      <c r="V30" s="18">
        <f t="shared" si="8"/>
        <v>0</v>
      </c>
      <c r="W30" s="18">
        <f t="shared" si="5"/>
        <v>0</v>
      </c>
      <c r="X30" s="18">
        <f t="shared" si="5"/>
        <v>0</v>
      </c>
    </row>
    <row r="31" spans="1:24">
      <c r="A31" s="54" t="s">
        <v>81</v>
      </c>
      <c r="B31" s="55" t="s">
        <v>87</v>
      </c>
      <c r="C31" s="56">
        <f t="shared" si="6"/>
        <v>13821231</v>
      </c>
      <c r="D31" s="56">
        <f t="shared" si="7"/>
        <v>6911225</v>
      </c>
      <c r="E31" s="56">
        <f t="shared" si="3"/>
        <v>2072811</v>
      </c>
      <c r="F31" s="56">
        <f t="shared" si="3"/>
        <v>4837195</v>
      </c>
      <c r="G31" s="56">
        <f t="shared" si="9"/>
        <v>13821231</v>
      </c>
      <c r="H31" s="56">
        <f t="shared" si="4"/>
        <v>6911225</v>
      </c>
      <c r="I31" s="56">
        <f t="shared" si="4"/>
        <v>2072811</v>
      </c>
      <c r="J31" s="56">
        <f t="shared" si="4"/>
        <v>4837195</v>
      </c>
      <c r="K31" s="57">
        <v>45436</v>
      </c>
      <c r="L31" s="59"/>
      <c r="N31" s="18">
        <v>6911225023</v>
      </c>
      <c r="O31" s="18">
        <v>2072810507</v>
      </c>
      <c r="P31" s="18">
        <v>4837194516</v>
      </c>
      <c r="R31" s="18">
        <v>6911225023</v>
      </c>
      <c r="S31" s="18">
        <v>2072810507</v>
      </c>
      <c r="T31" s="18">
        <v>4837194516</v>
      </c>
      <c r="V31" s="18">
        <f t="shared" si="8"/>
        <v>0</v>
      </c>
      <c r="W31" s="18">
        <f t="shared" si="5"/>
        <v>0</v>
      </c>
      <c r="X31" s="18">
        <f t="shared" si="5"/>
        <v>0</v>
      </c>
    </row>
    <row r="32" spans="1:24">
      <c r="A32" s="54" t="s">
        <v>81</v>
      </c>
      <c r="B32" s="55" t="s">
        <v>88</v>
      </c>
      <c r="C32" s="56">
        <f t="shared" si="6"/>
        <v>14573960</v>
      </c>
      <c r="D32" s="56">
        <f t="shared" si="7"/>
        <v>7287560</v>
      </c>
      <c r="E32" s="56">
        <f t="shared" si="3"/>
        <v>2185730</v>
      </c>
      <c r="F32" s="56">
        <f t="shared" si="3"/>
        <v>5100670</v>
      </c>
      <c r="G32" s="56">
        <f t="shared" si="9"/>
        <v>14508660</v>
      </c>
      <c r="H32" s="56">
        <f t="shared" si="4"/>
        <v>7287560</v>
      </c>
      <c r="I32" s="56">
        <f t="shared" si="4"/>
        <v>2185730</v>
      </c>
      <c r="J32" s="56">
        <f t="shared" si="4"/>
        <v>5035370</v>
      </c>
      <c r="K32" s="57">
        <v>45468</v>
      </c>
      <c r="L32" s="59"/>
      <c r="N32" s="18">
        <v>7287560000</v>
      </c>
      <c r="O32" s="18">
        <v>2185730000</v>
      </c>
      <c r="P32" s="18">
        <v>5100670000</v>
      </c>
      <c r="R32" s="18">
        <v>7287560000</v>
      </c>
      <c r="S32" s="18">
        <v>2185730000</v>
      </c>
      <c r="T32" s="18">
        <v>5035370000</v>
      </c>
      <c r="V32" s="18">
        <f t="shared" si="8"/>
        <v>0</v>
      </c>
      <c r="W32" s="18">
        <f t="shared" si="5"/>
        <v>0</v>
      </c>
      <c r="X32" s="18">
        <f t="shared" si="5"/>
        <v>65300000</v>
      </c>
    </row>
    <row r="33" spans="1:24">
      <c r="A33" s="54" t="s">
        <v>81</v>
      </c>
      <c r="B33" s="55" t="s">
        <v>89</v>
      </c>
      <c r="C33" s="56">
        <f t="shared" si="6"/>
        <v>14120830</v>
      </c>
      <c r="D33" s="56">
        <f t="shared" si="7"/>
        <v>7061020</v>
      </c>
      <c r="E33" s="56">
        <f t="shared" si="3"/>
        <v>2117760</v>
      </c>
      <c r="F33" s="56">
        <f t="shared" si="3"/>
        <v>4942050</v>
      </c>
      <c r="G33" s="56">
        <f t="shared" si="9"/>
        <v>13900340</v>
      </c>
      <c r="H33" s="56">
        <f t="shared" si="4"/>
        <v>7061020</v>
      </c>
      <c r="I33" s="56">
        <f t="shared" si="4"/>
        <v>2117760</v>
      </c>
      <c r="J33" s="56">
        <f t="shared" si="4"/>
        <v>4721560</v>
      </c>
      <c r="K33" s="57">
        <v>45503</v>
      </c>
      <c r="L33" s="59"/>
      <c r="N33" s="18">
        <v>7061020000</v>
      </c>
      <c r="O33" s="18">
        <v>2117760000</v>
      </c>
      <c r="P33" s="18">
        <v>4942050000</v>
      </c>
      <c r="R33" s="18">
        <v>7061020000</v>
      </c>
      <c r="S33" s="18">
        <v>2117760000</v>
      </c>
      <c r="T33" s="18">
        <v>4721560000</v>
      </c>
      <c r="V33" s="18">
        <f t="shared" si="8"/>
        <v>0</v>
      </c>
      <c r="W33" s="18">
        <f t="shared" si="5"/>
        <v>0</v>
      </c>
      <c r="X33" s="18">
        <f t="shared" si="5"/>
        <v>220490000</v>
      </c>
    </row>
    <row r="34" spans="1:24">
      <c r="A34" s="54" t="s">
        <v>85</v>
      </c>
      <c r="B34" s="55" t="s">
        <v>90</v>
      </c>
      <c r="C34" s="56">
        <f t="shared" si="6"/>
        <v>8401753</v>
      </c>
      <c r="D34" s="56">
        <f t="shared" si="7"/>
        <v>4200898</v>
      </c>
      <c r="E34" s="56">
        <f t="shared" si="3"/>
        <v>1260263</v>
      </c>
      <c r="F34" s="56">
        <f t="shared" si="3"/>
        <v>2940592</v>
      </c>
      <c r="G34" s="56">
        <f t="shared" si="9"/>
        <v>7837979</v>
      </c>
      <c r="H34" s="56">
        <f t="shared" si="4"/>
        <v>4200898</v>
      </c>
      <c r="I34" s="56">
        <f t="shared" si="4"/>
        <v>1260263</v>
      </c>
      <c r="J34" s="56">
        <f t="shared" si="4"/>
        <v>2376818</v>
      </c>
      <c r="K34" s="57">
        <v>45534</v>
      </c>
      <c r="L34" s="59"/>
      <c r="N34" s="18">
        <v>4200897869</v>
      </c>
      <c r="O34" s="18">
        <v>1260263004</v>
      </c>
      <c r="P34" s="18">
        <v>2940592474</v>
      </c>
      <c r="R34" s="60">
        <v>4200897869</v>
      </c>
      <c r="S34" s="60">
        <v>1260263004</v>
      </c>
      <c r="T34" s="18">
        <v>2376818115</v>
      </c>
      <c r="V34" s="18">
        <f t="shared" si="8"/>
        <v>0</v>
      </c>
      <c r="W34" s="18">
        <f t="shared" si="5"/>
        <v>0</v>
      </c>
      <c r="X34" s="18">
        <f t="shared" si="5"/>
        <v>563774359</v>
      </c>
    </row>
    <row r="35" spans="1:24">
      <c r="A35" s="54" t="s">
        <v>81</v>
      </c>
      <c r="B35" s="55" t="s">
        <v>91</v>
      </c>
      <c r="C35" s="56">
        <f t="shared" si="6"/>
        <v>17770220</v>
      </c>
      <c r="D35" s="56">
        <f t="shared" si="7"/>
        <v>8885680</v>
      </c>
      <c r="E35" s="56">
        <f t="shared" si="3"/>
        <v>2665180</v>
      </c>
      <c r="F35" s="56">
        <f t="shared" si="3"/>
        <v>6219360</v>
      </c>
      <c r="G35" s="56">
        <f t="shared" si="9"/>
        <v>17056140</v>
      </c>
      <c r="H35" s="56">
        <f t="shared" si="4"/>
        <v>8885680</v>
      </c>
      <c r="I35" s="56">
        <f t="shared" si="4"/>
        <v>2665180</v>
      </c>
      <c r="J35" s="56">
        <f t="shared" si="4"/>
        <v>5505280</v>
      </c>
      <c r="K35" s="57">
        <v>45533</v>
      </c>
      <c r="L35" s="59"/>
      <c r="N35" s="18">
        <v>8885680000</v>
      </c>
      <c r="O35" s="18">
        <v>2665180000</v>
      </c>
      <c r="P35" s="18">
        <v>6219360000</v>
      </c>
      <c r="R35" s="18">
        <v>8885680000</v>
      </c>
      <c r="S35" s="18">
        <v>2665180000</v>
      </c>
      <c r="T35" s="18">
        <v>5505280000</v>
      </c>
      <c r="V35" s="18">
        <f t="shared" si="8"/>
        <v>0</v>
      </c>
      <c r="W35" s="18">
        <f t="shared" si="5"/>
        <v>0</v>
      </c>
      <c r="X35" s="18">
        <f t="shared" si="5"/>
        <v>714080000</v>
      </c>
    </row>
    <row r="36" spans="1:24">
      <c r="A36" s="54" t="s">
        <v>81</v>
      </c>
      <c r="B36" s="55" t="s">
        <v>92</v>
      </c>
      <c r="C36" s="56">
        <f t="shared" si="6"/>
        <v>17975190</v>
      </c>
      <c r="D36" s="56">
        <f t="shared" si="7"/>
        <v>8988190</v>
      </c>
      <c r="E36" s="56">
        <f t="shared" si="3"/>
        <v>2695950</v>
      </c>
      <c r="F36" s="56">
        <f t="shared" si="3"/>
        <v>6291050</v>
      </c>
      <c r="G36" s="56">
        <f t="shared" si="9"/>
        <v>14368000</v>
      </c>
      <c r="H36" s="56">
        <f t="shared" si="4"/>
        <v>8988190</v>
      </c>
      <c r="I36" s="56">
        <f t="shared" si="4"/>
        <v>2695950</v>
      </c>
      <c r="J36" s="56">
        <f t="shared" si="4"/>
        <v>2683860</v>
      </c>
      <c r="K36" s="57">
        <v>45565</v>
      </c>
      <c r="L36" s="59"/>
      <c r="N36" s="18">
        <v>8988190000</v>
      </c>
      <c r="O36" s="18">
        <v>2695950000</v>
      </c>
      <c r="P36" s="18">
        <v>6291050000</v>
      </c>
      <c r="R36" s="18">
        <v>8988190000</v>
      </c>
      <c r="S36" s="18">
        <v>2695950000</v>
      </c>
      <c r="T36" s="18">
        <v>2683860000</v>
      </c>
      <c r="V36" s="18">
        <f t="shared" si="8"/>
        <v>0</v>
      </c>
      <c r="W36" s="18">
        <f t="shared" si="5"/>
        <v>0</v>
      </c>
      <c r="X36" s="18">
        <f t="shared" si="5"/>
        <v>3607190000</v>
      </c>
    </row>
    <row r="37" spans="1:24">
      <c r="A37" s="54" t="s">
        <v>81</v>
      </c>
      <c r="B37" s="55" t="s">
        <v>93</v>
      </c>
      <c r="C37" s="56">
        <f t="shared" si="6"/>
        <v>16222080</v>
      </c>
      <c r="D37" s="56">
        <f t="shared" si="7"/>
        <v>8111580</v>
      </c>
      <c r="E37" s="56">
        <f t="shared" si="3"/>
        <v>2432960</v>
      </c>
      <c r="F37" s="56">
        <f t="shared" si="3"/>
        <v>5677540</v>
      </c>
      <c r="G37" s="56">
        <f t="shared" si="9"/>
        <v>6209940</v>
      </c>
      <c r="H37" s="56">
        <f t="shared" si="4"/>
        <v>4223070</v>
      </c>
      <c r="I37" s="56">
        <f t="shared" si="4"/>
        <v>323620</v>
      </c>
      <c r="J37" s="56">
        <f t="shared" si="4"/>
        <v>1663250</v>
      </c>
      <c r="K37" s="57">
        <v>45601</v>
      </c>
      <c r="L37" s="59"/>
      <c r="N37" s="18">
        <v>8111580000</v>
      </c>
      <c r="O37" s="18">
        <v>2432960000</v>
      </c>
      <c r="P37" s="18">
        <v>5677540000</v>
      </c>
      <c r="R37" s="18">
        <v>4223070000</v>
      </c>
      <c r="S37" s="18">
        <v>323620000</v>
      </c>
      <c r="T37" s="18">
        <v>1663250000</v>
      </c>
      <c r="V37" s="18">
        <f t="shared" si="8"/>
        <v>3888510000</v>
      </c>
      <c r="W37" s="18">
        <f t="shared" si="5"/>
        <v>2109340000</v>
      </c>
      <c r="X37" s="18">
        <f t="shared" si="5"/>
        <v>4014290000</v>
      </c>
    </row>
    <row r="38" spans="1:24">
      <c r="A38" s="54" t="s">
        <v>85</v>
      </c>
      <c r="B38" s="55" t="s">
        <v>94</v>
      </c>
      <c r="C38" s="56">
        <f t="shared" si="6"/>
        <v>-7366838</v>
      </c>
      <c r="D38" s="56">
        <f t="shared" si="7"/>
        <v>-3683419</v>
      </c>
      <c r="E38" s="56">
        <f t="shared" si="3"/>
        <v>-1105026</v>
      </c>
      <c r="F38" s="56">
        <f t="shared" si="3"/>
        <v>-2578393</v>
      </c>
      <c r="G38" s="56">
        <f t="shared" si="9"/>
        <v>84466</v>
      </c>
      <c r="H38" s="56">
        <f t="shared" si="4"/>
        <v>0</v>
      </c>
      <c r="I38" s="56">
        <f t="shared" si="4"/>
        <v>0</v>
      </c>
      <c r="J38" s="56">
        <f t="shared" si="4"/>
        <v>84466</v>
      </c>
      <c r="K38" s="57">
        <v>45650</v>
      </c>
      <c r="L38" s="59"/>
      <c r="N38" s="18">
        <v>-3683419224</v>
      </c>
      <c r="O38" s="18">
        <v>-1105025775</v>
      </c>
      <c r="P38" s="18">
        <v>-2578393455</v>
      </c>
      <c r="R38" s="18">
        <v>0</v>
      </c>
      <c r="S38" s="18">
        <v>0</v>
      </c>
      <c r="T38" s="18">
        <v>84465546</v>
      </c>
      <c r="V38" s="18">
        <f t="shared" si="8"/>
        <v>-3683419224</v>
      </c>
      <c r="W38" s="18">
        <f t="shared" si="5"/>
        <v>-1105025775</v>
      </c>
      <c r="X38" s="18">
        <f t="shared" si="5"/>
        <v>-2662859001</v>
      </c>
    </row>
    <row r="39" spans="1:24">
      <c r="A39" s="54" t="s">
        <v>81</v>
      </c>
      <c r="B39" s="55" t="s">
        <v>95</v>
      </c>
      <c r="C39" s="56">
        <f t="shared" si="6"/>
        <v>16367260</v>
      </c>
      <c r="D39" s="56">
        <f t="shared" si="7"/>
        <v>8184170</v>
      </c>
      <c r="E39" s="56">
        <f t="shared" si="3"/>
        <v>2454780</v>
      </c>
      <c r="F39" s="56">
        <f t="shared" si="3"/>
        <v>5728310</v>
      </c>
      <c r="G39" s="56">
        <f t="shared" si="9"/>
        <v>7488710</v>
      </c>
      <c r="H39" s="56">
        <f>ROUND(S39/1000,0)</f>
        <v>2454780</v>
      </c>
      <c r="I39" s="56">
        <f t="shared" si="4"/>
        <v>2454780</v>
      </c>
      <c r="J39" s="56">
        <f t="shared" si="4"/>
        <v>2579150</v>
      </c>
      <c r="K39" s="57">
        <v>45624</v>
      </c>
      <c r="L39" s="59"/>
      <c r="N39" s="18">
        <v>8184170000</v>
      </c>
      <c r="O39" s="18">
        <v>2454780000</v>
      </c>
      <c r="P39" s="18">
        <v>5728310000</v>
      </c>
      <c r="R39" s="18">
        <v>3112336839</v>
      </c>
      <c r="S39" s="18">
        <v>2454780000</v>
      </c>
      <c r="T39" s="18">
        <v>2579150000</v>
      </c>
      <c r="V39" s="18">
        <f>N39-R39</f>
        <v>5071833161</v>
      </c>
      <c r="W39" s="18">
        <f t="shared" si="5"/>
        <v>0</v>
      </c>
      <c r="X39" s="18">
        <f t="shared" si="5"/>
        <v>3149160000</v>
      </c>
    </row>
    <row r="40" spans="1:24">
      <c r="A40" s="54" t="s">
        <v>81</v>
      </c>
      <c r="B40" s="55" t="s">
        <v>96</v>
      </c>
      <c r="C40" s="56">
        <f t="shared" si="6"/>
        <v>0</v>
      </c>
      <c r="D40" s="56">
        <f t="shared" si="7"/>
        <v>0</v>
      </c>
      <c r="E40" s="56">
        <f t="shared" si="3"/>
        <v>0</v>
      </c>
      <c r="F40" s="56">
        <f t="shared" si="3"/>
        <v>0</v>
      </c>
      <c r="G40" s="56">
        <f t="shared" si="9"/>
        <v>16367260</v>
      </c>
      <c r="H40" s="56">
        <f t="shared" si="4"/>
        <v>8184170</v>
      </c>
      <c r="I40" s="56">
        <f t="shared" si="4"/>
        <v>2454780</v>
      </c>
      <c r="J40" s="56">
        <f t="shared" si="4"/>
        <v>5728310</v>
      </c>
      <c r="K40" s="62"/>
      <c r="L40" s="63" t="s">
        <v>97</v>
      </c>
      <c r="R40" s="18">
        <v>8184170000</v>
      </c>
      <c r="S40" s="18">
        <v>2454780000</v>
      </c>
      <c r="T40" s="18">
        <v>5728310000</v>
      </c>
      <c r="V40" s="18">
        <f t="shared" si="8"/>
        <v>-8184170000</v>
      </c>
      <c r="W40" s="18">
        <f t="shared" si="5"/>
        <v>-2454780000</v>
      </c>
      <c r="X40" s="18">
        <f t="shared" si="5"/>
        <v>-5728310000</v>
      </c>
    </row>
    <row r="41" spans="1:24">
      <c r="A41" s="54" t="s">
        <v>81</v>
      </c>
      <c r="B41" s="55" t="s">
        <v>98</v>
      </c>
      <c r="C41" s="56">
        <f t="shared" si="6"/>
        <v>0</v>
      </c>
      <c r="D41" s="56">
        <f t="shared" si="7"/>
        <v>0</v>
      </c>
      <c r="E41" s="56">
        <f t="shared" si="3"/>
        <v>0</v>
      </c>
      <c r="F41" s="56">
        <f t="shared" si="3"/>
        <v>0</v>
      </c>
      <c r="G41" s="56">
        <f t="shared" si="9"/>
        <v>0</v>
      </c>
      <c r="H41" s="56">
        <f t="shared" si="4"/>
        <v>0</v>
      </c>
      <c r="I41" s="56">
        <f t="shared" si="4"/>
        <v>0</v>
      </c>
      <c r="J41" s="56">
        <f t="shared" si="4"/>
        <v>0</v>
      </c>
      <c r="K41" s="62"/>
      <c r="L41" s="59"/>
      <c r="V41" s="18">
        <f t="shared" si="8"/>
        <v>0</v>
      </c>
      <c r="W41" s="18">
        <f t="shared" si="5"/>
        <v>0</v>
      </c>
      <c r="X41" s="18">
        <f t="shared" si="5"/>
        <v>0</v>
      </c>
    </row>
    <row r="42" spans="1:24">
      <c r="A42" s="54" t="s">
        <v>85</v>
      </c>
      <c r="B42" s="55" t="s">
        <v>99</v>
      </c>
      <c r="C42" s="56">
        <f t="shared" si="6"/>
        <v>0</v>
      </c>
      <c r="D42" s="56">
        <f t="shared" si="7"/>
        <v>0</v>
      </c>
      <c r="E42" s="56">
        <f t="shared" si="3"/>
        <v>0</v>
      </c>
      <c r="F42" s="56">
        <f t="shared" si="3"/>
        <v>0</v>
      </c>
      <c r="G42" s="56">
        <f t="shared" si="9"/>
        <v>0</v>
      </c>
      <c r="H42" s="56">
        <f t="shared" si="4"/>
        <v>0</v>
      </c>
      <c r="I42" s="56">
        <f t="shared" si="4"/>
        <v>0</v>
      </c>
      <c r="J42" s="56">
        <f t="shared" si="4"/>
        <v>0</v>
      </c>
      <c r="K42" s="62"/>
      <c r="L42" s="59"/>
      <c r="V42" s="18">
        <f t="shared" si="8"/>
        <v>0</v>
      </c>
      <c r="W42" s="18">
        <f t="shared" si="5"/>
        <v>0</v>
      </c>
      <c r="X42" s="18">
        <f t="shared" si="5"/>
        <v>0</v>
      </c>
    </row>
    <row r="43" spans="1:24">
      <c r="A43" s="64" t="s">
        <v>100</v>
      </c>
      <c r="B43" s="65" t="s">
        <v>100</v>
      </c>
      <c r="C43" s="66">
        <f t="shared" si="6"/>
        <v>0</v>
      </c>
      <c r="D43" s="66">
        <f t="shared" si="7"/>
        <v>0</v>
      </c>
      <c r="E43" s="66">
        <f t="shared" si="3"/>
        <v>0</v>
      </c>
      <c r="F43" s="66">
        <f t="shared" si="3"/>
        <v>0</v>
      </c>
      <c r="G43" s="66">
        <f t="shared" si="9"/>
        <v>0</v>
      </c>
      <c r="H43" s="66">
        <f t="shared" si="4"/>
        <v>0</v>
      </c>
      <c r="I43" s="66">
        <f t="shared" si="4"/>
        <v>0</v>
      </c>
      <c r="J43" s="66">
        <f t="shared" si="4"/>
        <v>0</v>
      </c>
      <c r="K43" s="67"/>
      <c r="L43" s="68"/>
      <c r="V43" s="18">
        <f t="shared" si="8"/>
        <v>0</v>
      </c>
      <c r="W43" s="18">
        <f t="shared" si="8"/>
        <v>0</v>
      </c>
      <c r="X43" s="18">
        <f t="shared" si="8"/>
        <v>0</v>
      </c>
    </row>
    <row r="45" spans="1:24" ht="48.75" customHeight="1"/>
    <row r="50" spans="1:24" ht="31.5">
      <c r="A50" s="81" t="s">
        <v>101</v>
      </c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1:24">
      <c r="K51" s="32"/>
    </row>
    <row r="52" spans="1:24">
      <c r="B52" s="45" t="s">
        <v>67</v>
      </c>
      <c r="C52" s="46">
        <f>SUBTOTAL(9,C54:C70)</f>
        <v>152466449</v>
      </c>
      <c r="D52" s="46">
        <f t="shared" ref="D52:J52" si="10">SUBTOTAL(9,D54:D70)</f>
        <v>76235514</v>
      </c>
      <c r="E52" s="46">
        <f t="shared" si="10"/>
        <v>22869645</v>
      </c>
      <c r="F52" s="46">
        <f t="shared" si="10"/>
        <v>53361290</v>
      </c>
      <c r="G52" s="46">
        <f>SUBTOTAL(9,G54:G70)</f>
        <v>152441886</v>
      </c>
      <c r="H52" s="46">
        <f t="shared" si="10"/>
        <v>76235514</v>
      </c>
      <c r="I52" s="46">
        <f t="shared" si="10"/>
        <v>22869645</v>
      </c>
      <c r="J52" s="46">
        <f t="shared" si="10"/>
        <v>53336727</v>
      </c>
      <c r="K52" s="47" t="s">
        <v>68</v>
      </c>
      <c r="L52" s="32">
        <f>C52-G52</f>
        <v>24563</v>
      </c>
    </row>
    <row r="53" spans="1:24">
      <c r="A53" s="48" t="s">
        <v>69</v>
      </c>
      <c r="B53" s="49" t="s">
        <v>70</v>
      </c>
      <c r="C53" s="50" t="s">
        <v>71</v>
      </c>
      <c r="D53" s="50" t="s">
        <v>72</v>
      </c>
      <c r="E53" s="50" t="s">
        <v>73</v>
      </c>
      <c r="F53" s="50" t="s">
        <v>74</v>
      </c>
      <c r="G53" s="50" t="s">
        <v>75</v>
      </c>
      <c r="H53" s="50" t="s">
        <v>76</v>
      </c>
      <c r="I53" s="50" t="s">
        <v>77</v>
      </c>
      <c r="J53" s="50" t="s">
        <v>78</v>
      </c>
      <c r="K53" s="51" t="s">
        <v>79</v>
      </c>
    </row>
    <row r="54" spans="1:24">
      <c r="A54" s="54" t="s">
        <v>81</v>
      </c>
      <c r="B54" s="55" t="s">
        <v>82</v>
      </c>
      <c r="C54" s="56">
        <f>SUM(D54:F54)</f>
        <v>10985676</v>
      </c>
      <c r="D54" s="56">
        <f t="shared" ref="D54:E70" si="11">ROUND(N54/1000,0)</f>
        <v>5492838</v>
      </c>
      <c r="E54" s="56">
        <f>ROUND(O54/1000,0)</f>
        <v>1647851</v>
      </c>
      <c r="F54" s="56">
        <f t="shared" ref="F54:F70" si="12">ROUND(P54/1000,0)</f>
        <v>3844987</v>
      </c>
      <c r="G54" s="56">
        <f>SUM(H54:J54)</f>
        <v>10985676</v>
      </c>
      <c r="H54" s="56">
        <f>ROUND(R54/1000,0)</f>
        <v>5492838</v>
      </c>
      <c r="I54" s="56">
        <f t="shared" ref="I54:J70" si="13">ROUND(S54/1000,0)</f>
        <v>1647851</v>
      </c>
      <c r="J54" s="56">
        <f>ROUND(T54/1000,0)</f>
        <v>3844987</v>
      </c>
      <c r="K54" s="57">
        <v>44995</v>
      </c>
      <c r="N54" s="18">
        <v>5492838135</v>
      </c>
      <c r="O54" s="18">
        <v>1647851444</v>
      </c>
      <c r="P54" s="18">
        <v>3844986695</v>
      </c>
      <c r="R54" s="18">
        <v>5492838135</v>
      </c>
      <c r="S54" s="18">
        <v>1647851444</v>
      </c>
      <c r="T54" s="18">
        <v>3844986695</v>
      </c>
      <c r="V54" s="18">
        <f>N54-R54</f>
        <v>0</v>
      </c>
      <c r="W54" s="18">
        <f t="shared" ref="W54:X69" si="14">O54-S54</f>
        <v>0</v>
      </c>
      <c r="X54" s="18">
        <f t="shared" si="14"/>
        <v>0</v>
      </c>
    </row>
    <row r="55" spans="1:24">
      <c r="A55" s="54" t="s">
        <v>81</v>
      </c>
      <c r="B55" s="55" t="s">
        <v>83</v>
      </c>
      <c r="C55" s="56">
        <f t="shared" ref="C55:C70" si="15">SUM(D55:F55)</f>
        <v>9352708</v>
      </c>
      <c r="D55" s="56">
        <f t="shared" si="11"/>
        <v>4676354</v>
      </c>
      <c r="E55" s="56">
        <f t="shared" si="11"/>
        <v>1402906</v>
      </c>
      <c r="F55" s="56">
        <f t="shared" si="12"/>
        <v>3273448</v>
      </c>
      <c r="G55" s="56">
        <f t="shared" ref="G55:G70" si="16">SUM(H55:J55)</f>
        <v>9352708</v>
      </c>
      <c r="H55" s="56">
        <f t="shared" ref="H55:H70" si="17">ROUND(R55/1000,0)</f>
        <v>4676354</v>
      </c>
      <c r="I55" s="56">
        <f t="shared" si="13"/>
        <v>1402906</v>
      </c>
      <c r="J55" s="56">
        <f t="shared" si="13"/>
        <v>3273448</v>
      </c>
      <c r="K55" s="57">
        <v>45005</v>
      </c>
      <c r="N55" s="18">
        <v>4676354106</v>
      </c>
      <c r="O55" s="18">
        <v>1402906245</v>
      </c>
      <c r="P55" s="18">
        <v>3273447888</v>
      </c>
      <c r="R55" s="18">
        <v>4676354106</v>
      </c>
      <c r="S55" s="18">
        <v>1402906245</v>
      </c>
      <c r="T55" s="18">
        <v>3273447888</v>
      </c>
      <c r="V55" s="18">
        <f t="shared" ref="V55:X70" si="18">N55-R55</f>
        <v>0</v>
      </c>
      <c r="W55" s="18">
        <f t="shared" si="14"/>
        <v>0</v>
      </c>
      <c r="X55" s="18">
        <f t="shared" si="14"/>
        <v>0</v>
      </c>
    </row>
    <row r="56" spans="1:24">
      <c r="A56" s="54" t="s">
        <v>81</v>
      </c>
      <c r="B56" s="55" t="s">
        <v>84</v>
      </c>
      <c r="C56" s="56">
        <f t="shared" si="15"/>
        <v>9368153</v>
      </c>
      <c r="D56" s="56">
        <f t="shared" si="11"/>
        <v>4684089</v>
      </c>
      <c r="E56" s="56">
        <f t="shared" si="11"/>
        <v>1405223</v>
      </c>
      <c r="F56" s="56">
        <f t="shared" si="12"/>
        <v>3278841</v>
      </c>
      <c r="G56" s="56">
        <f t="shared" si="16"/>
        <v>9368153</v>
      </c>
      <c r="H56" s="56">
        <f t="shared" si="17"/>
        <v>4684089</v>
      </c>
      <c r="I56" s="56">
        <f t="shared" si="13"/>
        <v>1405223</v>
      </c>
      <c r="J56" s="56">
        <f t="shared" si="13"/>
        <v>3278841</v>
      </c>
      <c r="K56" s="57">
        <v>45093</v>
      </c>
      <c r="N56" s="18">
        <v>4684088602</v>
      </c>
      <c r="O56" s="18">
        <v>1405222823</v>
      </c>
      <c r="P56" s="18">
        <v>3278840724</v>
      </c>
      <c r="R56" s="18">
        <v>4684088602</v>
      </c>
      <c r="S56" s="18">
        <v>1405222823</v>
      </c>
      <c r="T56" s="18">
        <v>3278840724</v>
      </c>
      <c r="V56" s="18">
        <f t="shared" si="18"/>
        <v>0</v>
      </c>
      <c r="W56" s="18">
        <f t="shared" si="14"/>
        <v>0</v>
      </c>
      <c r="X56" s="18">
        <f t="shared" si="14"/>
        <v>0</v>
      </c>
    </row>
    <row r="57" spans="1:24">
      <c r="A57" s="54" t="s">
        <v>85</v>
      </c>
      <c r="B57" s="55" t="s">
        <v>86</v>
      </c>
      <c r="C57" s="56">
        <f t="shared" si="15"/>
        <v>5271631</v>
      </c>
      <c r="D57" s="56">
        <f t="shared" si="11"/>
        <v>2635831</v>
      </c>
      <c r="E57" s="56">
        <f t="shared" si="11"/>
        <v>790745</v>
      </c>
      <c r="F57" s="56">
        <f t="shared" si="12"/>
        <v>1845055</v>
      </c>
      <c r="G57" s="56">
        <f t="shared" si="16"/>
        <v>5271631</v>
      </c>
      <c r="H57" s="56">
        <f t="shared" si="17"/>
        <v>2635831</v>
      </c>
      <c r="I57" s="56">
        <f t="shared" si="13"/>
        <v>790745</v>
      </c>
      <c r="J57" s="56">
        <f t="shared" si="13"/>
        <v>1845055</v>
      </c>
      <c r="K57" s="57">
        <v>45254</v>
      </c>
      <c r="N57" s="18">
        <v>2635830827</v>
      </c>
      <c r="O57" s="18">
        <v>790744635</v>
      </c>
      <c r="P57" s="18">
        <v>1845055445</v>
      </c>
      <c r="R57" s="18">
        <v>2635830827</v>
      </c>
      <c r="S57" s="18">
        <v>790744635</v>
      </c>
      <c r="T57" s="18">
        <v>1845055445</v>
      </c>
      <c r="V57" s="18">
        <f t="shared" si="18"/>
        <v>0</v>
      </c>
      <c r="W57" s="18">
        <f t="shared" si="14"/>
        <v>0</v>
      </c>
      <c r="X57" s="18">
        <f t="shared" si="14"/>
        <v>0</v>
      </c>
    </row>
    <row r="58" spans="1:24">
      <c r="A58" s="54" t="s">
        <v>81</v>
      </c>
      <c r="B58" s="55" t="s">
        <v>87</v>
      </c>
      <c r="C58" s="56">
        <f t="shared" si="15"/>
        <v>8491800</v>
      </c>
      <c r="D58" s="56">
        <f t="shared" si="11"/>
        <v>4245938</v>
      </c>
      <c r="E58" s="56">
        <f>ROUND(O58/1000,0)</f>
        <v>1273770</v>
      </c>
      <c r="F58" s="56">
        <f t="shared" si="12"/>
        <v>2972092</v>
      </c>
      <c r="G58" s="56">
        <f t="shared" si="16"/>
        <v>8491800</v>
      </c>
      <c r="H58" s="56">
        <f t="shared" si="17"/>
        <v>4245938</v>
      </c>
      <c r="I58" s="56">
        <f t="shared" si="13"/>
        <v>1273770</v>
      </c>
      <c r="J58" s="56">
        <f t="shared" si="13"/>
        <v>2972092</v>
      </c>
      <c r="K58" s="57">
        <v>45121</v>
      </c>
      <c r="N58" s="18">
        <v>4245938394</v>
      </c>
      <c r="O58" s="18">
        <v>1273769989</v>
      </c>
      <c r="P58" s="18">
        <v>2972091529</v>
      </c>
      <c r="R58" s="18">
        <v>4245938394</v>
      </c>
      <c r="S58" s="18">
        <v>1273769989</v>
      </c>
      <c r="T58" s="18">
        <v>2972091529</v>
      </c>
      <c r="V58" s="18">
        <f t="shared" si="18"/>
        <v>0</v>
      </c>
      <c r="W58" s="18">
        <f t="shared" si="14"/>
        <v>0</v>
      </c>
      <c r="X58" s="18">
        <f t="shared" si="14"/>
        <v>0</v>
      </c>
    </row>
    <row r="59" spans="1:24">
      <c r="A59" s="54" t="s">
        <v>81</v>
      </c>
      <c r="B59" s="55" t="s">
        <v>88</v>
      </c>
      <c r="C59" s="56">
        <f t="shared" si="15"/>
        <v>8622040</v>
      </c>
      <c r="D59" s="56">
        <f t="shared" si="11"/>
        <v>4311020</v>
      </c>
      <c r="E59" s="56">
        <f t="shared" si="11"/>
        <v>1293306</v>
      </c>
      <c r="F59" s="56">
        <f t="shared" si="12"/>
        <v>3017714</v>
      </c>
      <c r="G59" s="56">
        <f t="shared" si="16"/>
        <v>8622040</v>
      </c>
      <c r="H59" s="56">
        <f t="shared" si="17"/>
        <v>4311020</v>
      </c>
      <c r="I59" s="56">
        <f t="shared" si="13"/>
        <v>1293306</v>
      </c>
      <c r="J59" s="56">
        <f t="shared" si="13"/>
        <v>3017714</v>
      </c>
      <c r="K59" s="57">
        <v>45169</v>
      </c>
      <c r="N59" s="18">
        <v>4311019741</v>
      </c>
      <c r="O59" s="18">
        <v>1293305921</v>
      </c>
      <c r="P59" s="18">
        <v>3017713826</v>
      </c>
      <c r="R59" s="18">
        <v>4311019741</v>
      </c>
      <c r="S59" s="18">
        <v>1293305921</v>
      </c>
      <c r="T59" s="18">
        <v>3017713826</v>
      </c>
      <c r="V59" s="18">
        <f t="shared" si="18"/>
        <v>0</v>
      </c>
      <c r="W59" s="18">
        <f t="shared" si="14"/>
        <v>0</v>
      </c>
      <c r="X59" s="18">
        <f t="shared" si="14"/>
        <v>0</v>
      </c>
    </row>
    <row r="60" spans="1:24">
      <c r="A60" s="54" t="s">
        <v>81</v>
      </c>
      <c r="B60" s="55" t="s">
        <v>89</v>
      </c>
      <c r="C60" s="56">
        <f t="shared" si="15"/>
        <v>8531655</v>
      </c>
      <c r="D60" s="56">
        <f t="shared" si="11"/>
        <v>4265828</v>
      </c>
      <c r="E60" s="56">
        <f t="shared" si="11"/>
        <v>1279748</v>
      </c>
      <c r="F60" s="56">
        <f t="shared" si="12"/>
        <v>2986079</v>
      </c>
      <c r="G60" s="56">
        <f t="shared" si="16"/>
        <v>8531655</v>
      </c>
      <c r="H60" s="56">
        <f t="shared" si="17"/>
        <v>4265828</v>
      </c>
      <c r="I60" s="56">
        <f t="shared" si="13"/>
        <v>1279748</v>
      </c>
      <c r="J60" s="56">
        <f t="shared" si="13"/>
        <v>2986079</v>
      </c>
      <c r="K60" s="57">
        <v>45169</v>
      </c>
      <c r="N60" s="18">
        <v>4265827566</v>
      </c>
      <c r="O60" s="18">
        <v>1279748280</v>
      </c>
      <c r="P60" s="18">
        <v>2986079316</v>
      </c>
      <c r="R60" s="18">
        <v>4265827566</v>
      </c>
      <c r="S60" s="18">
        <v>1279748280</v>
      </c>
      <c r="T60" s="18">
        <v>2986079316</v>
      </c>
      <c r="V60" s="18">
        <f t="shared" si="18"/>
        <v>0</v>
      </c>
      <c r="W60" s="18">
        <f t="shared" si="14"/>
        <v>0</v>
      </c>
      <c r="X60" s="18">
        <f t="shared" si="14"/>
        <v>0</v>
      </c>
    </row>
    <row r="61" spans="1:24">
      <c r="A61" s="54" t="s">
        <v>85</v>
      </c>
      <c r="B61" s="55" t="s">
        <v>90</v>
      </c>
      <c r="C61" s="56">
        <f t="shared" si="15"/>
        <v>3873412</v>
      </c>
      <c r="D61" s="56">
        <f t="shared" si="11"/>
        <v>1936706</v>
      </c>
      <c r="E61" s="56">
        <f t="shared" si="11"/>
        <v>581012</v>
      </c>
      <c r="F61" s="56">
        <f t="shared" si="12"/>
        <v>1355694</v>
      </c>
      <c r="G61" s="56">
        <f t="shared" si="16"/>
        <v>3873412</v>
      </c>
      <c r="H61" s="56">
        <f t="shared" si="17"/>
        <v>1936706</v>
      </c>
      <c r="I61" s="56">
        <f t="shared" si="13"/>
        <v>581012</v>
      </c>
      <c r="J61" s="56">
        <f t="shared" si="13"/>
        <v>1355694</v>
      </c>
      <c r="K61" s="57">
        <v>45274</v>
      </c>
      <c r="N61" s="18">
        <v>1936706248</v>
      </c>
      <c r="O61" s="18">
        <v>581011877</v>
      </c>
      <c r="P61" s="18">
        <v>1355694378</v>
      </c>
      <c r="R61" s="18">
        <v>1936706248</v>
      </c>
      <c r="S61" s="18">
        <v>581011877</v>
      </c>
      <c r="T61" s="18">
        <v>1355694378</v>
      </c>
      <c r="V61" s="18">
        <f t="shared" si="18"/>
        <v>0</v>
      </c>
      <c r="W61" s="18">
        <f t="shared" si="14"/>
        <v>0</v>
      </c>
      <c r="X61" s="18">
        <f t="shared" si="14"/>
        <v>0</v>
      </c>
    </row>
    <row r="62" spans="1:24">
      <c r="A62" s="54" t="s">
        <v>81</v>
      </c>
      <c r="B62" s="55" t="s">
        <v>91</v>
      </c>
      <c r="C62" s="56">
        <f t="shared" si="15"/>
        <v>9976612</v>
      </c>
      <c r="D62" s="56">
        <f t="shared" si="11"/>
        <v>4988306</v>
      </c>
      <c r="E62" s="56">
        <f t="shared" si="11"/>
        <v>1496492</v>
      </c>
      <c r="F62" s="56">
        <f t="shared" si="12"/>
        <v>3491814</v>
      </c>
      <c r="G62" s="56">
        <f t="shared" si="16"/>
        <v>9976612</v>
      </c>
      <c r="H62" s="56">
        <f t="shared" si="17"/>
        <v>4988306</v>
      </c>
      <c r="I62" s="56">
        <f t="shared" si="13"/>
        <v>1496492</v>
      </c>
      <c r="J62" s="56">
        <f t="shared" si="13"/>
        <v>3491814</v>
      </c>
      <c r="K62" s="57">
        <v>45211</v>
      </c>
      <c r="N62" s="18">
        <v>4988306185</v>
      </c>
      <c r="O62" s="18">
        <v>1496491860</v>
      </c>
      <c r="P62" s="18">
        <v>3491814338</v>
      </c>
      <c r="R62" s="18">
        <v>4988306185</v>
      </c>
      <c r="S62" s="18">
        <v>1496491860</v>
      </c>
      <c r="T62" s="18">
        <v>3491814338</v>
      </c>
      <c r="V62" s="18">
        <f t="shared" si="18"/>
        <v>0</v>
      </c>
      <c r="W62" s="18">
        <f t="shared" si="14"/>
        <v>0</v>
      </c>
      <c r="X62" s="18">
        <f t="shared" si="14"/>
        <v>0</v>
      </c>
    </row>
    <row r="63" spans="1:24">
      <c r="A63" s="54" t="s">
        <v>81</v>
      </c>
      <c r="B63" s="55" t="s">
        <v>92</v>
      </c>
      <c r="C63" s="56">
        <f t="shared" si="15"/>
        <v>10406635</v>
      </c>
      <c r="D63" s="56">
        <f t="shared" si="11"/>
        <v>5203347</v>
      </c>
      <c r="E63" s="56">
        <f t="shared" si="11"/>
        <v>1560995</v>
      </c>
      <c r="F63" s="56">
        <f t="shared" si="12"/>
        <v>3642293</v>
      </c>
      <c r="G63" s="56">
        <f t="shared" si="16"/>
        <v>10406635</v>
      </c>
      <c r="H63" s="56">
        <f t="shared" si="17"/>
        <v>5203347</v>
      </c>
      <c r="I63" s="56">
        <f t="shared" si="13"/>
        <v>1560995</v>
      </c>
      <c r="J63" s="56">
        <f t="shared" si="13"/>
        <v>3642293</v>
      </c>
      <c r="K63" s="57">
        <v>45226</v>
      </c>
      <c r="N63" s="18">
        <v>5203346637</v>
      </c>
      <c r="O63" s="18">
        <v>1560995192</v>
      </c>
      <c r="P63" s="18">
        <v>3642292752</v>
      </c>
      <c r="R63" s="18">
        <v>5203346637</v>
      </c>
      <c r="S63" s="18">
        <v>1560995192</v>
      </c>
      <c r="T63" s="18">
        <v>3642292752</v>
      </c>
      <c r="V63" s="18">
        <f t="shared" si="18"/>
        <v>0</v>
      </c>
      <c r="W63" s="18">
        <f t="shared" si="14"/>
        <v>0</v>
      </c>
      <c r="X63" s="18">
        <f t="shared" si="14"/>
        <v>0</v>
      </c>
    </row>
    <row r="64" spans="1:24">
      <c r="A64" s="54" t="s">
        <v>81</v>
      </c>
      <c r="B64" s="55" t="s">
        <v>93</v>
      </c>
      <c r="C64" s="56">
        <f t="shared" si="15"/>
        <v>9157780</v>
      </c>
      <c r="D64" s="56">
        <f t="shared" si="11"/>
        <v>4578913</v>
      </c>
      <c r="E64" s="56">
        <f t="shared" si="11"/>
        <v>1373667</v>
      </c>
      <c r="F64" s="56">
        <f t="shared" si="12"/>
        <v>3205200</v>
      </c>
      <c r="G64" s="56">
        <f t="shared" si="16"/>
        <v>9157780</v>
      </c>
      <c r="H64" s="56">
        <f t="shared" si="17"/>
        <v>4578913</v>
      </c>
      <c r="I64" s="56">
        <f t="shared" si="13"/>
        <v>1373667</v>
      </c>
      <c r="J64" s="56">
        <f t="shared" si="13"/>
        <v>3205200</v>
      </c>
      <c r="K64" s="57">
        <v>45258</v>
      </c>
      <c r="N64" s="18">
        <v>4578912933</v>
      </c>
      <c r="O64" s="18">
        <v>1373666932</v>
      </c>
      <c r="P64" s="18">
        <v>3205199680</v>
      </c>
      <c r="R64" s="18">
        <v>4578912933</v>
      </c>
      <c r="S64" s="18">
        <v>1373666932</v>
      </c>
      <c r="T64" s="18">
        <v>3205199680</v>
      </c>
      <c r="V64" s="18">
        <f t="shared" si="18"/>
        <v>0</v>
      </c>
      <c r="W64" s="18">
        <f t="shared" si="14"/>
        <v>0</v>
      </c>
      <c r="X64" s="18">
        <f t="shared" si="14"/>
        <v>0</v>
      </c>
    </row>
    <row r="65" spans="1:24">
      <c r="A65" s="54" t="s">
        <v>85</v>
      </c>
      <c r="B65" s="55" t="s">
        <v>94</v>
      </c>
      <c r="C65" s="56">
        <f t="shared" si="15"/>
        <v>2975202</v>
      </c>
      <c r="D65" s="56">
        <f t="shared" si="11"/>
        <v>1487614</v>
      </c>
      <c r="E65" s="56">
        <f t="shared" si="11"/>
        <v>446280</v>
      </c>
      <c r="F65" s="56">
        <f t="shared" si="12"/>
        <v>1041308</v>
      </c>
      <c r="G65" s="56">
        <f t="shared" si="16"/>
        <v>2975202</v>
      </c>
      <c r="H65" s="56">
        <f t="shared" si="17"/>
        <v>1487614</v>
      </c>
      <c r="I65" s="56">
        <f t="shared" si="13"/>
        <v>446280</v>
      </c>
      <c r="J65" s="56">
        <f t="shared" si="13"/>
        <v>1041308</v>
      </c>
      <c r="K65" s="57">
        <v>45282</v>
      </c>
      <c r="N65" s="18">
        <v>1487614110</v>
      </c>
      <c r="O65" s="18">
        <v>446280317</v>
      </c>
      <c r="P65" s="18">
        <v>1041307659</v>
      </c>
      <c r="R65" s="18">
        <v>1487614110</v>
      </c>
      <c r="S65" s="18">
        <v>446280317</v>
      </c>
      <c r="T65" s="18">
        <v>1041307659</v>
      </c>
      <c r="V65" s="18">
        <f t="shared" si="18"/>
        <v>0</v>
      </c>
      <c r="W65" s="18">
        <f t="shared" si="14"/>
        <v>0</v>
      </c>
      <c r="X65" s="18">
        <f t="shared" si="14"/>
        <v>0</v>
      </c>
    </row>
    <row r="66" spans="1:24">
      <c r="A66" s="54" t="s">
        <v>81</v>
      </c>
      <c r="B66" s="55" t="s">
        <v>95</v>
      </c>
      <c r="C66" s="56">
        <f t="shared" si="15"/>
        <v>10937304</v>
      </c>
      <c r="D66" s="56">
        <f t="shared" si="11"/>
        <v>5468646</v>
      </c>
      <c r="E66" s="56">
        <f t="shared" si="11"/>
        <v>1640596</v>
      </c>
      <c r="F66" s="56">
        <f t="shared" si="12"/>
        <v>3828062</v>
      </c>
      <c r="G66" s="56">
        <f t="shared" si="16"/>
        <v>10937304</v>
      </c>
      <c r="H66" s="56">
        <f t="shared" si="17"/>
        <v>5468646</v>
      </c>
      <c r="I66" s="56">
        <f t="shared" si="13"/>
        <v>1640596</v>
      </c>
      <c r="J66" s="56">
        <f t="shared" si="13"/>
        <v>3828062</v>
      </c>
      <c r="K66" s="57">
        <v>45259</v>
      </c>
      <c r="N66" s="18">
        <v>5468645607</v>
      </c>
      <c r="O66" s="18">
        <v>1640595530</v>
      </c>
      <c r="P66" s="18">
        <v>3828062381</v>
      </c>
      <c r="R66" s="18">
        <v>5468645607</v>
      </c>
      <c r="S66" s="18">
        <v>1640595530</v>
      </c>
      <c r="T66" s="18">
        <v>3828062381</v>
      </c>
      <c r="V66" s="18">
        <f t="shared" si="18"/>
        <v>0</v>
      </c>
      <c r="W66" s="18">
        <f t="shared" si="14"/>
        <v>0</v>
      </c>
      <c r="X66" s="18">
        <f t="shared" si="14"/>
        <v>0</v>
      </c>
    </row>
    <row r="67" spans="1:24">
      <c r="A67" s="54" t="s">
        <v>81</v>
      </c>
      <c r="B67" s="55" t="s">
        <v>96</v>
      </c>
      <c r="C67" s="56">
        <f t="shared" si="15"/>
        <v>13500827</v>
      </c>
      <c r="D67" s="56">
        <f t="shared" si="11"/>
        <v>6750400</v>
      </c>
      <c r="E67" s="56">
        <f t="shared" si="11"/>
        <v>2025124</v>
      </c>
      <c r="F67" s="56">
        <f t="shared" si="12"/>
        <v>4725303</v>
      </c>
      <c r="G67" s="56">
        <f t="shared" si="16"/>
        <v>13500827</v>
      </c>
      <c r="H67" s="56">
        <f t="shared" si="17"/>
        <v>6750400</v>
      </c>
      <c r="I67" s="56">
        <f t="shared" si="13"/>
        <v>2025124</v>
      </c>
      <c r="J67" s="56">
        <f t="shared" si="13"/>
        <v>4725303</v>
      </c>
      <c r="K67" s="57">
        <v>45282</v>
      </c>
      <c r="N67" s="18">
        <v>6750400384</v>
      </c>
      <c r="O67" s="18">
        <v>2025124130</v>
      </c>
      <c r="P67" s="18">
        <v>4725303004</v>
      </c>
      <c r="R67" s="18">
        <v>6750400384</v>
      </c>
      <c r="S67" s="18">
        <v>2025124130</v>
      </c>
      <c r="T67" s="18">
        <v>4725303004</v>
      </c>
      <c r="V67" s="18">
        <f t="shared" si="18"/>
        <v>0</v>
      </c>
      <c r="W67" s="18">
        <f t="shared" si="14"/>
        <v>0</v>
      </c>
      <c r="X67" s="18">
        <f t="shared" si="14"/>
        <v>0</v>
      </c>
    </row>
    <row r="68" spans="1:24">
      <c r="A68" s="54" t="s">
        <v>81</v>
      </c>
      <c r="B68" s="55" t="s">
        <v>98</v>
      </c>
      <c r="C68" s="56">
        <f t="shared" si="15"/>
        <v>12472681</v>
      </c>
      <c r="D68" s="56">
        <f t="shared" si="11"/>
        <v>6238490</v>
      </c>
      <c r="E68" s="56">
        <f t="shared" si="11"/>
        <v>1870580</v>
      </c>
      <c r="F68" s="56">
        <f t="shared" si="12"/>
        <v>4363611</v>
      </c>
      <c r="G68" s="56">
        <f t="shared" si="16"/>
        <v>12472681</v>
      </c>
      <c r="H68" s="56">
        <f t="shared" si="17"/>
        <v>6238490</v>
      </c>
      <c r="I68" s="56">
        <f t="shared" si="13"/>
        <v>1870580</v>
      </c>
      <c r="J68" s="56">
        <f t="shared" si="13"/>
        <v>4363611</v>
      </c>
      <c r="K68" s="57">
        <v>45322</v>
      </c>
      <c r="N68" s="18">
        <v>6238490000</v>
      </c>
      <c r="O68" s="18">
        <v>1870580000</v>
      </c>
      <c r="P68" s="18">
        <v>4363611000</v>
      </c>
      <c r="R68" s="18">
        <v>6238490000</v>
      </c>
      <c r="S68" s="18">
        <v>1870580000</v>
      </c>
      <c r="T68" s="18">
        <v>4363611000</v>
      </c>
      <c r="V68" s="18">
        <f t="shared" si="18"/>
        <v>0</v>
      </c>
      <c r="W68" s="18">
        <f t="shared" si="14"/>
        <v>0</v>
      </c>
      <c r="X68" s="18">
        <f t="shared" si="14"/>
        <v>0</v>
      </c>
    </row>
    <row r="69" spans="1:24">
      <c r="A69" s="54" t="s">
        <v>85</v>
      </c>
      <c r="B69" s="55" t="s">
        <v>99</v>
      </c>
      <c r="C69" s="56">
        <f t="shared" si="15"/>
        <v>1415832</v>
      </c>
      <c r="D69" s="56">
        <f t="shared" si="11"/>
        <v>707923</v>
      </c>
      <c r="E69" s="56">
        <f t="shared" si="11"/>
        <v>212375</v>
      </c>
      <c r="F69" s="56">
        <f t="shared" si="12"/>
        <v>495534</v>
      </c>
      <c r="G69" s="56">
        <f t="shared" si="16"/>
        <v>1415832</v>
      </c>
      <c r="H69" s="56">
        <f t="shared" si="17"/>
        <v>707923</v>
      </c>
      <c r="I69" s="56">
        <f t="shared" si="13"/>
        <v>212375</v>
      </c>
      <c r="J69" s="56">
        <f t="shared" si="13"/>
        <v>495534</v>
      </c>
      <c r="K69" s="57">
        <v>45351</v>
      </c>
      <c r="N69" s="18">
        <v>707922816</v>
      </c>
      <c r="O69" s="18">
        <v>212374692</v>
      </c>
      <c r="P69" s="18">
        <v>495533762</v>
      </c>
      <c r="R69" s="18">
        <v>707922816</v>
      </c>
      <c r="S69" s="18">
        <v>212374692</v>
      </c>
      <c r="T69" s="18">
        <v>495533762</v>
      </c>
      <c r="V69" s="18">
        <f t="shared" si="18"/>
        <v>0</v>
      </c>
      <c r="W69" s="18">
        <f t="shared" si="14"/>
        <v>0</v>
      </c>
      <c r="X69" s="18">
        <f t="shared" si="14"/>
        <v>0</v>
      </c>
    </row>
    <row r="70" spans="1:24">
      <c r="A70" s="64" t="s">
        <v>100</v>
      </c>
      <c r="B70" s="65" t="s">
        <v>100</v>
      </c>
      <c r="C70" s="66">
        <f t="shared" si="15"/>
        <v>17126501</v>
      </c>
      <c r="D70" s="66">
        <f t="shared" si="11"/>
        <v>8563271</v>
      </c>
      <c r="E70" s="66">
        <f t="shared" si="11"/>
        <v>2568975</v>
      </c>
      <c r="F70" s="66">
        <f t="shared" si="12"/>
        <v>5994255</v>
      </c>
      <c r="G70" s="66">
        <f t="shared" si="16"/>
        <v>17101938</v>
      </c>
      <c r="H70" s="66">
        <f t="shared" si="17"/>
        <v>8563271</v>
      </c>
      <c r="I70" s="66">
        <f t="shared" si="13"/>
        <v>2568975</v>
      </c>
      <c r="J70" s="66">
        <f t="shared" si="13"/>
        <v>5969692</v>
      </c>
      <c r="K70" s="69">
        <v>45478</v>
      </c>
      <c r="N70" s="18">
        <v>8563271291</v>
      </c>
      <c r="O70" s="18">
        <v>2568975203</v>
      </c>
      <c r="P70" s="18">
        <v>5994254815</v>
      </c>
      <c r="R70" s="18">
        <v>8563271291</v>
      </c>
      <c r="S70" s="18">
        <v>2568975203</v>
      </c>
      <c r="T70" s="18">
        <f>T75</f>
        <v>5969691894</v>
      </c>
      <c r="V70" s="18">
        <f t="shared" si="18"/>
        <v>0</v>
      </c>
      <c r="W70" s="18">
        <f t="shared" si="18"/>
        <v>0</v>
      </c>
      <c r="X70" s="18">
        <f t="shared" si="18"/>
        <v>24562921</v>
      </c>
    </row>
    <row r="72" spans="1:24" ht="23.25" customHeight="1">
      <c r="Q72" s="70"/>
    </row>
    <row r="73" spans="1:24">
      <c r="M73" s="53" t="s">
        <v>102</v>
      </c>
      <c r="N73" s="18">
        <v>8024755876</v>
      </c>
      <c r="O73" s="18">
        <v>2407420575</v>
      </c>
      <c r="P73" s="18">
        <v>5617294019</v>
      </c>
      <c r="R73" s="18">
        <v>8024755876</v>
      </c>
      <c r="S73" s="18">
        <v>2407420575</v>
      </c>
      <c r="T73" s="18">
        <v>5592731098</v>
      </c>
    </row>
    <row r="74" spans="1:24">
      <c r="M74" s="53" t="s">
        <v>103</v>
      </c>
      <c r="N74" s="18">
        <v>538515415</v>
      </c>
      <c r="O74" s="18">
        <v>161554628</v>
      </c>
      <c r="P74" s="18">
        <v>376960796</v>
      </c>
      <c r="R74" s="18">
        <v>538515415</v>
      </c>
      <c r="S74" s="18">
        <v>161554628</v>
      </c>
      <c r="T74" s="18">
        <v>376960796</v>
      </c>
    </row>
    <row r="75" spans="1:24">
      <c r="N75" s="18">
        <f>N73+N74</f>
        <v>8563271291</v>
      </c>
      <c r="O75" s="18">
        <f t="shared" ref="O75:P75" si="19">O73+O74</f>
        <v>2568975203</v>
      </c>
      <c r="P75" s="18">
        <f t="shared" si="19"/>
        <v>5994254815</v>
      </c>
      <c r="R75" s="18">
        <f>R73+R74</f>
        <v>8563271291</v>
      </c>
      <c r="S75" s="18">
        <f t="shared" ref="S75:T75" si="20">S73+S74</f>
        <v>2568975203</v>
      </c>
      <c r="T75" s="18">
        <f t="shared" si="20"/>
        <v>5969691894</v>
      </c>
    </row>
  </sheetData>
  <mergeCells count="5">
    <mergeCell ref="B2:D2"/>
    <mergeCell ref="E2:G2"/>
    <mergeCell ref="H2:J2"/>
    <mergeCell ref="A23:K23"/>
    <mergeCell ref="A50:K50"/>
  </mergeCells>
  <phoneticPr fontId="6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자동필터2">
                <anchor moveWithCells="1" sizeWithCells="1">
                  <from>
                    <xdr:col>8</xdr:col>
                    <xdr:colOff>0</xdr:colOff>
                    <xdr:row>44</xdr:row>
                    <xdr:rowOff>19050</xdr:rowOff>
                  </from>
                  <to>
                    <xdr:col>9</xdr:col>
                    <xdr:colOff>762000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자동필터1">
                <anchor moveWithCells="1" sizeWithCells="1">
                  <from>
                    <xdr:col>7</xdr:col>
                    <xdr:colOff>85725</xdr:colOff>
                    <xdr:row>20</xdr:row>
                    <xdr:rowOff>0</xdr:rowOff>
                  </from>
                  <to>
                    <xdr:col>7</xdr:col>
                    <xdr:colOff>962025</xdr:colOff>
                    <xdr:row>20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Pict="0" macro="[0]!스크린캡쳐">
                <anchor moveWithCells="1" sizeWithCells="1">
                  <from>
                    <xdr:col>8</xdr:col>
                    <xdr:colOff>19050</xdr:colOff>
                    <xdr:row>20</xdr:row>
                    <xdr:rowOff>9525</xdr:rowOff>
                  </from>
                  <to>
                    <xdr:col>9</xdr:col>
                    <xdr:colOff>981075</xdr:colOff>
                    <xdr:row>20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Button 4">
              <controlPr defaultSize="0" print="0" autoFill="0" autoPict="0" macro="[0]!스크린캡쳐">
                <anchor moveWithCells="1" sizeWithCells="1">
                  <from>
                    <xdr:col>10</xdr:col>
                    <xdr:colOff>19050</xdr:colOff>
                    <xdr:row>44</xdr:row>
                    <xdr:rowOff>9525</xdr:rowOff>
                  </from>
                  <to>
                    <xdr:col>11</xdr:col>
                    <xdr:colOff>209550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  <tableParts count="2">
    <tablePart r:id="rId8"/>
    <tablePart r:id="rId9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0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5B19-AC1E-4538-8959-4F369A04D07D}">
  <dimension ref="A1"/>
  <sheetViews>
    <sheetView workbookViewId="0">
      <selection activeCell="O13" sqref="O13"/>
    </sheetView>
  </sheetViews>
  <sheetFormatPr defaultRowHeight="16.5"/>
  <sheetData/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대광위 요청자료</vt:lpstr>
      <vt:lpstr>대광위 요청자료 (2)</vt:lpstr>
      <vt:lpstr>집행현황_11월</vt:lpstr>
      <vt:lpstr>경기교통공사 회계년도 기준 제출자료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대광위</dc:creator>
  <cp:lastModifiedBy>COMTREE</cp:lastModifiedBy>
  <cp:lastPrinted>2024-04-24T06:46:14Z</cp:lastPrinted>
  <dcterms:created xsi:type="dcterms:W3CDTF">2024-01-16T23:21:36Z</dcterms:created>
  <dcterms:modified xsi:type="dcterms:W3CDTF">2024-12-23T00:43:17Z</dcterms:modified>
</cp:coreProperties>
</file>