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2016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<sst xmlns="http://schemas.openxmlformats.org/spreadsheetml/2006/main" count="117" uniqueCount="77">
  <si>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</si>
  <si>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</si>
  <si>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</si>
  <si>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</si>
  <si>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</si>
  <si>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</si>
  <si>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</si>
  <si>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</si>
  <si>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</si>
  <si>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</si>
  <si>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</si>
  <si>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</si>
  <si>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</si>
  <si>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</si>
  <si>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</si>
  <si>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</si>
  <si>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</si>
  <si>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</si>
  <si>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</si>
  <si>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</si>
  <si>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</si>
  <si>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</si>
  <si>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</si>
  <si>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</si>
  <si>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</si>
  <si>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</si>
  <si>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</si>
  <si>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</si>
  <si>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</si>
  <si>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</si>
  <si>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</si>
  <si>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</si>
  <si>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</si>
  <si>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</si>
  <si>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</si>
  <si>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</si>
  <si>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</si>
  <si>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</si>
  <si>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</si>
  <si>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</si>
  <si>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</si>
  <si>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</si>
  <si>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</si>
  <si>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</si>
  <si>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</si>
  <si>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</si>
  <si>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</si>
  <si>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</si>
  <si>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</si>
  <si>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</si>
  <si>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</si>
  <si>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</si>
  <si>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</si>
  <si>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</si>
  <si>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</si>
  <si>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</si>
  <si>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</si>
  <si>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</si>
  <si>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</si>
  <si>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</si>
  <si>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</si>
  <si>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</si>
  <si>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</si>
  <si>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</si>
  <si>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</si>
  <si>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</si>
  <si>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</si>
  <si>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</si>
  <si>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</si>
  <si>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</si>
  <si>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</si>
  <si>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</si>
  <si>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</si>
  <si>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</si>
  <si>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</si>
  <si>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910-市场部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</si>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</sst>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69" t="s">
        <v>5</v>
      </c>
      <c r="B3" s="69"/>
      <c r="C3" s="69"/>
      <c r="D3" s="69"/>
      <c r="E3" s="15">
        <f>SUM(E4:E42)</f>
        <v>20211556.918199994</v>
      </c>
      <c r="F3" s="25">
        <f>RA!I7</f>
        <v>2597813.0399000002</v>
      </c>
      <c r="G3" s="16">
        <f>SUM(G4:G42)</f>
        <v>17613743.878299996</v>
      </c>
      <c r="H3" s="27">
        <f>RA!J7</f>
        <v>12.853107014040701</v>
      </c>
      <c r="I3" s="20">
        <f>SUM(I4:I42)</f>
        <v>20211565.143312395</v>
      </c>
      <c r="J3" s="21">
        <f>SUM(J4:J42)</f>
        <v>17613743.842843615</v>
      </c>
      <c r="K3" s="22">
        <f>E3-I3</f>
        <v>-8.2251124009490013</v>
      </c>
      <c r="L3" s="22">
        <f>G3-J3</f>
        <v>3.5456381738185883E-2</v>
      </c>
    </row>
    <row r="4" spans="1:13" x14ac:dyDescent="0.2">
      <c r="A4" s="70">
        <f>RA!A8</f>
        <v>42415</v>
      </c>
      <c r="B4" s="12">
        <v>12</v>
      </c>
      <c r="C4" s="68" t="s">
        <v>6</v>
      </c>
      <c r="D4" s="68"/>
      <c r="E4" s="15">
        <f>IFERROR(VLOOKUP(C4,RA!B:D,3,0),0)</f>
        <v>846572.32909999997</v>
      </c>
      <c r="F4" s="25">
        <f>IFERROR(VLOOKUP(C4,RA!B:I,8,0),0)</f>
        <v>223713.25229999999</v>
      </c>
      <c r="G4" s="16">
        <f t="shared" ref="G4:G42" si="0">E4-F4</f>
        <v>622859.07679999992</v>
      </c>
      <c r="H4" s="27">
        <f>RA!J8</f>
        <v>26.425769495423001</v>
      </c>
      <c r="I4" s="20">
        <f>IFERROR(VLOOKUP(B4,RMS!C:E,3,FALSE),0)</f>
        <v>846573.48222906003</v>
      </c>
      <c r="J4" s="21">
        <f>IFERROR(VLOOKUP(B4,RMS!C:F,4,FALSE),0)</f>
        <v>622859.09902734996</v>
      </c>
      <c r="K4" s="22">
        <f t="shared" ref="K4:K42" si="1">E4-I4</f>
        <v>-1.1531290600541979</v>
      </c>
      <c r="L4" s="22">
        <f t="shared" ref="L4:L42" si="2">G4-J4</f>
        <v>-2.2227350040338933E-2</v>
      </c>
    </row>
    <row r="5" spans="1:13" x14ac:dyDescent="0.2">
      <c r="A5" s="70"/>
      <c r="B5" s="12">
        <v>13</v>
      </c>
      <c r="C5" s="68" t="s">
        <v>7</v>
      </c>
      <c r="D5" s="68"/>
      <c r="E5" s="15">
        <f>IFERROR(VLOOKUP(C5,RA!B:D,3,0),0)</f>
        <v>186651.70170000001</v>
      </c>
      <c r="F5" s="25">
        <f>IFERROR(VLOOKUP(C5,RA!B:I,8,0),0)</f>
        <v>31712.785599999999</v>
      </c>
      <c r="G5" s="16">
        <f t="shared" si="0"/>
        <v>154938.9161</v>
      </c>
      <c r="H5" s="27">
        <f>RA!J9</f>
        <v>16.990354393324001</v>
      </c>
      <c r="I5" s="20">
        <f>IFERROR(VLOOKUP(B5,RMS!C:E,3,FALSE),0)</f>
        <v>186651.81132307701</v>
      </c>
      <c r="J5" s="21">
        <f>IFERROR(VLOOKUP(B5,RMS!C:F,4,FALSE),0)</f>
        <v>154938.879394872</v>
      </c>
      <c r="K5" s="22">
        <f t="shared" si="1"/>
        <v>-0.10962307700538076</v>
      </c>
      <c r="L5" s="22">
        <f t="shared" si="2"/>
        <v>3.6705128004541621E-2</v>
      </c>
      <c r="M5" s="32"/>
    </row>
    <row r="6" spans="1:13" x14ac:dyDescent="0.2">
      <c r="A6" s="70"/>
      <c r="B6" s="12">
        <v>14</v>
      </c>
      <c r="C6" s="68" t="s">
        <v>8</v>
      </c>
      <c r="D6" s="68"/>
      <c r="E6" s="15">
        <f>IFERROR(VLOOKUP(C6,RA!B:D,3,0),0)</f>
        <v>331647.09940000001</v>
      </c>
      <c r="F6" s="25">
        <f>IFERROR(VLOOKUP(C6,RA!B:I,8,0),0)</f>
        <v>83458.284799999994</v>
      </c>
      <c r="G6" s="16">
        <f t="shared" si="0"/>
        <v>248188.81460000001</v>
      </c>
      <c r="H6" s="27">
        <f>RA!J10</f>
        <v>25.164786591225599</v>
      </c>
      <c r="I6" s="20">
        <f>IFERROR(VLOOKUP(B6,RMS!C:E,3,FALSE),0)</f>
        <v>331649.03084327199</v>
      </c>
      <c r="J6" s="21">
        <f>IFERROR(VLOOKUP(B6,RMS!C:F,4,FALSE),0)</f>
        <v>248188.817665879</v>
      </c>
      <c r="K6" s="22">
        <f>E6-I6</f>
        <v>-1.9314432719838805</v>
      </c>
      <c r="L6" s="22">
        <f t="shared" si="2"/>
        <v>-3.0658789910376072E-3</v>
      </c>
      <c r="M6" s="32"/>
    </row>
    <row r="7" spans="1:13" x14ac:dyDescent="0.2">
      <c r="A7" s="70"/>
      <c r="B7" s="12">
        <v>15</v>
      </c>
      <c r="C7" s="68" t="s">
        <v>9</v>
      </c>
      <c r="D7" s="68"/>
      <c r="E7" s="15">
        <f>IFERROR(VLOOKUP(C7,RA!B:D,3,0),0)</f>
        <v>75996.863400000002</v>
      </c>
      <c r="F7" s="25">
        <f>IFERROR(VLOOKUP(C7,RA!B:I,8,0),0)</f>
        <v>16948.511600000002</v>
      </c>
      <c r="G7" s="16">
        <f t="shared" si="0"/>
        <v>59048.351800000004</v>
      </c>
      <c r="H7" s="27">
        <f>RA!J11</f>
        <v>22.301593568136699</v>
      </c>
      <c r="I7" s="20">
        <f>IFERROR(VLOOKUP(B7,RMS!C:E,3,FALSE),0)</f>
        <v>75996.9278319492</v>
      </c>
      <c r="J7" s="21">
        <f>IFERROR(VLOOKUP(B7,RMS!C:F,4,FALSE),0)</f>
        <v>59048.352216670399</v>
      </c>
      <c r="K7" s="22">
        <f t="shared" si="1"/>
        <v>-6.4431949198478833E-2</v>
      </c>
      <c r="L7" s="22">
        <f t="shared" si="2"/>
        <v>-4.1667039477033541E-4</v>
      </c>
      <c r="M7" s="32"/>
    </row>
    <row r="8" spans="1:13" x14ac:dyDescent="0.2">
      <c r="A8" s="70"/>
      <c r="B8" s="12">
        <v>16</v>
      </c>
      <c r="C8" s="68" t="s">
        <v>10</v>
      </c>
      <c r="D8" s="68"/>
      <c r="E8" s="15">
        <f>IFERROR(VLOOKUP(C8,RA!B:D,3,0),0)</f>
        <v>144062.68119999999</v>
      </c>
      <c r="F8" s="25">
        <f>IFERROR(VLOOKUP(C8,RA!B:I,8,0),0)</f>
        <v>33626.368799999997</v>
      </c>
      <c r="G8" s="16">
        <f t="shared" si="0"/>
        <v>110436.3124</v>
      </c>
      <c r="H8" s="27">
        <f>RA!J12</f>
        <v>23.341484775864402</v>
      </c>
      <c r="I8" s="20">
        <f>IFERROR(VLOOKUP(B8,RMS!C:E,3,FALSE),0)</f>
        <v>144062.68405042699</v>
      </c>
      <c r="J8" s="21">
        <f>IFERROR(VLOOKUP(B8,RMS!C:F,4,FALSE),0)</f>
        <v>110436.30861367501</v>
      </c>
      <c r="K8" s="22">
        <f t="shared" si="1"/>
        <v>-2.8504270012490451E-3</v>
      </c>
      <c r="L8" s="22">
        <f t="shared" si="2"/>
        <v>3.7863249890506268E-3</v>
      </c>
      <c r="M8" s="32"/>
    </row>
    <row r="9" spans="1:13" x14ac:dyDescent="0.2">
      <c r="A9" s="70"/>
      <c r="B9" s="12">
        <v>17</v>
      </c>
      <c r="C9" s="68" t="s">
        <v>11</v>
      </c>
      <c r="D9" s="68"/>
      <c r="E9" s="15">
        <f>IFERROR(VLOOKUP(C9,RA!B:D,3,0),0)</f>
        <v>308086.38799999998</v>
      </c>
      <c r="F9" s="25">
        <f>IFERROR(VLOOKUP(C9,RA!B:I,8,0),0)</f>
        <v>110721.71980000001</v>
      </c>
      <c r="G9" s="16">
        <f t="shared" si="0"/>
        <v>197364.66819999996</v>
      </c>
      <c r="H9" s="27">
        <f>RA!J13</f>
        <v>35.938530267036697</v>
      </c>
      <c r="I9" s="20">
        <f>IFERROR(VLOOKUP(B9,RMS!C:E,3,FALSE),0)</f>
        <v>308086.65261196601</v>
      </c>
      <c r="J9" s="21">
        <f>IFERROR(VLOOKUP(B9,RMS!C:F,4,FALSE),0)</f>
        <v>197364.667307692</v>
      </c>
      <c r="K9" s="22">
        <f t="shared" si="1"/>
        <v>-0.26461196603486314</v>
      </c>
      <c r="L9" s="22">
        <f t="shared" si="2"/>
        <v>8.9230795856565237E-4</v>
      </c>
      <c r="M9" s="32"/>
    </row>
    <row r="10" spans="1:13" x14ac:dyDescent="0.2">
      <c r="A10" s="70"/>
      <c r="B10" s="12">
        <v>18</v>
      </c>
      <c r="C10" s="68" t="s">
        <v>12</v>
      </c>
      <c r="D10" s="68"/>
      <c r="E10" s="15">
        <f>IFERROR(VLOOKUP(C10,RA!B:D,3,0),0)</f>
        <v>92273.553400000004</v>
      </c>
      <c r="F10" s="25">
        <f>IFERROR(VLOOKUP(C10,RA!B:I,8,0),0)</f>
        <v>21168.854800000001</v>
      </c>
      <c r="G10" s="16">
        <f t="shared" si="0"/>
        <v>71104.698600000003</v>
      </c>
      <c r="H10" s="27">
        <f>RA!J14</f>
        <v>22.941410642586099</v>
      </c>
      <c r="I10" s="20">
        <f>IFERROR(VLOOKUP(B10,RMS!C:E,3,FALSE),0)</f>
        <v>92273.559705982902</v>
      </c>
      <c r="J10" s="21">
        <f>IFERROR(VLOOKUP(B10,RMS!C:F,4,FALSE),0)</f>
        <v>71104.702099145303</v>
      </c>
      <c r="K10" s="22">
        <f t="shared" si="1"/>
        <v>-6.3059828971745446E-3</v>
      </c>
      <c r="L10" s="22">
        <f t="shared" si="2"/>
        <v>-3.4991452994290739E-3</v>
      </c>
      <c r="M10" s="32"/>
    </row>
    <row r="11" spans="1:13" x14ac:dyDescent="0.2">
      <c r="A11" s="70"/>
      <c r="B11" s="12">
        <v>19</v>
      </c>
      <c r="C11" s="68" t="s">
        <v>13</v>
      </c>
      <c r="D11" s="68"/>
      <c r="E11" s="15">
        <f>IFERROR(VLOOKUP(C11,RA!B:D,3,0),0)</f>
        <v>66962.148799999995</v>
      </c>
      <c r="F11" s="25">
        <f>IFERROR(VLOOKUP(C11,RA!B:I,8,0),0)</f>
        <v>17178.7997</v>
      </c>
      <c r="G11" s="16">
        <f t="shared" si="0"/>
        <v>49783.349099999992</v>
      </c>
      <c r="H11" s="27">
        <f>RA!J15</f>
        <v>25.654492885688299</v>
      </c>
      <c r="I11" s="20">
        <f>IFERROR(VLOOKUP(B11,RMS!C:E,3,FALSE),0)</f>
        <v>66962.205790598295</v>
      </c>
      <c r="J11" s="21">
        <f>IFERROR(VLOOKUP(B11,RMS!C:F,4,FALSE),0)</f>
        <v>49783.3495905983</v>
      </c>
      <c r="K11" s="22">
        <f t="shared" si="1"/>
        <v>-5.6990598299307749E-2</v>
      </c>
      <c r="L11" s="22">
        <f t="shared" si="2"/>
        <v>-4.9059830780606717E-4</v>
      </c>
      <c r="M11" s="32"/>
    </row>
    <row r="12" spans="1:13" x14ac:dyDescent="0.2">
      <c r="A12" s="70"/>
      <c r="B12" s="12">
        <v>21</v>
      </c>
      <c r="C12" s="68" t="s">
        <v>14</v>
      </c>
      <c r="D12" s="68"/>
      <c r="E12" s="15">
        <f>IFERROR(VLOOKUP(C12,RA!B:D,3,0),0)</f>
        <v>1292080.4687999999</v>
      </c>
      <c r="F12" s="25">
        <f>IFERROR(VLOOKUP(C12,RA!B:I,8,0),0)</f>
        <v>72784.843599999993</v>
      </c>
      <c r="G12" s="16">
        <f t="shared" si="0"/>
        <v>1219295.6251999999</v>
      </c>
      <c r="H12" s="27">
        <f>RA!J16</f>
        <v>5.6331509807278399</v>
      </c>
      <c r="I12" s="20">
        <f>IFERROR(VLOOKUP(B12,RMS!C:E,3,FALSE),0)</f>
        <v>1292079.62226667</v>
      </c>
      <c r="J12" s="21">
        <f>IFERROR(VLOOKUP(B12,RMS!C:F,4,FALSE),0)</f>
        <v>1219295.62456667</v>
      </c>
      <c r="K12" s="22">
        <f t="shared" si="1"/>
        <v>0.84653332992456853</v>
      </c>
      <c r="L12" s="22">
        <f t="shared" si="2"/>
        <v>6.3332985155284405E-4</v>
      </c>
      <c r="M12" s="32"/>
    </row>
    <row r="13" spans="1:13" x14ac:dyDescent="0.2">
      <c r="A13" s="70"/>
      <c r="B13" s="12">
        <v>22</v>
      </c>
      <c r="C13" s="68" t="s">
        <v>15</v>
      </c>
      <c r="D13" s="68"/>
      <c r="E13" s="15">
        <f>IFERROR(VLOOKUP(C13,RA!B:D,3,0),0)</f>
        <v>1575985.3626000001</v>
      </c>
      <c r="F13" s="25">
        <f>IFERROR(VLOOKUP(C13,RA!B:I,8,0),0)</f>
        <v>156551.68729999999</v>
      </c>
      <c r="G13" s="16">
        <f t="shared" si="0"/>
        <v>1419433.6753000002</v>
      </c>
      <c r="H13" s="27">
        <f>RA!J17</f>
        <v>9.9335749566688207</v>
      </c>
      <c r="I13" s="20">
        <f>IFERROR(VLOOKUP(B13,RMS!C:E,3,FALSE),0)</f>
        <v>1575985.35461709</v>
      </c>
      <c r="J13" s="21">
        <f>IFERROR(VLOOKUP(B13,RMS!C:F,4,FALSE),0)</f>
        <v>1419433.6760358999</v>
      </c>
      <c r="K13" s="22">
        <f t="shared" si="1"/>
        <v>7.9829101450741291E-3</v>
      </c>
      <c r="L13" s="22">
        <f t="shared" si="2"/>
        <v>-7.3589966632425785E-4</v>
      </c>
      <c r="M13" s="32"/>
    </row>
    <row r="14" spans="1:13" x14ac:dyDescent="0.2">
      <c r="A14" s="70"/>
      <c r="B14" s="12">
        <v>23</v>
      </c>
      <c r="C14" s="68" t="s">
        <v>16</v>
      </c>
      <c r="D14" s="68"/>
      <c r="E14" s="15">
        <f>IFERROR(VLOOKUP(C14,RA!B:D,3,0),0)</f>
        <v>2557526.2672999999</v>
      </c>
      <c r="F14" s="25">
        <f>IFERROR(VLOOKUP(C14,RA!B:I,8,0),0)</f>
        <v>350258.9289</v>
      </c>
      <c r="G14" s="16">
        <f t="shared" si="0"/>
        <v>2207267.3383999998</v>
      </c>
      <c r="H14" s="27">
        <f>RA!J18</f>
        <v>13.695223129409801</v>
      </c>
      <c r="I14" s="20">
        <f>IFERROR(VLOOKUP(B14,RMS!C:E,3,FALSE),0)</f>
        <v>2557526.2753102598</v>
      </c>
      <c r="J14" s="21">
        <f>IFERROR(VLOOKUP(B14,RMS!C:F,4,FALSE),0)</f>
        <v>2207267.2931333301</v>
      </c>
      <c r="K14" s="22">
        <f t="shared" si="1"/>
        <v>-8.0102598294615746E-3</v>
      </c>
      <c r="L14" s="22">
        <f t="shared" si="2"/>
        <v>4.526666970923543E-2</v>
      </c>
      <c r="M14" s="32"/>
    </row>
    <row r="15" spans="1:13" x14ac:dyDescent="0.2">
      <c r="A15" s="70"/>
      <c r="B15" s="12">
        <v>24</v>
      </c>
      <c r="C15" s="68" t="s">
        <v>17</v>
      </c>
      <c r="D15" s="68"/>
      <c r="E15" s="15">
        <f>IFERROR(VLOOKUP(C15,RA!B:D,3,0),0)</f>
        <v>877934.82929999998</v>
      </c>
      <c r="F15" s="25">
        <f>IFERROR(VLOOKUP(C15,RA!B:I,8,0),0)</f>
        <v>116408.9452</v>
      </c>
      <c r="G15" s="16">
        <f t="shared" si="0"/>
        <v>761525.88410000002</v>
      </c>
      <c r="H15" s="27">
        <f>RA!J19</f>
        <v>13.259406201348201</v>
      </c>
      <c r="I15" s="20">
        <f>IFERROR(VLOOKUP(B15,RMS!C:E,3,FALSE),0)</f>
        <v>877934.87241538498</v>
      </c>
      <c r="J15" s="21">
        <f>IFERROR(VLOOKUP(B15,RMS!C:F,4,FALSE),0)</f>
        <v>761525.88260683801</v>
      </c>
      <c r="K15" s="22">
        <f t="shared" si="1"/>
        <v>-4.311538499314338E-2</v>
      </c>
      <c r="L15" s="22">
        <f t="shared" si="2"/>
        <v>1.4931620098650455E-3</v>
      </c>
      <c r="M15" s="32"/>
    </row>
    <row r="16" spans="1:13" x14ac:dyDescent="0.2">
      <c r="A16" s="70"/>
      <c r="B16" s="12">
        <v>25</v>
      </c>
      <c r="C16" s="68" t="s">
        <v>18</v>
      </c>
      <c r="D16" s="68"/>
      <c r="E16" s="15">
        <f>IFERROR(VLOOKUP(C16,RA!B:D,3,0),0)</f>
        <v>914983.07310000004</v>
      </c>
      <c r="F16" s="25">
        <f>IFERROR(VLOOKUP(C16,RA!B:I,8,0),0)</f>
        <v>103534.70630000001</v>
      </c>
      <c r="G16" s="16">
        <f t="shared" si="0"/>
        <v>811448.36680000008</v>
      </c>
      <c r="H16" s="27">
        <f>RA!J20</f>
        <v>11.315477777006301</v>
      </c>
      <c r="I16" s="20">
        <f>IFERROR(VLOOKUP(B16,RMS!C:E,3,FALSE),0)</f>
        <v>914983.08019999997</v>
      </c>
      <c r="J16" s="21">
        <f>IFERROR(VLOOKUP(B16,RMS!C:F,4,FALSE),0)</f>
        <v>811448.36679999996</v>
      </c>
      <c r="K16" s="22">
        <f t="shared" si="1"/>
        <v>-7.0999999297782779E-3</v>
      </c>
      <c r="L16" s="22">
        <f t="shared" si="2"/>
        <v>0</v>
      </c>
      <c r="M16" s="32"/>
    </row>
    <row r="17" spans="1:13" x14ac:dyDescent="0.2">
      <c r="A17" s="70"/>
      <c r="B17" s="12">
        <v>26</v>
      </c>
      <c r="C17" s="68" t="s">
        <v>19</v>
      </c>
      <c r="D17" s="68"/>
      <c r="E17" s="15">
        <f>IFERROR(VLOOKUP(C17,RA!B:D,3,0),0)</f>
        <v>564900.14809999999</v>
      </c>
      <c r="F17" s="25">
        <f>IFERROR(VLOOKUP(C17,RA!B:I,8,0),0)</f>
        <v>85239.017399999997</v>
      </c>
      <c r="G17" s="16">
        <f t="shared" si="0"/>
        <v>479661.13069999998</v>
      </c>
      <c r="H17" s="27">
        <f>RA!J21</f>
        <v>15.0892184551013</v>
      </c>
      <c r="I17" s="20">
        <f>IFERROR(VLOOKUP(B17,RMS!C:E,3,FALSE),0)</f>
        <v>564899.89654156298</v>
      </c>
      <c r="J17" s="21">
        <f>IFERROR(VLOOKUP(B17,RMS!C:F,4,FALSE),0)</f>
        <v>479661.13070617203</v>
      </c>
      <c r="K17" s="22">
        <f t="shared" si="1"/>
        <v>0.25155843701213598</v>
      </c>
      <c r="L17" s="22">
        <f t="shared" si="2"/>
        <v>-6.1720493249595165E-6</v>
      </c>
      <c r="M17" s="32"/>
    </row>
    <row r="18" spans="1:13" x14ac:dyDescent="0.2">
      <c r="A18" s="70"/>
      <c r="B18" s="12">
        <v>27</v>
      </c>
      <c r="C18" s="68" t="s">
        <v>20</v>
      </c>
      <c r="D18" s="68"/>
      <c r="E18" s="15">
        <f>IFERROR(VLOOKUP(C18,RA!B:D,3,0),0)</f>
        <v>1744318.0689999999</v>
      </c>
      <c r="F18" s="25">
        <f>IFERROR(VLOOKUP(C18,RA!B:I,8,0),0)</f>
        <v>96161.097500000003</v>
      </c>
      <c r="G18" s="16">
        <f t="shared" si="0"/>
        <v>1648156.9715</v>
      </c>
      <c r="H18" s="27">
        <f>RA!J22</f>
        <v>5.5128189754479902</v>
      </c>
      <c r="I18" s="20">
        <f>IFERROR(VLOOKUP(B18,RMS!C:E,3,FALSE),0)</f>
        <v>1744320.2534</v>
      </c>
      <c r="J18" s="21">
        <f>IFERROR(VLOOKUP(B18,RMS!C:F,4,FALSE),0)</f>
        <v>1648156.97</v>
      </c>
      <c r="K18" s="22">
        <f t="shared" si="1"/>
        <v>-2.1844000001437962</v>
      </c>
      <c r="L18" s="22">
        <f t="shared" si="2"/>
        <v>1.500000013038516E-3</v>
      </c>
      <c r="M18" s="32"/>
    </row>
    <row r="19" spans="1:13" x14ac:dyDescent="0.2">
      <c r="A19" s="70"/>
      <c r="B19" s="12">
        <v>29</v>
      </c>
      <c r="C19" s="68" t="s">
        <v>21</v>
      </c>
      <c r="D19" s="68"/>
      <c r="E19" s="15">
        <f>IFERROR(VLOOKUP(C19,RA!B:D,3,0),0)</f>
        <v>2715988.4016999998</v>
      </c>
      <c r="F19" s="25">
        <f>IFERROR(VLOOKUP(C19,RA!B:I,8,0),0)</f>
        <v>455600.21580000001</v>
      </c>
      <c r="G19" s="16">
        <f t="shared" si="0"/>
        <v>2260388.1858999999</v>
      </c>
      <c r="H19" s="27">
        <f>RA!J23</f>
        <v>16.774748210074399</v>
      </c>
      <c r="I19" s="20">
        <f>IFERROR(VLOOKUP(B19,RMS!C:E,3,FALSE),0)</f>
        <v>2715990.0448273499</v>
      </c>
      <c r="J19" s="21">
        <f>IFERROR(VLOOKUP(B19,RMS!C:F,4,FALSE),0)</f>
        <v>2260388.23231368</v>
      </c>
      <c r="K19" s="22">
        <f t="shared" si="1"/>
        <v>-1.6431273501366377</v>
      </c>
      <c r="L19" s="22">
        <f t="shared" si="2"/>
        <v>-4.6413680072873831E-2</v>
      </c>
      <c r="M19" s="32"/>
    </row>
    <row r="20" spans="1:13" x14ac:dyDescent="0.2">
      <c r="A20" s="70"/>
      <c r="B20" s="12">
        <v>31</v>
      </c>
      <c r="C20" s="68" t="s">
        <v>22</v>
      </c>
      <c r="D20" s="68"/>
      <c r="E20" s="15">
        <f>IFERROR(VLOOKUP(C20,RA!B:D,3,0),0)</f>
        <v>313783.7341</v>
      </c>
      <c r="F20" s="25">
        <f>IFERROR(VLOOKUP(C20,RA!B:I,8,0),0)</f>
        <v>56308.267099999997</v>
      </c>
      <c r="G20" s="16">
        <f t="shared" si="0"/>
        <v>257475.467</v>
      </c>
      <c r="H20" s="27">
        <f>RA!J24</f>
        <v>17.944928618274101</v>
      </c>
      <c r="I20" s="20">
        <f>IFERROR(VLOOKUP(B20,RMS!C:E,3,FALSE),0)</f>
        <v>313783.69356159098</v>
      </c>
      <c r="J20" s="21">
        <f>IFERROR(VLOOKUP(B20,RMS!C:F,4,FALSE),0)</f>
        <v>257475.44987594199</v>
      </c>
      <c r="K20" s="22">
        <f t="shared" si="1"/>
        <v>4.053840902633965E-2</v>
      </c>
      <c r="L20" s="22">
        <f t="shared" si="2"/>
        <v>1.7124058009358123E-2</v>
      </c>
      <c r="M20" s="32"/>
    </row>
    <row r="21" spans="1:13" x14ac:dyDescent="0.2">
      <c r="A21" s="70"/>
      <c r="B21" s="12">
        <v>32</v>
      </c>
      <c r="C21" s="68" t="s">
        <v>23</v>
      </c>
      <c r="D21" s="68"/>
      <c r="E21" s="15">
        <f>IFERROR(VLOOKUP(C21,RA!B:D,3,0),0)</f>
        <v>343076.55849999998</v>
      </c>
      <c r="F21" s="25">
        <f>IFERROR(VLOOKUP(C21,RA!B:I,8,0),0)</f>
        <v>33938.026599999997</v>
      </c>
      <c r="G21" s="16">
        <f t="shared" si="0"/>
        <v>309138.5319</v>
      </c>
      <c r="H21" s="27">
        <f>RA!J25</f>
        <v>9.8922604180197897</v>
      </c>
      <c r="I21" s="20">
        <f>IFERROR(VLOOKUP(B21,RMS!C:E,3,FALSE),0)</f>
        <v>343076.54383435397</v>
      </c>
      <c r="J21" s="21">
        <f>IFERROR(VLOOKUP(B21,RMS!C:F,4,FALSE),0)</f>
        <v>309138.54059608403</v>
      </c>
      <c r="K21" s="22">
        <f t="shared" si="1"/>
        <v>1.4665646012872458E-2</v>
      </c>
      <c r="L21" s="22">
        <f t="shared" si="2"/>
        <v>-8.6960840271785855E-3</v>
      </c>
      <c r="M21" s="32"/>
    </row>
    <row r="22" spans="1:13" x14ac:dyDescent="0.2">
      <c r="A22" s="70"/>
      <c r="B22" s="12">
        <v>33</v>
      </c>
      <c r="C22" s="68" t="s">
        <v>24</v>
      </c>
      <c r="D22" s="68"/>
      <c r="E22" s="15">
        <f>IFERROR(VLOOKUP(C22,RA!B:D,3,0),0)</f>
        <v>495036.24579999998</v>
      </c>
      <c r="F22" s="25">
        <f>IFERROR(VLOOKUP(C22,RA!B:I,8,0),0)</f>
        <v>113083.5686</v>
      </c>
      <c r="G22" s="16">
        <f t="shared" si="0"/>
        <v>381952.67719999998</v>
      </c>
      <c r="H22" s="27">
        <f>RA!J26</f>
        <v>22.8434926855208</v>
      </c>
      <c r="I22" s="20">
        <f>IFERROR(VLOOKUP(B22,RMS!C:E,3,FALSE),0)</f>
        <v>495036.201628568</v>
      </c>
      <c r="J22" s="21">
        <f>IFERROR(VLOOKUP(B22,RMS!C:F,4,FALSE),0)</f>
        <v>381952.661595846</v>
      </c>
      <c r="K22" s="22">
        <f t="shared" si="1"/>
        <v>4.417143197497353E-2</v>
      </c>
      <c r="L22" s="22">
        <f t="shared" si="2"/>
        <v>1.5604153973981738E-2</v>
      </c>
      <c r="M22" s="32"/>
    </row>
    <row r="23" spans="1:13" x14ac:dyDescent="0.2">
      <c r="A23" s="70"/>
      <c r="B23" s="12">
        <v>34</v>
      </c>
      <c r="C23" s="68" t="s">
        <v>25</v>
      </c>
      <c r="D23" s="68"/>
      <c r="E23" s="15">
        <f>IFERROR(VLOOKUP(C23,RA!B:D,3,0),0)</f>
        <v>256097.46590000001</v>
      </c>
      <c r="F23" s="25">
        <f>IFERROR(VLOOKUP(C23,RA!B:I,8,0),0)</f>
        <v>71356.649799999999</v>
      </c>
      <c r="G23" s="16">
        <f t="shared" si="0"/>
        <v>184740.8161</v>
      </c>
      <c r="H23" s="27">
        <f>RA!J27</f>
        <v>27.863083123150901</v>
      </c>
      <c r="I23" s="20">
        <f>IFERROR(VLOOKUP(B23,RMS!C:E,3,FALSE),0)</f>
        <v>256097.27739788199</v>
      </c>
      <c r="J23" s="21">
        <f>IFERROR(VLOOKUP(B23,RMS!C:F,4,FALSE),0)</f>
        <v>184740.84886278</v>
      </c>
      <c r="K23" s="22">
        <f t="shared" si="1"/>
        <v>0.18850211802055128</v>
      </c>
      <c r="L23" s="22">
        <f t="shared" si="2"/>
        <v>-3.2762779999757186E-2</v>
      </c>
      <c r="M23" s="32"/>
    </row>
    <row r="24" spans="1:13" x14ac:dyDescent="0.2">
      <c r="A24" s="70"/>
      <c r="B24" s="12">
        <v>35</v>
      </c>
      <c r="C24" s="68" t="s">
        <v>26</v>
      </c>
      <c r="D24" s="68"/>
      <c r="E24" s="15">
        <f>IFERROR(VLOOKUP(C24,RA!B:D,3,0),0)</f>
        <v>693922.53099999996</v>
      </c>
      <c r="F24" s="25">
        <f>IFERROR(VLOOKUP(C24,RA!B:I,8,0),0)</f>
        <v>30633.524000000001</v>
      </c>
      <c r="G24" s="16">
        <f t="shared" si="0"/>
        <v>663289.00699999998</v>
      </c>
      <c r="H24" s="27">
        <f>RA!J28</f>
        <v>4.4145452311304201</v>
      </c>
      <c r="I24" s="20">
        <f>IFERROR(VLOOKUP(B24,RMS!C:E,3,FALSE),0)</f>
        <v>693922.53101061902</v>
      </c>
      <c r="J24" s="21">
        <f>IFERROR(VLOOKUP(B24,RMS!C:F,4,FALSE),0)</f>
        <v>663289.00606814201</v>
      </c>
      <c r="K24" s="22">
        <f t="shared" si="1"/>
        <v>-1.0619056411087513E-5</v>
      </c>
      <c r="L24" s="22">
        <f t="shared" si="2"/>
        <v>9.3185796868056059E-4</v>
      </c>
      <c r="M24" s="32"/>
    </row>
    <row r="25" spans="1:13" x14ac:dyDescent="0.2">
      <c r="A25" s="70"/>
      <c r="B25" s="12">
        <v>36</v>
      </c>
      <c r="C25" s="68" t="s">
        <v>27</v>
      </c>
      <c r="D25" s="68"/>
      <c r="E25" s="15">
        <f>IFERROR(VLOOKUP(C25,RA!B:D,3,0),0)</f>
        <v>757936.15399999998</v>
      </c>
      <c r="F25" s="25">
        <f>IFERROR(VLOOKUP(C25,RA!B:I,8,0),0)</f>
        <v>130428.08199999999</v>
      </c>
      <c r="G25" s="16">
        <f t="shared" si="0"/>
        <v>627508.07199999993</v>
      </c>
      <c r="H25" s="27">
        <f>RA!J29</f>
        <v>17.208320425364001</v>
      </c>
      <c r="I25" s="20">
        <f>IFERROR(VLOOKUP(B25,RMS!C:E,3,FALSE),0)</f>
        <v>757938.35892123904</v>
      </c>
      <c r="J25" s="21">
        <f>IFERROR(VLOOKUP(B25,RMS!C:F,4,FALSE),0)</f>
        <v>627508.07527440402</v>
      </c>
      <c r="K25" s="22">
        <f t="shared" si="1"/>
        <v>-2.2049212390556931</v>
      </c>
      <c r="L25" s="22">
        <f t="shared" si="2"/>
        <v>-3.2744040945544839E-3</v>
      </c>
      <c r="M25" s="32"/>
    </row>
    <row r="26" spans="1:13" x14ac:dyDescent="0.2">
      <c r="A26" s="70"/>
      <c r="B26" s="12">
        <v>37</v>
      </c>
      <c r="C26" s="68" t="s">
        <v>63</v>
      </c>
      <c r="D26" s="68"/>
      <c r="E26" s="15">
        <f>IFERROR(VLOOKUP(C26,RA!B:D,3,0),0)</f>
        <v>814917.97369999997</v>
      </c>
      <c r="F26" s="25">
        <f>IFERROR(VLOOKUP(C26,RA!B:I,8,0),0)</f>
        <v>108449.0733</v>
      </c>
      <c r="G26" s="16">
        <f t="shared" si="0"/>
        <v>706468.90039999993</v>
      </c>
      <c r="H26" s="27">
        <f>RA!J30</f>
        <v>13.307974152000201</v>
      </c>
      <c r="I26" s="20">
        <f>IFERROR(VLOOKUP(B26,RMS!C:E,3,FALSE),0)</f>
        <v>814917.99643982295</v>
      </c>
      <c r="J26" s="21">
        <f>IFERROR(VLOOKUP(B26,RMS!C:F,4,FALSE),0)</f>
        <v>706468.87797447701</v>
      </c>
      <c r="K26" s="22">
        <f t="shared" si="1"/>
        <v>-2.273982297629118E-2</v>
      </c>
      <c r="L26" s="22">
        <f t="shared" si="2"/>
        <v>2.242552291136235E-2</v>
      </c>
      <c r="M26" s="32"/>
    </row>
    <row r="27" spans="1:13" x14ac:dyDescent="0.2">
      <c r="A27" s="70"/>
      <c r="B27" s="12">
        <v>38</v>
      </c>
      <c r="C27" s="68" t="s">
        <v>29</v>
      </c>
      <c r="D27" s="68"/>
      <c r="E27" s="15">
        <f>IFERROR(VLOOKUP(C27,RA!B:D,3,0),0)</f>
        <v>395120.93900000001</v>
      </c>
      <c r="F27" s="25">
        <f>IFERROR(VLOOKUP(C27,RA!B:I,8,0),0)</f>
        <v>30264.9663</v>
      </c>
      <c r="G27" s="16">
        <f t="shared" si="0"/>
        <v>364855.97270000004</v>
      </c>
      <c r="H27" s="27">
        <f>RA!J31</f>
        <v>7.6596715872858399</v>
      </c>
      <c r="I27" s="20">
        <f>IFERROR(VLOOKUP(B27,RMS!C:E,3,FALSE),0)</f>
        <v>395120.92262566398</v>
      </c>
      <c r="J27" s="21">
        <f>IFERROR(VLOOKUP(B27,RMS!C:F,4,FALSE),0)</f>
        <v>364855.96875929198</v>
      </c>
      <c r="K27" s="22">
        <f t="shared" si="1"/>
        <v>1.6374336031731218E-2</v>
      </c>
      <c r="L27" s="22">
        <f t="shared" si="2"/>
        <v>3.940708062145859E-3</v>
      </c>
      <c r="M27" s="32"/>
    </row>
    <row r="28" spans="1:13" x14ac:dyDescent="0.2">
      <c r="A28" s="70"/>
      <c r="B28" s="12">
        <v>39</v>
      </c>
      <c r="C28" s="68" t="s">
        <v>30</v>
      </c>
      <c r="D28" s="68"/>
      <c r="E28" s="15">
        <f>IFERROR(VLOOKUP(C28,RA!B:D,3,0),0)</f>
        <v>142498.40229999999</v>
      </c>
      <c r="F28" s="25">
        <f>IFERROR(VLOOKUP(C28,RA!B:I,8,0),0)</f>
        <v>39055.541499999999</v>
      </c>
      <c r="G28" s="16">
        <f t="shared" si="0"/>
        <v>103442.86079999999</v>
      </c>
      <c r="H28" s="27">
        <f>RA!J32</f>
        <v>27.4077048371229</v>
      </c>
      <c r="I28" s="20">
        <f>IFERROR(VLOOKUP(B28,RMS!C:E,3,FALSE),0)</f>
        <v>142498.348509084</v>
      </c>
      <c r="J28" s="21">
        <f>IFERROR(VLOOKUP(B28,RMS!C:F,4,FALSE),0)</f>
        <v>103442.851195895</v>
      </c>
      <c r="K28" s="22">
        <f t="shared" si="1"/>
        <v>5.3790915990248322E-2</v>
      </c>
      <c r="L28" s="22">
        <f t="shared" si="2"/>
        <v>9.6041049982886761E-3</v>
      </c>
      <c r="M28" s="32"/>
    </row>
    <row r="29" spans="1:13" x14ac:dyDescent="0.2">
      <c r="A29" s="70"/>
      <c r="B29" s="12">
        <v>40</v>
      </c>
      <c r="C29" s="68" t="s">
        <v>64</v>
      </c>
      <c r="D29" s="68"/>
      <c r="E29" s="15">
        <f>IFERROR(VLOOKUP(C29,RA!B:D,3,0),0)</f>
        <v>7.2565999999999997</v>
      </c>
      <c r="F29" s="25">
        <f>IFERROR(VLOOKUP(C29,RA!B:I,8,0),0)</f>
        <v>-21.28</v>
      </c>
      <c r="G29" s="16">
        <f t="shared" si="0"/>
        <v>28.5366</v>
      </c>
      <c r="H29" s="27">
        <f>RA!J33</f>
        <v>-293.25028250144697</v>
      </c>
      <c r="I29" s="20">
        <f>IFERROR(VLOOKUP(B29,RMS!C:E,3,FALSE),0)</f>
        <v>7.2565999999999997</v>
      </c>
      <c r="J29" s="21">
        <f>IFERROR(VLOOKUP(B29,RMS!C:F,4,FALSE),0)</f>
        <v>28.5366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0"/>
      <c r="B30" s="12">
        <v>42</v>
      </c>
      <c r="C30" s="68" t="s">
        <v>31</v>
      </c>
      <c r="D30" s="68"/>
      <c r="E30" s="15">
        <f>IFERROR(VLOOKUP(C30,RA!B:D,3,0),0)</f>
        <v>129486.103</v>
      </c>
      <c r="F30" s="25">
        <f>IFERROR(VLOOKUP(C30,RA!B:I,8,0),0)</f>
        <v>19618.0442</v>
      </c>
      <c r="G30" s="16">
        <f t="shared" si="0"/>
        <v>109868.0588</v>
      </c>
      <c r="H30" s="27">
        <f>RA!J34</f>
        <v>15.150694742894499</v>
      </c>
      <c r="I30" s="20">
        <f>IFERROR(VLOOKUP(B30,RMS!C:E,3,FALSE),0)</f>
        <v>129486.1015</v>
      </c>
      <c r="J30" s="21">
        <f>IFERROR(VLOOKUP(B30,RMS!C:F,4,FALSE),0)</f>
        <v>109868.0622</v>
      </c>
      <c r="K30" s="22">
        <f t="shared" si="1"/>
        <v>1.4999999984866008E-3</v>
      </c>
      <c r="L30" s="22">
        <f t="shared" si="2"/>
        <v>-3.4000000014202669E-3</v>
      </c>
      <c r="M30" s="32"/>
    </row>
    <row r="31" spans="1:13" s="36" customFormat="1" ht="12" thickBot="1" x14ac:dyDescent="0.25">
      <c r="A31" s="7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3.9807004391349001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0"/>
      <c r="B32" s="12">
        <v>70</v>
      </c>
      <c r="C32" s="71" t="s">
        <v>61</v>
      </c>
      <c r="D32" s="72"/>
      <c r="E32" s="15">
        <f>IFERROR(VLOOKUP(C32,RA!B:D,3,0),0)</f>
        <v>177699.38</v>
      </c>
      <c r="F32" s="25">
        <f>IFERROR(VLOOKUP(C32,RA!B:I,8,0),0)</f>
        <v>7073.68</v>
      </c>
      <c r="G32" s="16">
        <f t="shared" si="0"/>
        <v>170625.7</v>
      </c>
      <c r="H32" s="27">
        <f>RA!J34</f>
        <v>15.150694742894499</v>
      </c>
      <c r="I32" s="20">
        <f>IFERROR(VLOOKUP(B32,RMS!C:E,3,FALSE),0)</f>
        <v>177699.38</v>
      </c>
      <c r="J32" s="21">
        <f>IFERROR(VLOOKUP(B32,RMS!C:F,4,FALSE),0)</f>
        <v>170625.7</v>
      </c>
      <c r="K32" s="22">
        <f t="shared" si="1"/>
        <v>0</v>
      </c>
      <c r="L32" s="22">
        <f t="shared" si="2"/>
        <v>0</v>
      </c>
    </row>
    <row r="33" spans="1:13" x14ac:dyDescent="0.2">
      <c r="A33" s="70"/>
      <c r="B33" s="12">
        <v>71</v>
      </c>
      <c r="C33" s="68" t="s">
        <v>35</v>
      </c>
      <c r="D33" s="68"/>
      <c r="E33" s="15">
        <f>IFERROR(VLOOKUP(C33,RA!B:D,3,0),0)</f>
        <v>217955.58</v>
      </c>
      <c r="F33" s="25">
        <f>IFERROR(VLOOKUP(C33,RA!B:I,8,0),0)</f>
        <v>-22329.15</v>
      </c>
      <c r="G33" s="16">
        <f t="shared" si="0"/>
        <v>240284.72999999998</v>
      </c>
      <c r="H33" s="27">
        <f>RA!J34</f>
        <v>15.150694742894499</v>
      </c>
      <c r="I33" s="20">
        <f>IFERROR(VLOOKUP(B33,RMS!C:E,3,FALSE),0)</f>
        <v>217955.58</v>
      </c>
      <c r="J33" s="21">
        <f>IFERROR(VLOOKUP(B33,RMS!C:F,4,FALSE),0)</f>
        <v>240284.73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0"/>
      <c r="B34" s="12">
        <v>72</v>
      </c>
      <c r="C34" s="68" t="s">
        <v>36</v>
      </c>
      <c r="D34" s="68"/>
      <c r="E34" s="15">
        <f>IFERROR(VLOOKUP(C34,RA!B:D,3,0),0)</f>
        <v>33415.370000000003</v>
      </c>
      <c r="F34" s="25">
        <f>IFERROR(VLOOKUP(C34,RA!B:I,8,0),0)</f>
        <v>2270.08</v>
      </c>
      <c r="G34" s="16">
        <f t="shared" si="0"/>
        <v>31145.29</v>
      </c>
      <c r="H34" s="27">
        <f>RA!J35</f>
        <v>3.9807004391349001</v>
      </c>
      <c r="I34" s="20">
        <f>IFERROR(VLOOKUP(B34,RMS!C:E,3,FALSE),0)</f>
        <v>33415.370000000003</v>
      </c>
      <c r="J34" s="21">
        <f>IFERROR(VLOOKUP(B34,RMS!C:F,4,FALSE),0)</f>
        <v>31145.29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0"/>
      <c r="B35" s="12">
        <v>73</v>
      </c>
      <c r="C35" s="68" t="s">
        <v>37</v>
      </c>
      <c r="D35" s="68"/>
      <c r="E35" s="15">
        <f>IFERROR(VLOOKUP(C35,RA!B:D,3,0),0)</f>
        <v>244370.29</v>
      </c>
      <c r="F35" s="25">
        <f>IFERROR(VLOOKUP(C35,RA!B:I,8,0),0)</f>
        <v>-31486.39</v>
      </c>
      <c r="G35" s="16">
        <f t="shared" si="0"/>
        <v>275856.68</v>
      </c>
      <c r="H35" s="27">
        <f>RA!J34</f>
        <v>15.150694742894499</v>
      </c>
      <c r="I35" s="20">
        <f>IFERROR(VLOOKUP(B35,RMS!C:E,3,FALSE),0)</f>
        <v>244370.29</v>
      </c>
      <c r="J35" s="21">
        <f>IFERROR(VLOOKUP(B35,RMS!C:F,4,FALSE),0)</f>
        <v>275856.68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0"/>
      <c r="B36" s="12">
        <v>74</v>
      </c>
      <c r="C36" s="68" t="s">
        <v>62</v>
      </c>
      <c r="D36" s="68"/>
      <c r="E36" s="15">
        <f>IFERROR(VLOOKUP(C36,RA!B:D,3,0),0)</f>
        <v>18.489999999999998</v>
      </c>
      <c r="F36" s="25">
        <f>IFERROR(VLOOKUP(C36,RA!B:I,8,0),0)</f>
        <v>-2045.79</v>
      </c>
      <c r="G36" s="16">
        <f t="shared" si="0"/>
        <v>2064.2799999999997</v>
      </c>
      <c r="H36" s="27">
        <f>RA!J35</f>
        <v>3.9807004391349001</v>
      </c>
      <c r="I36" s="20">
        <f>IFERROR(VLOOKUP(B36,RMS!C:E,3,FALSE),0)</f>
        <v>18.489999999999998</v>
      </c>
      <c r="J36" s="21">
        <f>IFERROR(VLOOKUP(B36,RMS!C:F,4,FALSE),0)</f>
        <v>2064.2800000000002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0"/>
      <c r="B37" s="12">
        <v>75</v>
      </c>
      <c r="C37" s="68" t="s">
        <v>32</v>
      </c>
      <c r="D37" s="68"/>
      <c r="E37" s="15">
        <f>IFERROR(VLOOKUP(C37,RA!B:D,3,0),0)</f>
        <v>150895.72570000001</v>
      </c>
      <c r="F37" s="25">
        <f>IFERROR(VLOOKUP(C37,RA!B:I,8,0),0)</f>
        <v>9809.9241000000002</v>
      </c>
      <c r="G37" s="16">
        <f t="shared" si="0"/>
        <v>141085.80160000001</v>
      </c>
      <c r="H37" s="27">
        <f>RA!J35</f>
        <v>3.9807004391349001</v>
      </c>
      <c r="I37" s="20">
        <f>IFERROR(VLOOKUP(B37,RMS!C:E,3,FALSE),0)</f>
        <v>150895.726495726</v>
      </c>
      <c r="J37" s="21">
        <f>IFERROR(VLOOKUP(B37,RMS!C:F,4,FALSE),0)</f>
        <v>141085.803418803</v>
      </c>
      <c r="K37" s="22">
        <f t="shared" si="1"/>
        <v>-7.9572599497623742E-4</v>
      </c>
      <c r="L37" s="22">
        <f t="shared" si="2"/>
        <v>-1.8188029935117811E-3</v>
      </c>
      <c r="M37" s="32"/>
    </row>
    <row r="38" spans="1:13" x14ac:dyDescent="0.2">
      <c r="A38" s="70"/>
      <c r="B38" s="12">
        <v>76</v>
      </c>
      <c r="C38" s="68" t="s">
        <v>33</v>
      </c>
      <c r="D38" s="68"/>
      <c r="E38" s="15">
        <f>IFERROR(VLOOKUP(C38,RA!B:D,3,0),0)</f>
        <v>505652.16259999998</v>
      </c>
      <c r="F38" s="25">
        <f>IFERROR(VLOOKUP(C38,RA!B:I,8,0),0)</f>
        <v>30906.730500000001</v>
      </c>
      <c r="G38" s="16">
        <f t="shared" si="0"/>
        <v>474745.43209999998</v>
      </c>
      <c r="H38" s="27">
        <f>RA!J36</f>
        <v>-10.244816856719201</v>
      </c>
      <c r="I38" s="20">
        <f>IFERROR(VLOOKUP(B38,RMS!C:E,3,FALSE),0)</f>
        <v>505652.14973931602</v>
      </c>
      <c r="J38" s="21">
        <f>IFERROR(VLOOKUP(B38,RMS!C:F,4,FALSE),0)</f>
        <v>474745.42955897399</v>
      </c>
      <c r="K38" s="22">
        <f t="shared" si="1"/>
        <v>1.2860683957114816E-2</v>
      </c>
      <c r="L38" s="22">
        <f t="shared" si="2"/>
        <v>2.5410259841009974E-3</v>
      </c>
      <c r="M38" s="32"/>
    </row>
    <row r="39" spans="1:13" x14ac:dyDescent="0.2">
      <c r="A39" s="70"/>
      <c r="B39" s="12">
        <v>77</v>
      </c>
      <c r="C39" s="68" t="s">
        <v>38</v>
      </c>
      <c r="D39" s="68"/>
      <c r="E39" s="15">
        <f>IFERROR(VLOOKUP(C39,RA!B:D,3,0),0)</f>
        <v>155772.73000000001</v>
      </c>
      <c r="F39" s="25">
        <f>IFERROR(VLOOKUP(C39,RA!B:I,8,0),0)</f>
        <v>-15379.48</v>
      </c>
      <c r="G39" s="16">
        <f t="shared" si="0"/>
        <v>171152.21000000002</v>
      </c>
      <c r="H39" s="27">
        <f>RA!J37</f>
        <v>6.79352046677921</v>
      </c>
      <c r="I39" s="20">
        <f>IFERROR(VLOOKUP(B39,RMS!C:E,3,FALSE),0)</f>
        <v>155772.73000000001</v>
      </c>
      <c r="J39" s="21">
        <f>IFERROR(VLOOKUP(B39,RMS!C:F,4,FALSE),0)</f>
        <v>171152.21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0"/>
      <c r="B40" s="12">
        <v>78</v>
      </c>
      <c r="C40" s="68" t="s">
        <v>39</v>
      </c>
      <c r="D40" s="68"/>
      <c r="E40" s="15">
        <f>IFERROR(VLOOKUP(C40,RA!B:D,3,0),0)</f>
        <v>63058.17</v>
      </c>
      <c r="F40" s="25">
        <f>IFERROR(VLOOKUP(C40,RA!B:I,8,0),0)</f>
        <v>8282.9500000000007</v>
      </c>
      <c r="G40" s="16">
        <f t="shared" si="0"/>
        <v>54775.22</v>
      </c>
      <c r="H40" s="27">
        <f>RA!J38</f>
        <v>-12.884704601365399</v>
      </c>
      <c r="I40" s="20">
        <f>IFERROR(VLOOKUP(B40,RMS!C:E,3,FALSE),0)</f>
        <v>63058.17</v>
      </c>
      <c r="J40" s="21">
        <f>IFERROR(VLOOKUP(B40,RMS!C:F,4,FALSE),0)</f>
        <v>54775.22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-11064.305029745799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0"/>
      <c r="B42" s="12">
        <v>99</v>
      </c>
      <c r="C42" s="68" t="s">
        <v>34</v>
      </c>
      <c r="D42" s="68"/>
      <c r="E42" s="15">
        <f>IFERROR(VLOOKUP(C42,RA!B:D,3,0),0)</f>
        <v>24866.271100000002</v>
      </c>
      <c r="F42" s="25">
        <f>IFERROR(VLOOKUP(C42,RA!B:I,8,0),0)</f>
        <v>2528.0025000000001</v>
      </c>
      <c r="G42" s="16">
        <f t="shared" si="0"/>
        <v>22338.268600000003</v>
      </c>
      <c r="H42" s="27">
        <f>RA!J39</f>
        <v>-11064.305029745799</v>
      </c>
      <c r="I42" s="20">
        <f>VLOOKUP(B42,RMS!C:E,3,FALSE)</f>
        <v>24866.2710838817</v>
      </c>
      <c r="J42" s="21">
        <f>IFERROR(VLOOKUP(B42,RMS!C:F,4,FALSE),0)</f>
        <v>22338.268784509499</v>
      </c>
      <c r="K42" s="22">
        <f t="shared" si="1"/>
        <v>1.6118301573442295E-5</v>
      </c>
      <c r="L42" s="22">
        <f t="shared" si="2"/>
        <v>-1.8450949573889375E-4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6" t="s">
        <v>45</v>
      </c>
      <c r="W1" s="78"/>
    </row>
    <row r="2" spans="1:23" ht="12.75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6"/>
      <c r="W2" s="78"/>
    </row>
    <row r="3" spans="1:23" ht="23.25" thickBo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7" t="s">
        <v>46</v>
      </c>
      <c r="W3" s="78"/>
    </row>
    <row r="4" spans="1:23" ht="12.75" thickTop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1" t="s">
        <v>5</v>
      </c>
      <c r="B7" s="82"/>
      <c r="C7" s="83"/>
      <c r="D7" s="55">
        <v>20211556.918200001</v>
      </c>
      <c r="E7" s="55">
        <v>18067074</v>
      </c>
      <c r="F7" s="56">
        <v>111.869564037874</v>
      </c>
      <c r="G7" s="55">
        <v>67282358.578099996</v>
      </c>
      <c r="H7" s="56">
        <v>-69.960094525017496</v>
      </c>
      <c r="I7" s="55">
        <v>2597813.0399000002</v>
      </c>
      <c r="J7" s="56">
        <v>12.853107014040701</v>
      </c>
      <c r="K7" s="55">
        <v>6248717.6054999996</v>
      </c>
      <c r="L7" s="56">
        <v>9.2873046331255207</v>
      </c>
      <c r="M7" s="56">
        <v>-0.584264611731941</v>
      </c>
      <c r="N7" s="55">
        <v>603164725.81519997</v>
      </c>
      <c r="O7" s="55">
        <v>1448640078.0861001</v>
      </c>
      <c r="P7" s="55">
        <v>876376</v>
      </c>
      <c r="Q7" s="55">
        <v>939049</v>
      </c>
      <c r="R7" s="56">
        <v>-6.6740926192350001</v>
      </c>
      <c r="S7" s="55">
        <v>23.062654520662399</v>
      </c>
      <c r="T7" s="55">
        <v>25.246482980760302</v>
      </c>
      <c r="U7" s="57">
        <v>-9.4691114509017797</v>
      </c>
    </row>
    <row r="8" spans="1:23" ht="12" customHeight="1" thickBot="1" x14ac:dyDescent="0.25">
      <c r="A8" s="84">
        <v>42415</v>
      </c>
      <c r="B8" s="75" t="s">
        <v>6</v>
      </c>
      <c r="C8" s="76"/>
      <c r="D8" s="58">
        <v>846572.32909999997</v>
      </c>
      <c r="E8" s="58">
        <v>990478</v>
      </c>
      <c r="F8" s="60">
        <v>85.471088615799601</v>
      </c>
      <c r="G8" s="58">
        <v>2638467.3081</v>
      </c>
      <c r="H8" s="60">
        <v>-67.914238448168305</v>
      </c>
      <c r="I8" s="58">
        <v>223713.25229999999</v>
      </c>
      <c r="J8" s="60">
        <v>26.425769495423001</v>
      </c>
      <c r="K8" s="58">
        <v>564195.60620000004</v>
      </c>
      <c r="L8" s="60">
        <v>21.383460180383501</v>
      </c>
      <c r="M8" s="60">
        <v>-0.60348281723289998</v>
      </c>
      <c r="N8" s="58">
        <v>23688524.116700001</v>
      </c>
      <c r="O8" s="58">
        <v>56151951.506800003</v>
      </c>
      <c r="P8" s="58">
        <v>31329</v>
      </c>
      <c r="Q8" s="58">
        <v>30235</v>
      </c>
      <c r="R8" s="60">
        <v>3.6183231354390601</v>
      </c>
      <c r="S8" s="58">
        <v>27.022002907849</v>
      </c>
      <c r="T8" s="58">
        <v>28.381067980816901</v>
      </c>
      <c r="U8" s="61">
        <v>-5.02947571134046</v>
      </c>
    </row>
    <row r="9" spans="1:23" ht="12" customHeight="1" thickBot="1" x14ac:dyDescent="0.25">
      <c r="A9" s="85"/>
      <c r="B9" s="75" t="s">
        <v>7</v>
      </c>
      <c r="C9" s="76"/>
      <c r="D9" s="58">
        <v>186651.70170000001</v>
      </c>
      <c r="E9" s="58">
        <v>112576</v>
      </c>
      <c r="F9" s="60">
        <v>165.800616205941</v>
      </c>
      <c r="G9" s="58">
        <v>313341.2047</v>
      </c>
      <c r="H9" s="60">
        <v>-40.431804403539999</v>
      </c>
      <c r="I9" s="58">
        <v>31712.785599999999</v>
      </c>
      <c r="J9" s="60">
        <v>16.990354393324001</v>
      </c>
      <c r="K9" s="58">
        <v>37879.6103</v>
      </c>
      <c r="L9" s="60">
        <v>12.088933639055499</v>
      </c>
      <c r="M9" s="60">
        <v>-0.162800637365586</v>
      </c>
      <c r="N9" s="58">
        <v>3293283.4868999999</v>
      </c>
      <c r="O9" s="58">
        <v>6684241.0007999996</v>
      </c>
      <c r="P9" s="58">
        <v>9355</v>
      </c>
      <c r="Q9" s="58">
        <v>9129</v>
      </c>
      <c r="R9" s="60">
        <v>2.4756271223573201</v>
      </c>
      <c r="S9" s="58">
        <v>19.952079283805499</v>
      </c>
      <c r="T9" s="58">
        <v>20.448866097053301</v>
      </c>
      <c r="U9" s="61">
        <v>-2.48989995569596</v>
      </c>
    </row>
    <row r="10" spans="1:23" ht="12" customHeight="1" thickBot="1" x14ac:dyDescent="0.25">
      <c r="A10" s="85"/>
      <c r="B10" s="75" t="s">
        <v>8</v>
      </c>
      <c r="C10" s="76"/>
      <c r="D10" s="58">
        <v>331647.09940000001</v>
      </c>
      <c r="E10" s="58">
        <v>168970</v>
      </c>
      <c r="F10" s="60">
        <v>196.27572906433099</v>
      </c>
      <c r="G10" s="58">
        <v>834669.09259999997</v>
      </c>
      <c r="H10" s="60">
        <v>-60.266038081401</v>
      </c>
      <c r="I10" s="58">
        <v>83458.284799999994</v>
      </c>
      <c r="J10" s="60">
        <v>25.164786591225599</v>
      </c>
      <c r="K10" s="58">
        <v>118340.81020000001</v>
      </c>
      <c r="L10" s="60">
        <v>14.1781708762412</v>
      </c>
      <c r="M10" s="60">
        <v>-0.29476328023314502</v>
      </c>
      <c r="N10" s="58">
        <v>7642377.3743000003</v>
      </c>
      <c r="O10" s="58">
        <v>13763387.032</v>
      </c>
      <c r="P10" s="58">
        <v>101442</v>
      </c>
      <c r="Q10" s="58">
        <v>113847</v>
      </c>
      <c r="R10" s="60">
        <v>-10.8962027984927</v>
      </c>
      <c r="S10" s="58">
        <v>3.26932729441454</v>
      </c>
      <c r="T10" s="58">
        <v>3.53170486530168</v>
      </c>
      <c r="U10" s="61">
        <v>-8.0254299205647399</v>
      </c>
    </row>
    <row r="11" spans="1:23" ht="12" thickBot="1" x14ac:dyDescent="0.25">
      <c r="A11" s="85"/>
      <c r="B11" s="75" t="s">
        <v>9</v>
      </c>
      <c r="C11" s="76"/>
      <c r="D11" s="58">
        <v>75996.863400000002</v>
      </c>
      <c r="E11" s="58">
        <v>84103</v>
      </c>
      <c r="F11" s="60">
        <v>90.361655826783803</v>
      </c>
      <c r="G11" s="58">
        <v>146613.19440000001</v>
      </c>
      <c r="H11" s="60">
        <v>-48.165058601301403</v>
      </c>
      <c r="I11" s="58">
        <v>16948.511600000002</v>
      </c>
      <c r="J11" s="60">
        <v>22.301593568136699</v>
      </c>
      <c r="K11" s="58">
        <v>32818.533499999998</v>
      </c>
      <c r="L11" s="60">
        <v>22.384433839196099</v>
      </c>
      <c r="M11" s="60">
        <v>-0.48356889255883401</v>
      </c>
      <c r="N11" s="58">
        <v>1892043.0155</v>
      </c>
      <c r="O11" s="58">
        <v>4680114.4258000003</v>
      </c>
      <c r="P11" s="58">
        <v>3697</v>
      </c>
      <c r="Q11" s="58">
        <v>3762</v>
      </c>
      <c r="R11" s="60">
        <v>-1.7278043593833099</v>
      </c>
      <c r="S11" s="58">
        <v>20.556360129834999</v>
      </c>
      <c r="T11" s="58">
        <v>21.5865900053163</v>
      </c>
      <c r="U11" s="61">
        <v>-5.0117329574610201</v>
      </c>
    </row>
    <row r="12" spans="1:23" ht="12" customHeight="1" thickBot="1" x14ac:dyDescent="0.25">
      <c r="A12" s="85"/>
      <c r="B12" s="75" t="s">
        <v>10</v>
      </c>
      <c r="C12" s="76"/>
      <c r="D12" s="58">
        <v>144062.68119999999</v>
      </c>
      <c r="E12" s="58">
        <v>239671</v>
      </c>
      <c r="F12" s="60">
        <v>60.1085159239124</v>
      </c>
      <c r="G12" s="58">
        <v>568669.2206</v>
      </c>
      <c r="H12" s="60">
        <v>-74.666699729589695</v>
      </c>
      <c r="I12" s="58">
        <v>33626.368799999997</v>
      </c>
      <c r="J12" s="60">
        <v>23.341484775864402</v>
      </c>
      <c r="K12" s="58">
        <v>-18102.6129</v>
      </c>
      <c r="L12" s="60">
        <v>-3.1833291207320902</v>
      </c>
      <c r="M12" s="60">
        <v>-2.8575422777780299</v>
      </c>
      <c r="N12" s="58">
        <v>4333019.9585999995</v>
      </c>
      <c r="O12" s="58">
        <v>15202249.7194</v>
      </c>
      <c r="P12" s="58">
        <v>1194</v>
      </c>
      <c r="Q12" s="58">
        <v>1953</v>
      </c>
      <c r="R12" s="60">
        <v>-38.863287250383998</v>
      </c>
      <c r="S12" s="58">
        <v>120.65551189279699</v>
      </c>
      <c r="T12" s="58">
        <v>115.199169790067</v>
      </c>
      <c r="U12" s="61">
        <v>4.5222485215418198</v>
      </c>
    </row>
    <row r="13" spans="1:23" ht="12" thickBot="1" x14ac:dyDescent="0.25">
      <c r="A13" s="85"/>
      <c r="B13" s="75" t="s">
        <v>11</v>
      </c>
      <c r="C13" s="76"/>
      <c r="D13" s="58">
        <v>308086.38799999998</v>
      </c>
      <c r="E13" s="58">
        <v>312812</v>
      </c>
      <c r="F13" s="60">
        <v>98.489312430469397</v>
      </c>
      <c r="G13" s="58">
        <v>782836.15469999996</v>
      </c>
      <c r="H13" s="60">
        <v>-60.644844243548597</v>
      </c>
      <c r="I13" s="58">
        <v>110721.71980000001</v>
      </c>
      <c r="J13" s="60">
        <v>35.938530267036697</v>
      </c>
      <c r="K13" s="58">
        <v>80730.072100000005</v>
      </c>
      <c r="L13" s="60">
        <v>10.3125119624729</v>
      </c>
      <c r="M13" s="60">
        <v>0.37150527578929299</v>
      </c>
      <c r="N13" s="58">
        <v>8698682.1977999993</v>
      </c>
      <c r="O13" s="58">
        <v>20831960.048700001</v>
      </c>
      <c r="P13" s="58">
        <v>10654</v>
      </c>
      <c r="Q13" s="58">
        <v>12969</v>
      </c>
      <c r="R13" s="60">
        <v>-17.850258308273599</v>
      </c>
      <c r="S13" s="58">
        <v>28.917438333020499</v>
      </c>
      <c r="T13" s="58">
        <v>40.877190685480798</v>
      </c>
      <c r="U13" s="61">
        <v>-41.358270448193998</v>
      </c>
    </row>
    <row r="14" spans="1:23" ht="12" thickBot="1" x14ac:dyDescent="0.25">
      <c r="A14" s="85"/>
      <c r="B14" s="75" t="s">
        <v>12</v>
      </c>
      <c r="C14" s="76"/>
      <c r="D14" s="58">
        <v>92273.553400000004</v>
      </c>
      <c r="E14" s="58">
        <v>160772</v>
      </c>
      <c r="F14" s="60">
        <v>57.394044609757898</v>
      </c>
      <c r="G14" s="58">
        <v>446745.86749999999</v>
      </c>
      <c r="H14" s="60">
        <v>-79.345404151947804</v>
      </c>
      <c r="I14" s="58">
        <v>21168.854800000001</v>
      </c>
      <c r="J14" s="60">
        <v>22.941410642586099</v>
      </c>
      <c r="K14" s="58">
        <v>76324.784499999994</v>
      </c>
      <c r="L14" s="60">
        <v>17.084608958358199</v>
      </c>
      <c r="M14" s="60">
        <v>-0.72264769643732196</v>
      </c>
      <c r="N14" s="58">
        <v>3685112.4632000001</v>
      </c>
      <c r="O14" s="58">
        <v>10510683.364499999</v>
      </c>
      <c r="P14" s="58">
        <v>1646</v>
      </c>
      <c r="Q14" s="58">
        <v>3309</v>
      </c>
      <c r="R14" s="60">
        <v>-50.256875188878801</v>
      </c>
      <c r="S14" s="58">
        <v>56.059266950182298</v>
      </c>
      <c r="T14" s="58">
        <v>52.352144122091303</v>
      </c>
      <c r="U14" s="61">
        <v>6.61286354562107</v>
      </c>
    </row>
    <row r="15" spans="1:23" ht="12" thickBot="1" x14ac:dyDescent="0.25">
      <c r="A15" s="85"/>
      <c r="B15" s="75" t="s">
        <v>13</v>
      </c>
      <c r="C15" s="76"/>
      <c r="D15" s="58">
        <v>66962.148799999995</v>
      </c>
      <c r="E15" s="58">
        <v>187756</v>
      </c>
      <c r="F15" s="60">
        <v>35.664452161315801</v>
      </c>
      <c r="G15" s="58">
        <v>329769.97369999997</v>
      </c>
      <c r="H15" s="60">
        <v>-79.694285671709693</v>
      </c>
      <c r="I15" s="58">
        <v>17178.7997</v>
      </c>
      <c r="J15" s="60">
        <v>25.654492885688299</v>
      </c>
      <c r="K15" s="58">
        <v>21343.526699999999</v>
      </c>
      <c r="L15" s="60">
        <v>6.47224683937318</v>
      </c>
      <c r="M15" s="60">
        <v>-0.195128343058694</v>
      </c>
      <c r="N15" s="58">
        <v>2577848.8604000001</v>
      </c>
      <c r="O15" s="58">
        <v>7498529.3563000001</v>
      </c>
      <c r="P15" s="58">
        <v>2493</v>
      </c>
      <c r="Q15" s="58">
        <v>3013</v>
      </c>
      <c r="R15" s="60">
        <v>-17.258546299369399</v>
      </c>
      <c r="S15" s="58">
        <v>26.860067709586801</v>
      </c>
      <c r="T15" s="58">
        <v>32.627424195154298</v>
      </c>
      <c r="U15" s="61">
        <v>-21.471861306995201</v>
      </c>
    </row>
    <row r="16" spans="1:23" ht="12" thickBot="1" x14ac:dyDescent="0.25">
      <c r="A16" s="85"/>
      <c r="B16" s="75" t="s">
        <v>14</v>
      </c>
      <c r="C16" s="76"/>
      <c r="D16" s="58">
        <v>1292080.4687999999</v>
      </c>
      <c r="E16" s="58">
        <v>779191</v>
      </c>
      <c r="F16" s="60">
        <v>165.82333071095499</v>
      </c>
      <c r="G16" s="58">
        <v>4136132.06</v>
      </c>
      <c r="H16" s="60">
        <v>-68.761140842296996</v>
      </c>
      <c r="I16" s="58">
        <v>72784.843599999993</v>
      </c>
      <c r="J16" s="60">
        <v>5.6331509807278399</v>
      </c>
      <c r="K16" s="58">
        <v>87389.0726</v>
      </c>
      <c r="L16" s="60">
        <v>2.1128211414023399</v>
      </c>
      <c r="M16" s="60">
        <v>-0.16711733590361999</v>
      </c>
      <c r="N16" s="58">
        <v>41826325.443999998</v>
      </c>
      <c r="O16" s="58">
        <v>71464797.812600002</v>
      </c>
      <c r="P16" s="58">
        <v>55393</v>
      </c>
      <c r="Q16" s="58">
        <v>61653</v>
      </c>
      <c r="R16" s="60">
        <v>-10.1536016090052</v>
      </c>
      <c r="S16" s="58">
        <v>23.325699434946699</v>
      </c>
      <c r="T16" s="58">
        <v>23.0508738747506</v>
      </c>
      <c r="U16" s="61">
        <v>1.1782093007007</v>
      </c>
    </row>
    <row r="17" spans="1:21" ht="12" thickBot="1" x14ac:dyDescent="0.25">
      <c r="A17" s="85"/>
      <c r="B17" s="75" t="s">
        <v>15</v>
      </c>
      <c r="C17" s="76"/>
      <c r="D17" s="58">
        <v>1575985.3626000001</v>
      </c>
      <c r="E17" s="58">
        <v>609428</v>
      </c>
      <c r="F17" s="60">
        <v>258.60074735653802</v>
      </c>
      <c r="G17" s="58">
        <v>5528670.3290999997</v>
      </c>
      <c r="H17" s="60">
        <v>-71.494314748614201</v>
      </c>
      <c r="I17" s="58">
        <v>156551.68729999999</v>
      </c>
      <c r="J17" s="60">
        <v>9.9335749566688207</v>
      </c>
      <c r="K17" s="58">
        <v>463956.59409999999</v>
      </c>
      <c r="L17" s="60">
        <v>8.3918296169329807</v>
      </c>
      <c r="M17" s="60">
        <v>-0.66257255680634397</v>
      </c>
      <c r="N17" s="58">
        <v>59727379.3521</v>
      </c>
      <c r="O17" s="58">
        <v>95308868.265400007</v>
      </c>
      <c r="P17" s="58">
        <v>14384</v>
      </c>
      <c r="Q17" s="58">
        <v>19238</v>
      </c>
      <c r="R17" s="60">
        <v>-25.2313130263021</v>
      </c>
      <c r="S17" s="58">
        <v>109.565167032814</v>
      </c>
      <c r="T17" s="58">
        <v>91.537716051564601</v>
      </c>
      <c r="U17" s="61">
        <v>16.453633458022701</v>
      </c>
    </row>
    <row r="18" spans="1:21" ht="12" customHeight="1" thickBot="1" x14ac:dyDescent="0.25">
      <c r="A18" s="85"/>
      <c r="B18" s="75" t="s">
        <v>16</v>
      </c>
      <c r="C18" s="76"/>
      <c r="D18" s="58">
        <v>2557526.2672999999</v>
      </c>
      <c r="E18" s="58">
        <v>2001606</v>
      </c>
      <c r="F18" s="60">
        <v>127.773711075007</v>
      </c>
      <c r="G18" s="58">
        <v>13256766.559599999</v>
      </c>
      <c r="H18" s="60">
        <v>-80.707767193441697</v>
      </c>
      <c r="I18" s="58">
        <v>350258.9289</v>
      </c>
      <c r="J18" s="60">
        <v>13.695223129409801</v>
      </c>
      <c r="K18" s="58">
        <v>1491502.6943000001</v>
      </c>
      <c r="L18" s="60">
        <v>11.2508784671924</v>
      </c>
      <c r="M18" s="60">
        <v>-0.76516373035156604</v>
      </c>
      <c r="N18" s="58">
        <v>106901522.396</v>
      </c>
      <c r="O18" s="58">
        <v>205427550.19960001</v>
      </c>
      <c r="P18" s="58">
        <v>93137</v>
      </c>
      <c r="Q18" s="58">
        <v>127176</v>
      </c>
      <c r="R18" s="60">
        <v>-26.7652701767629</v>
      </c>
      <c r="S18" s="58">
        <v>27.459830865284498</v>
      </c>
      <c r="T18" s="58">
        <v>39.145683444989601</v>
      </c>
      <c r="U18" s="61">
        <v>-42.556171001325197</v>
      </c>
    </row>
    <row r="19" spans="1:21" ht="12" customHeight="1" thickBot="1" x14ac:dyDescent="0.25">
      <c r="A19" s="85"/>
      <c r="B19" s="75" t="s">
        <v>17</v>
      </c>
      <c r="C19" s="76"/>
      <c r="D19" s="58">
        <v>877934.82929999998</v>
      </c>
      <c r="E19" s="58">
        <v>673145</v>
      </c>
      <c r="F19" s="60">
        <v>130.42284044299501</v>
      </c>
      <c r="G19" s="58">
        <v>2471185.8703000001</v>
      </c>
      <c r="H19" s="60">
        <v>-64.473136567690901</v>
      </c>
      <c r="I19" s="58">
        <v>116408.9452</v>
      </c>
      <c r="J19" s="60">
        <v>13.259406201348201</v>
      </c>
      <c r="K19" s="58">
        <v>157338.00080000001</v>
      </c>
      <c r="L19" s="60">
        <v>6.3669027364946604</v>
      </c>
      <c r="M19" s="60">
        <v>-0.26013458536330902</v>
      </c>
      <c r="N19" s="58">
        <v>24548213.636799999</v>
      </c>
      <c r="O19" s="58">
        <v>49724684.626400001</v>
      </c>
      <c r="P19" s="58">
        <v>15663</v>
      </c>
      <c r="Q19" s="58">
        <v>16101</v>
      </c>
      <c r="R19" s="60">
        <v>-2.72032792994223</v>
      </c>
      <c r="S19" s="58">
        <v>56.051511798505999</v>
      </c>
      <c r="T19" s="58">
        <v>57.521595404012203</v>
      </c>
      <c r="U19" s="61">
        <v>-2.62273676183935</v>
      </c>
    </row>
    <row r="20" spans="1:21" ht="12" thickBot="1" x14ac:dyDescent="0.25">
      <c r="A20" s="85"/>
      <c r="B20" s="75" t="s">
        <v>18</v>
      </c>
      <c r="C20" s="76"/>
      <c r="D20" s="58">
        <v>914983.07310000004</v>
      </c>
      <c r="E20" s="58">
        <v>1088492</v>
      </c>
      <c r="F20" s="60">
        <v>84.059696635345006</v>
      </c>
      <c r="G20" s="58">
        <v>3319848.1408000002</v>
      </c>
      <c r="H20" s="60">
        <v>-72.439008222842602</v>
      </c>
      <c r="I20" s="58">
        <v>103534.70630000001</v>
      </c>
      <c r="J20" s="60">
        <v>11.315477777006301</v>
      </c>
      <c r="K20" s="58">
        <v>211179.0637</v>
      </c>
      <c r="L20" s="60">
        <v>6.3611061332796703</v>
      </c>
      <c r="M20" s="60">
        <v>-0.50973025220397405</v>
      </c>
      <c r="N20" s="58">
        <v>30515880.031300001</v>
      </c>
      <c r="O20" s="58">
        <v>80152028.005700007</v>
      </c>
      <c r="P20" s="58">
        <v>34976</v>
      </c>
      <c r="Q20" s="58">
        <v>34626</v>
      </c>
      <c r="R20" s="60">
        <v>1.0108011320972601</v>
      </c>
      <c r="S20" s="58">
        <v>26.160312016811499</v>
      </c>
      <c r="T20" s="58">
        <v>24.855838416219001</v>
      </c>
      <c r="U20" s="61">
        <v>4.9864604051901198</v>
      </c>
    </row>
    <row r="21" spans="1:21" ht="12" customHeight="1" thickBot="1" x14ac:dyDescent="0.25">
      <c r="A21" s="85"/>
      <c r="B21" s="75" t="s">
        <v>19</v>
      </c>
      <c r="C21" s="76"/>
      <c r="D21" s="58">
        <v>564900.14809999999</v>
      </c>
      <c r="E21" s="58">
        <v>439246</v>
      </c>
      <c r="F21" s="60">
        <v>128.60678255465001</v>
      </c>
      <c r="G21" s="58">
        <v>1661356.1166000001</v>
      </c>
      <c r="H21" s="60">
        <v>-65.997648399665195</v>
      </c>
      <c r="I21" s="58">
        <v>85239.017399999997</v>
      </c>
      <c r="J21" s="60">
        <v>15.0892184551013</v>
      </c>
      <c r="K21" s="58">
        <v>222328.91279999999</v>
      </c>
      <c r="L21" s="60">
        <v>13.3823754328482</v>
      </c>
      <c r="M21" s="60">
        <v>-0.61660849087730496</v>
      </c>
      <c r="N21" s="58">
        <v>16003256.361</v>
      </c>
      <c r="O21" s="58">
        <v>30842029.429699998</v>
      </c>
      <c r="P21" s="58">
        <v>32752</v>
      </c>
      <c r="Q21" s="58">
        <v>33091</v>
      </c>
      <c r="R21" s="60">
        <v>-1.0244477350337</v>
      </c>
      <c r="S21" s="58">
        <v>17.247806182828501</v>
      </c>
      <c r="T21" s="58">
        <v>18.9972439726814</v>
      </c>
      <c r="U21" s="61">
        <v>-10.142958306167399</v>
      </c>
    </row>
    <row r="22" spans="1:21" ht="12" customHeight="1" thickBot="1" x14ac:dyDescent="0.25">
      <c r="A22" s="85"/>
      <c r="B22" s="75" t="s">
        <v>20</v>
      </c>
      <c r="C22" s="76"/>
      <c r="D22" s="58">
        <v>1744318.0689999999</v>
      </c>
      <c r="E22" s="58">
        <v>1090042</v>
      </c>
      <c r="F22" s="60">
        <v>160.02301461778501</v>
      </c>
      <c r="G22" s="58">
        <v>3675263.1129000001</v>
      </c>
      <c r="H22" s="60">
        <v>-52.538960737871399</v>
      </c>
      <c r="I22" s="58">
        <v>96161.097500000003</v>
      </c>
      <c r="J22" s="60">
        <v>5.5128189754479902</v>
      </c>
      <c r="K22" s="58">
        <v>458593.61619999999</v>
      </c>
      <c r="L22" s="60">
        <v>12.4778445001763</v>
      </c>
      <c r="M22" s="60">
        <v>-0.79031304819109705</v>
      </c>
      <c r="N22" s="58">
        <v>38708866.7861</v>
      </c>
      <c r="O22" s="58">
        <v>82715534.290999994</v>
      </c>
      <c r="P22" s="58">
        <v>84708</v>
      </c>
      <c r="Q22" s="58">
        <v>84718</v>
      </c>
      <c r="R22" s="60">
        <v>-1.1803866946812999E-2</v>
      </c>
      <c r="S22" s="58">
        <v>20.5921290669122</v>
      </c>
      <c r="T22" s="58">
        <v>21.947673384640801</v>
      </c>
      <c r="U22" s="61">
        <v>-6.5828274158727096</v>
      </c>
    </row>
    <row r="23" spans="1:21" ht="12" thickBot="1" x14ac:dyDescent="0.25">
      <c r="A23" s="85"/>
      <c r="B23" s="75" t="s">
        <v>21</v>
      </c>
      <c r="C23" s="76"/>
      <c r="D23" s="58">
        <v>2715988.4016999998</v>
      </c>
      <c r="E23" s="58">
        <v>3219750</v>
      </c>
      <c r="F23" s="60">
        <v>84.354015116080504</v>
      </c>
      <c r="G23" s="58">
        <v>5643048.0954999998</v>
      </c>
      <c r="H23" s="60">
        <v>-51.870188668676398</v>
      </c>
      <c r="I23" s="58">
        <v>455600.21580000001</v>
      </c>
      <c r="J23" s="60">
        <v>16.774748210074399</v>
      </c>
      <c r="K23" s="58">
        <v>510048.9951</v>
      </c>
      <c r="L23" s="60">
        <v>9.0385370896756001</v>
      </c>
      <c r="M23" s="60">
        <v>-0.106752056808434</v>
      </c>
      <c r="N23" s="58">
        <v>52351808.2095</v>
      </c>
      <c r="O23" s="58">
        <v>154025633.31850001</v>
      </c>
      <c r="P23" s="58">
        <v>81145</v>
      </c>
      <c r="Q23" s="58">
        <v>75487</v>
      </c>
      <c r="R23" s="60">
        <v>7.4953303217772502</v>
      </c>
      <c r="S23" s="58">
        <v>33.470804137038598</v>
      </c>
      <c r="T23" s="58">
        <v>32.832739565753002</v>
      </c>
      <c r="U23" s="61">
        <v>1.90633176506063</v>
      </c>
    </row>
    <row r="24" spans="1:21" ht="12" thickBot="1" x14ac:dyDescent="0.25">
      <c r="A24" s="85"/>
      <c r="B24" s="75" t="s">
        <v>22</v>
      </c>
      <c r="C24" s="76"/>
      <c r="D24" s="58">
        <v>313783.7341</v>
      </c>
      <c r="E24" s="58">
        <v>232998</v>
      </c>
      <c r="F24" s="60">
        <v>134.67228650031299</v>
      </c>
      <c r="G24" s="58">
        <v>1092030.6203000001</v>
      </c>
      <c r="H24" s="60">
        <v>-71.266031531808295</v>
      </c>
      <c r="I24" s="58">
        <v>56308.267099999997</v>
      </c>
      <c r="J24" s="60">
        <v>17.944928618274101</v>
      </c>
      <c r="K24" s="58">
        <v>181961.0061</v>
      </c>
      <c r="L24" s="60">
        <v>16.662628567137801</v>
      </c>
      <c r="M24" s="60">
        <v>-0.69054761617961902</v>
      </c>
      <c r="N24" s="58">
        <v>10939768.853700001</v>
      </c>
      <c r="O24" s="58">
        <v>22671939.8215</v>
      </c>
      <c r="P24" s="58">
        <v>21976</v>
      </c>
      <c r="Q24" s="58">
        <v>21945</v>
      </c>
      <c r="R24" s="60">
        <v>0.14126224652539801</v>
      </c>
      <c r="S24" s="58">
        <v>14.2784735211139</v>
      </c>
      <c r="T24" s="58">
        <v>16.6758919936204</v>
      </c>
      <c r="U24" s="61">
        <v>-16.790439600993398</v>
      </c>
    </row>
    <row r="25" spans="1:21" ht="12" thickBot="1" x14ac:dyDescent="0.25">
      <c r="A25" s="85"/>
      <c r="B25" s="75" t="s">
        <v>23</v>
      </c>
      <c r="C25" s="76"/>
      <c r="D25" s="58">
        <v>343076.55849999998</v>
      </c>
      <c r="E25" s="58">
        <v>244375</v>
      </c>
      <c r="F25" s="60">
        <v>140.38938455242999</v>
      </c>
      <c r="G25" s="58">
        <v>1068936.4516</v>
      </c>
      <c r="H25" s="60">
        <v>-67.904868620910307</v>
      </c>
      <c r="I25" s="58">
        <v>33938.026599999997</v>
      </c>
      <c r="J25" s="60">
        <v>9.8922604180197897</v>
      </c>
      <c r="K25" s="58">
        <v>100959.9996</v>
      </c>
      <c r="L25" s="60">
        <v>9.4449019348981498</v>
      </c>
      <c r="M25" s="60">
        <v>-0.66384680334329205</v>
      </c>
      <c r="N25" s="58">
        <v>12337995.6284</v>
      </c>
      <c r="O25" s="58">
        <v>32606620.3587</v>
      </c>
      <c r="P25" s="58">
        <v>16526</v>
      </c>
      <c r="Q25" s="58">
        <v>18753</v>
      </c>
      <c r="R25" s="60">
        <v>-11.8754332640111</v>
      </c>
      <c r="S25" s="58">
        <v>20.759806274960699</v>
      </c>
      <c r="T25" s="58">
        <v>21.982086876766399</v>
      </c>
      <c r="U25" s="61">
        <v>-5.88772643451862</v>
      </c>
    </row>
    <row r="26" spans="1:21" ht="12" thickBot="1" x14ac:dyDescent="0.25">
      <c r="A26" s="85"/>
      <c r="B26" s="75" t="s">
        <v>24</v>
      </c>
      <c r="C26" s="76"/>
      <c r="D26" s="58">
        <v>495036.24579999998</v>
      </c>
      <c r="E26" s="58">
        <v>651429</v>
      </c>
      <c r="F26" s="60">
        <v>75.992356158537604</v>
      </c>
      <c r="G26" s="58">
        <v>2826200.469</v>
      </c>
      <c r="H26" s="60">
        <v>-82.4840363863091</v>
      </c>
      <c r="I26" s="58">
        <v>113083.5686</v>
      </c>
      <c r="J26" s="60">
        <v>22.8434926855208</v>
      </c>
      <c r="K26" s="58">
        <v>476763.83590000001</v>
      </c>
      <c r="L26" s="60">
        <v>16.869427385973601</v>
      </c>
      <c r="M26" s="60">
        <v>-0.76281009572269898</v>
      </c>
      <c r="N26" s="58">
        <v>20871829.842700001</v>
      </c>
      <c r="O26" s="58">
        <v>51625227.0603</v>
      </c>
      <c r="P26" s="58">
        <v>32693</v>
      </c>
      <c r="Q26" s="58">
        <v>31693</v>
      </c>
      <c r="R26" s="60">
        <v>3.15527088000505</v>
      </c>
      <c r="S26" s="58">
        <v>15.1419645122809</v>
      </c>
      <c r="T26" s="58">
        <v>15.895090581516399</v>
      </c>
      <c r="U26" s="61">
        <v>-4.9737672322813999</v>
      </c>
    </row>
    <row r="27" spans="1:21" ht="12" thickBot="1" x14ac:dyDescent="0.25">
      <c r="A27" s="85"/>
      <c r="B27" s="75" t="s">
        <v>25</v>
      </c>
      <c r="C27" s="76"/>
      <c r="D27" s="58">
        <v>256097.46590000001</v>
      </c>
      <c r="E27" s="58">
        <v>265776</v>
      </c>
      <c r="F27" s="60">
        <v>96.358386724158706</v>
      </c>
      <c r="G27" s="58">
        <v>606931.97560000001</v>
      </c>
      <c r="H27" s="60">
        <v>-57.804584995406202</v>
      </c>
      <c r="I27" s="58">
        <v>71356.649799999999</v>
      </c>
      <c r="J27" s="60">
        <v>27.863083123150901</v>
      </c>
      <c r="K27" s="58">
        <v>129000.3904</v>
      </c>
      <c r="L27" s="60">
        <v>21.254505543635801</v>
      </c>
      <c r="M27" s="60">
        <v>-0.446849350000107</v>
      </c>
      <c r="N27" s="58">
        <v>5867278.0944999997</v>
      </c>
      <c r="O27" s="58">
        <v>14893128.037699999</v>
      </c>
      <c r="P27" s="58">
        <v>27951</v>
      </c>
      <c r="Q27" s="58">
        <v>28008</v>
      </c>
      <c r="R27" s="60">
        <v>-0.203513281919454</v>
      </c>
      <c r="S27" s="58">
        <v>9.1623722192408206</v>
      </c>
      <c r="T27" s="58">
        <v>9.6352225257069399</v>
      </c>
      <c r="U27" s="61">
        <v>-5.1607847307616401</v>
      </c>
    </row>
    <row r="28" spans="1:21" ht="12" thickBot="1" x14ac:dyDescent="0.25">
      <c r="A28" s="85"/>
      <c r="B28" s="75" t="s">
        <v>26</v>
      </c>
      <c r="C28" s="76"/>
      <c r="D28" s="58">
        <v>693922.53099999996</v>
      </c>
      <c r="E28" s="58">
        <v>700785</v>
      </c>
      <c r="F28" s="60">
        <v>99.020745449745604</v>
      </c>
      <c r="G28" s="58">
        <v>1925777.2431999999</v>
      </c>
      <c r="H28" s="60">
        <v>-63.966625244416498</v>
      </c>
      <c r="I28" s="58">
        <v>30633.524000000001</v>
      </c>
      <c r="J28" s="60">
        <v>4.4145452311304201</v>
      </c>
      <c r="K28" s="58">
        <v>121806.1009</v>
      </c>
      <c r="L28" s="60">
        <v>6.3250358435848399</v>
      </c>
      <c r="M28" s="60">
        <v>-0.74850583202602095</v>
      </c>
      <c r="N28" s="58">
        <v>22422250.125399999</v>
      </c>
      <c r="O28" s="58">
        <v>74486151.391100004</v>
      </c>
      <c r="P28" s="58">
        <v>28209</v>
      </c>
      <c r="Q28" s="58">
        <v>30307</v>
      </c>
      <c r="R28" s="60">
        <v>-6.9224931533968999</v>
      </c>
      <c r="S28" s="58">
        <v>24.5993311000035</v>
      </c>
      <c r="T28" s="58">
        <v>25.564386580657899</v>
      </c>
      <c r="U28" s="61">
        <v>-3.9230964318954702</v>
      </c>
    </row>
    <row r="29" spans="1:21" ht="12" thickBot="1" x14ac:dyDescent="0.25">
      <c r="A29" s="85"/>
      <c r="B29" s="75" t="s">
        <v>27</v>
      </c>
      <c r="C29" s="76"/>
      <c r="D29" s="58">
        <v>757936.15399999998</v>
      </c>
      <c r="E29" s="58">
        <v>667112</v>
      </c>
      <c r="F29" s="60">
        <v>113.614528594899</v>
      </c>
      <c r="G29" s="58">
        <v>1131082.2337</v>
      </c>
      <c r="H29" s="60">
        <v>-32.990181313286399</v>
      </c>
      <c r="I29" s="58">
        <v>130428.08199999999</v>
      </c>
      <c r="J29" s="60">
        <v>17.208320425364001</v>
      </c>
      <c r="K29" s="58">
        <v>215882.35740000001</v>
      </c>
      <c r="L29" s="60">
        <v>19.086353844830999</v>
      </c>
      <c r="M29" s="60">
        <v>-0.39583723482167199</v>
      </c>
      <c r="N29" s="58">
        <v>16568312.6613</v>
      </c>
      <c r="O29" s="58">
        <v>41605221.574000001</v>
      </c>
      <c r="P29" s="58">
        <v>76976</v>
      </c>
      <c r="Q29" s="58">
        <v>80261</v>
      </c>
      <c r="R29" s="60">
        <v>-4.0928969237861503</v>
      </c>
      <c r="S29" s="58">
        <v>9.8463956817709395</v>
      </c>
      <c r="T29" s="58">
        <v>10.9019732173783</v>
      </c>
      <c r="U29" s="61">
        <v>-10.7204460365288</v>
      </c>
    </row>
    <row r="30" spans="1:21" ht="12" thickBot="1" x14ac:dyDescent="0.25">
      <c r="A30" s="85"/>
      <c r="B30" s="75" t="s">
        <v>28</v>
      </c>
      <c r="C30" s="76"/>
      <c r="D30" s="58">
        <v>814917.97369999997</v>
      </c>
      <c r="E30" s="58">
        <v>1001134</v>
      </c>
      <c r="F30" s="60">
        <v>81.399490347945402</v>
      </c>
      <c r="G30" s="58">
        <v>3989466.1798</v>
      </c>
      <c r="H30" s="60">
        <v>-79.573257749966601</v>
      </c>
      <c r="I30" s="58">
        <v>108449.0733</v>
      </c>
      <c r="J30" s="60">
        <v>13.307974152000201</v>
      </c>
      <c r="K30" s="58">
        <v>435217.97489999997</v>
      </c>
      <c r="L30" s="60">
        <v>10.909178202929899</v>
      </c>
      <c r="M30" s="60">
        <v>-0.75081664923210401</v>
      </c>
      <c r="N30" s="58">
        <v>27503573.8387</v>
      </c>
      <c r="O30" s="58">
        <v>60123726.120899998</v>
      </c>
      <c r="P30" s="58">
        <v>49484</v>
      </c>
      <c r="Q30" s="58">
        <v>50420</v>
      </c>
      <c r="R30" s="60">
        <v>-1.85640618802063</v>
      </c>
      <c r="S30" s="58">
        <v>16.468312458572498</v>
      </c>
      <c r="T30" s="58">
        <v>17.756854408964699</v>
      </c>
      <c r="U30" s="61">
        <v>-7.8243715233948397</v>
      </c>
    </row>
    <row r="31" spans="1:21" ht="12" thickBot="1" x14ac:dyDescent="0.25">
      <c r="A31" s="85"/>
      <c r="B31" s="75" t="s">
        <v>29</v>
      </c>
      <c r="C31" s="76"/>
      <c r="D31" s="58">
        <v>395120.93900000001</v>
      </c>
      <c r="E31" s="58">
        <v>930026</v>
      </c>
      <c r="F31" s="60">
        <v>42.484934722255097</v>
      </c>
      <c r="G31" s="58">
        <v>2910451.551</v>
      </c>
      <c r="H31" s="60">
        <v>-86.424067465948994</v>
      </c>
      <c r="I31" s="58">
        <v>30264.9663</v>
      </c>
      <c r="J31" s="60">
        <v>7.6596715872858399</v>
      </c>
      <c r="K31" s="58">
        <v>38122.134100000003</v>
      </c>
      <c r="L31" s="60">
        <v>1.30983572246381</v>
      </c>
      <c r="M31" s="60">
        <v>-0.20610514037303099</v>
      </c>
      <c r="N31" s="58">
        <v>16731373.230799999</v>
      </c>
      <c r="O31" s="58">
        <v>85257390.148699999</v>
      </c>
      <c r="P31" s="58">
        <v>15920</v>
      </c>
      <c r="Q31" s="58">
        <v>15122</v>
      </c>
      <c r="R31" s="60">
        <v>5.2770797513556502</v>
      </c>
      <c r="S31" s="58">
        <v>24.819154459799002</v>
      </c>
      <c r="T31" s="58">
        <v>23.462503934664699</v>
      </c>
      <c r="U31" s="61">
        <v>5.4661432053687102</v>
      </c>
    </row>
    <row r="32" spans="1:21" ht="12" thickBot="1" x14ac:dyDescent="0.25">
      <c r="A32" s="85"/>
      <c r="B32" s="75" t="s">
        <v>30</v>
      </c>
      <c r="C32" s="76"/>
      <c r="D32" s="58">
        <v>142498.40229999999</v>
      </c>
      <c r="E32" s="58">
        <v>105035</v>
      </c>
      <c r="F32" s="60">
        <v>135.667541581378</v>
      </c>
      <c r="G32" s="58">
        <v>247967.9731</v>
      </c>
      <c r="H32" s="60">
        <v>-42.533545554879602</v>
      </c>
      <c r="I32" s="58">
        <v>39055.541499999999</v>
      </c>
      <c r="J32" s="60">
        <v>27.4077048371229</v>
      </c>
      <c r="K32" s="58">
        <v>58783.455800000003</v>
      </c>
      <c r="L32" s="60">
        <v>23.706067789768099</v>
      </c>
      <c r="M32" s="60">
        <v>-0.33560317323160899</v>
      </c>
      <c r="N32" s="58">
        <v>2793561.8594999998</v>
      </c>
      <c r="O32" s="58">
        <v>6516348.6509999996</v>
      </c>
      <c r="P32" s="58">
        <v>22887</v>
      </c>
      <c r="Q32" s="58">
        <v>21431</v>
      </c>
      <c r="R32" s="60">
        <v>6.7938966917082704</v>
      </c>
      <c r="S32" s="58">
        <v>6.2261721632367699</v>
      </c>
      <c r="T32" s="58">
        <v>6.4251841864588704</v>
      </c>
      <c r="U32" s="61">
        <v>-3.1963784168576099</v>
      </c>
    </row>
    <row r="33" spans="1:21" ht="12" thickBot="1" x14ac:dyDescent="0.25">
      <c r="A33" s="85"/>
      <c r="B33" s="75" t="s">
        <v>76</v>
      </c>
      <c r="C33" s="76"/>
      <c r="D33" s="58">
        <v>7.2565999999999997</v>
      </c>
      <c r="E33" s="59"/>
      <c r="F33" s="59"/>
      <c r="G33" s="59"/>
      <c r="H33" s="59"/>
      <c r="I33" s="58">
        <v>-21.28</v>
      </c>
      <c r="J33" s="60">
        <v>-293.25028250144697</v>
      </c>
      <c r="K33" s="59"/>
      <c r="L33" s="59"/>
      <c r="M33" s="59"/>
      <c r="N33" s="58">
        <v>168.0384</v>
      </c>
      <c r="O33" s="58">
        <v>197.47139999999999</v>
      </c>
      <c r="P33" s="58">
        <v>1</v>
      </c>
      <c r="Q33" s="58">
        <v>1</v>
      </c>
      <c r="R33" s="60">
        <v>0</v>
      </c>
      <c r="S33" s="58">
        <v>7.2565999999999997</v>
      </c>
      <c r="T33" s="58">
        <v>1.7948999999999999</v>
      </c>
      <c r="U33" s="61">
        <v>75.265275748973295</v>
      </c>
    </row>
    <row r="34" spans="1:21" ht="12" customHeight="1" thickBot="1" x14ac:dyDescent="0.25">
      <c r="A34" s="85"/>
      <c r="B34" s="75" t="s">
        <v>31</v>
      </c>
      <c r="C34" s="76"/>
      <c r="D34" s="58">
        <v>129486.103</v>
      </c>
      <c r="E34" s="58">
        <v>145144</v>
      </c>
      <c r="F34" s="60">
        <v>89.212163782174997</v>
      </c>
      <c r="G34" s="58">
        <v>832610.58429999999</v>
      </c>
      <c r="H34" s="60">
        <v>-84.448179564176101</v>
      </c>
      <c r="I34" s="58">
        <v>19618.0442</v>
      </c>
      <c r="J34" s="60">
        <v>15.150694742894499</v>
      </c>
      <c r="K34" s="58">
        <v>113344.2678</v>
      </c>
      <c r="L34" s="60">
        <v>13.613118778124999</v>
      </c>
      <c r="M34" s="60">
        <v>-0.82691630921630099</v>
      </c>
      <c r="N34" s="58">
        <v>6216690.2910000002</v>
      </c>
      <c r="O34" s="58">
        <v>17114019.944699999</v>
      </c>
      <c r="P34" s="58">
        <v>6253</v>
      </c>
      <c r="Q34" s="58">
        <v>7381</v>
      </c>
      <c r="R34" s="60">
        <v>-15.282482048502899</v>
      </c>
      <c r="S34" s="58">
        <v>20.707836718375201</v>
      </c>
      <c r="T34" s="58">
        <v>21.639730849478401</v>
      </c>
      <c r="U34" s="61">
        <v>-4.5002003047295096</v>
      </c>
    </row>
    <row r="35" spans="1:21" ht="12" customHeight="1" thickBot="1" x14ac:dyDescent="0.25">
      <c r="A35" s="85"/>
      <c r="B35" s="75" t="s">
        <v>61</v>
      </c>
      <c r="C35" s="76"/>
      <c r="D35" s="58">
        <v>177699.38</v>
      </c>
      <c r="E35" s="59"/>
      <c r="F35" s="59"/>
      <c r="G35" s="58">
        <v>4341.03</v>
      </c>
      <c r="H35" s="60">
        <v>3993.4842652550201</v>
      </c>
      <c r="I35" s="58">
        <v>7073.68</v>
      </c>
      <c r="J35" s="60">
        <v>3.9807004391349001</v>
      </c>
      <c r="K35" s="58">
        <v>-0.85</v>
      </c>
      <c r="L35" s="60">
        <v>-1.9580606445936E-2</v>
      </c>
      <c r="M35" s="60">
        <v>-8322.9764705882408</v>
      </c>
      <c r="N35" s="58">
        <v>2315964.7799999998</v>
      </c>
      <c r="O35" s="58">
        <v>10327536.57</v>
      </c>
      <c r="P35" s="58">
        <v>142</v>
      </c>
      <c r="Q35" s="58">
        <v>115</v>
      </c>
      <c r="R35" s="60">
        <v>23.478260869565201</v>
      </c>
      <c r="S35" s="58">
        <v>1251.4040845070399</v>
      </c>
      <c r="T35" s="58">
        <v>1566.0472173912999</v>
      </c>
      <c r="U35" s="61">
        <v>-25.143208079603401</v>
      </c>
    </row>
    <row r="36" spans="1:21" ht="12" customHeight="1" thickBot="1" x14ac:dyDescent="0.25">
      <c r="A36" s="85"/>
      <c r="B36" s="75" t="s">
        <v>35</v>
      </c>
      <c r="C36" s="76"/>
      <c r="D36" s="58">
        <v>217955.58</v>
      </c>
      <c r="E36" s="59"/>
      <c r="F36" s="59"/>
      <c r="G36" s="58">
        <v>1237549.1599999999</v>
      </c>
      <c r="H36" s="60">
        <v>-82.388127514869794</v>
      </c>
      <c r="I36" s="58">
        <v>-22329.15</v>
      </c>
      <c r="J36" s="60">
        <v>-10.244816856719201</v>
      </c>
      <c r="K36" s="58">
        <v>-136795.84</v>
      </c>
      <c r="L36" s="60">
        <v>-11.053770179117601</v>
      </c>
      <c r="M36" s="60">
        <v>-0.83677025558672002</v>
      </c>
      <c r="N36" s="58">
        <v>6875919.4299999997</v>
      </c>
      <c r="O36" s="58">
        <v>36039086.899999999</v>
      </c>
      <c r="P36" s="58">
        <v>86</v>
      </c>
      <c r="Q36" s="58">
        <v>82</v>
      </c>
      <c r="R36" s="60">
        <v>4.8780487804878101</v>
      </c>
      <c r="S36" s="58">
        <v>2534.3672093023301</v>
      </c>
      <c r="T36" s="58">
        <v>2143.8195121951198</v>
      </c>
      <c r="U36" s="61">
        <v>15.410067478529101</v>
      </c>
    </row>
    <row r="37" spans="1:21" ht="12" customHeight="1" thickBot="1" x14ac:dyDescent="0.25">
      <c r="A37" s="85"/>
      <c r="B37" s="75" t="s">
        <v>36</v>
      </c>
      <c r="C37" s="76"/>
      <c r="D37" s="58">
        <v>33415.370000000003</v>
      </c>
      <c r="E37" s="59"/>
      <c r="F37" s="59"/>
      <c r="G37" s="58">
        <v>120362.37</v>
      </c>
      <c r="H37" s="60">
        <v>-72.237693558210907</v>
      </c>
      <c r="I37" s="58">
        <v>2270.08</v>
      </c>
      <c r="J37" s="60">
        <v>6.79352046677921</v>
      </c>
      <c r="K37" s="58">
        <v>-6318</v>
      </c>
      <c r="L37" s="60">
        <v>-5.2491488826615802</v>
      </c>
      <c r="M37" s="60">
        <v>-1.35930357708135</v>
      </c>
      <c r="N37" s="58">
        <v>715018.21</v>
      </c>
      <c r="O37" s="58">
        <v>10456592.1</v>
      </c>
      <c r="P37" s="58">
        <v>8</v>
      </c>
      <c r="Q37" s="58">
        <v>8</v>
      </c>
      <c r="R37" s="60">
        <v>0</v>
      </c>
      <c r="S37" s="58">
        <v>4176.9212500000003</v>
      </c>
      <c r="T37" s="58">
        <v>2055.9825000000001</v>
      </c>
      <c r="U37" s="61">
        <v>50.777561343776803</v>
      </c>
    </row>
    <row r="38" spans="1:21" ht="12" customHeight="1" thickBot="1" x14ac:dyDescent="0.25">
      <c r="A38" s="85"/>
      <c r="B38" s="75" t="s">
        <v>37</v>
      </c>
      <c r="C38" s="76"/>
      <c r="D38" s="58">
        <v>244370.29</v>
      </c>
      <c r="E38" s="59"/>
      <c r="F38" s="59"/>
      <c r="G38" s="58">
        <v>817386.85</v>
      </c>
      <c r="H38" s="60">
        <v>-70.103471813866406</v>
      </c>
      <c r="I38" s="58">
        <v>-31486.39</v>
      </c>
      <c r="J38" s="60">
        <v>-12.884704601365399</v>
      </c>
      <c r="K38" s="58">
        <v>-111111.3</v>
      </c>
      <c r="L38" s="60">
        <v>-13.593477800627699</v>
      </c>
      <c r="M38" s="60">
        <v>-0.71662297174094802</v>
      </c>
      <c r="N38" s="58">
        <v>4232546.57</v>
      </c>
      <c r="O38" s="58">
        <v>17990268.18</v>
      </c>
      <c r="P38" s="58">
        <v>130</v>
      </c>
      <c r="Q38" s="58">
        <v>93</v>
      </c>
      <c r="R38" s="60">
        <v>39.7849462365592</v>
      </c>
      <c r="S38" s="58">
        <v>1879.77146153846</v>
      </c>
      <c r="T38" s="58">
        <v>1875.4716129032299</v>
      </c>
      <c r="U38" s="61">
        <v>0.228743159645422</v>
      </c>
    </row>
    <row r="39" spans="1:21" ht="12" customHeight="1" thickBot="1" x14ac:dyDescent="0.25">
      <c r="A39" s="85"/>
      <c r="B39" s="75" t="s">
        <v>74</v>
      </c>
      <c r="C39" s="76"/>
      <c r="D39" s="58">
        <v>18.489999999999998</v>
      </c>
      <c r="E39" s="59"/>
      <c r="F39" s="59"/>
      <c r="G39" s="58">
        <v>-135.91</v>
      </c>
      <c r="H39" s="60">
        <v>-113.604591273637</v>
      </c>
      <c r="I39" s="58">
        <v>-2045.79</v>
      </c>
      <c r="J39" s="60">
        <v>-11064.305029745799</v>
      </c>
      <c r="K39" s="58">
        <v>-101.82</v>
      </c>
      <c r="L39" s="60">
        <v>74.917224633948905</v>
      </c>
      <c r="M39" s="60">
        <v>19.092221567471999</v>
      </c>
      <c r="N39" s="58">
        <v>211.72</v>
      </c>
      <c r="O39" s="58">
        <v>678.99</v>
      </c>
      <c r="P39" s="58">
        <v>22</v>
      </c>
      <c r="Q39" s="59"/>
      <c r="R39" s="59"/>
      <c r="S39" s="58">
        <v>0.84045454545454601</v>
      </c>
      <c r="T39" s="59"/>
      <c r="U39" s="62"/>
    </row>
    <row r="40" spans="1:21" ht="12" customHeight="1" thickBot="1" x14ac:dyDescent="0.25">
      <c r="A40" s="85"/>
      <c r="B40" s="75" t="s">
        <v>32</v>
      </c>
      <c r="C40" s="76"/>
      <c r="D40" s="58">
        <v>150895.72570000001</v>
      </c>
      <c r="E40" s="59"/>
      <c r="F40" s="59"/>
      <c r="G40" s="58">
        <v>564258.97549999994</v>
      </c>
      <c r="H40" s="60">
        <v>-73.257718130883305</v>
      </c>
      <c r="I40" s="58">
        <v>9809.9241000000002</v>
      </c>
      <c r="J40" s="60">
        <v>6.5011278844991196</v>
      </c>
      <c r="K40" s="58">
        <v>32483.450400000002</v>
      </c>
      <c r="L40" s="60">
        <v>5.75683361903386</v>
      </c>
      <c r="M40" s="60">
        <v>-0.69800239878458203</v>
      </c>
      <c r="N40" s="58">
        <v>2190835.0364000001</v>
      </c>
      <c r="O40" s="58">
        <v>5284777.5983999996</v>
      </c>
      <c r="P40" s="58">
        <v>225</v>
      </c>
      <c r="Q40" s="58">
        <v>263</v>
      </c>
      <c r="R40" s="60">
        <v>-14.4486692015209</v>
      </c>
      <c r="S40" s="58">
        <v>670.64766977777799</v>
      </c>
      <c r="T40" s="58">
        <v>735.44896007604598</v>
      </c>
      <c r="U40" s="61">
        <v>-9.6624939172218305</v>
      </c>
    </row>
    <row r="41" spans="1:21" ht="12" customHeight="1" thickBot="1" x14ac:dyDescent="0.25">
      <c r="A41" s="85"/>
      <c r="B41" s="75" t="s">
        <v>33</v>
      </c>
      <c r="C41" s="76"/>
      <c r="D41" s="58">
        <v>505652.16259999998</v>
      </c>
      <c r="E41" s="58">
        <v>965222</v>
      </c>
      <c r="F41" s="60">
        <v>52.387136078539498</v>
      </c>
      <c r="G41" s="58">
        <v>1559991.7352</v>
      </c>
      <c r="H41" s="60">
        <v>-67.586228106832095</v>
      </c>
      <c r="I41" s="58">
        <v>30906.730500000001</v>
      </c>
      <c r="J41" s="60">
        <v>6.1122512244546696</v>
      </c>
      <c r="K41" s="58">
        <v>95473.415200000003</v>
      </c>
      <c r="L41" s="60">
        <v>6.1201231420472704</v>
      </c>
      <c r="M41" s="60">
        <v>-0.676279198400352</v>
      </c>
      <c r="N41" s="58">
        <v>13457299.7212</v>
      </c>
      <c r="O41" s="58">
        <v>34732399.792199999</v>
      </c>
      <c r="P41" s="58">
        <v>2734</v>
      </c>
      <c r="Q41" s="58">
        <v>2690</v>
      </c>
      <c r="R41" s="60">
        <v>1.63568773234202</v>
      </c>
      <c r="S41" s="58">
        <v>184.949583979517</v>
      </c>
      <c r="T41" s="58">
        <v>194.020660074349</v>
      </c>
      <c r="U41" s="61">
        <v>-4.9046209781346803</v>
      </c>
    </row>
    <row r="42" spans="1:21" ht="12" customHeight="1" thickBot="1" x14ac:dyDescent="0.25">
      <c r="A42" s="85"/>
      <c r="B42" s="75" t="s">
        <v>38</v>
      </c>
      <c r="C42" s="76"/>
      <c r="D42" s="58">
        <v>155772.73000000001</v>
      </c>
      <c r="E42" s="59"/>
      <c r="F42" s="59"/>
      <c r="G42" s="58">
        <v>401313.83</v>
      </c>
      <c r="H42" s="60">
        <v>-61.184310543197597</v>
      </c>
      <c r="I42" s="58">
        <v>-15379.48</v>
      </c>
      <c r="J42" s="60">
        <v>-9.8730246301775697</v>
      </c>
      <c r="K42" s="58">
        <v>-38498.800000000003</v>
      </c>
      <c r="L42" s="60">
        <v>-9.5931904464892206</v>
      </c>
      <c r="M42" s="60">
        <v>-0.60052053570500896</v>
      </c>
      <c r="N42" s="58">
        <v>2912646.8</v>
      </c>
      <c r="O42" s="58">
        <v>14559220.32</v>
      </c>
      <c r="P42" s="58">
        <v>100</v>
      </c>
      <c r="Q42" s="58">
        <v>99</v>
      </c>
      <c r="R42" s="60">
        <v>1.0101010101010199</v>
      </c>
      <c r="S42" s="58">
        <v>1557.7273</v>
      </c>
      <c r="T42" s="58">
        <v>1575.83595959596</v>
      </c>
      <c r="U42" s="61">
        <v>-1.1625051185762501</v>
      </c>
    </row>
    <row r="43" spans="1:21" ht="12" thickBot="1" x14ac:dyDescent="0.25">
      <c r="A43" s="85"/>
      <c r="B43" s="75" t="s">
        <v>39</v>
      </c>
      <c r="C43" s="76"/>
      <c r="D43" s="58">
        <v>63058.17</v>
      </c>
      <c r="E43" s="59"/>
      <c r="F43" s="59"/>
      <c r="G43" s="58">
        <v>122723.16</v>
      </c>
      <c r="H43" s="60">
        <v>-48.617547005797498</v>
      </c>
      <c r="I43" s="58">
        <v>8282.9500000000007</v>
      </c>
      <c r="J43" s="60">
        <v>13.135411319421401</v>
      </c>
      <c r="K43" s="58">
        <v>15902.03</v>
      </c>
      <c r="L43" s="60">
        <v>12.9576438546726</v>
      </c>
      <c r="M43" s="60">
        <v>-0.47912624991903602</v>
      </c>
      <c r="N43" s="58">
        <v>1019336.02</v>
      </c>
      <c r="O43" s="58">
        <v>5370336.5599999996</v>
      </c>
      <c r="P43" s="58">
        <v>60</v>
      </c>
      <c r="Q43" s="58">
        <v>40</v>
      </c>
      <c r="R43" s="60">
        <v>50</v>
      </c>
      <c r="S43" s="58">
        <v>1050.9694999999999</v>
      </c>
      <c r="T43" s="58">
        <v>860.74824999999998</v>
      </c>
      <c r="U43" s="61">
        <v>18.099597562060602</v>
      </c>
    </row>
    <row r="44" spans="1:21" ht="12" thickBot="1" x14ac:dyDescent="0.25">
      <c r="A44" s="85"/>
      <c r="B44" s="75" t="s">
        <v>75</v>
      </c>
      <c r="C44" s="7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8">
        <v>-1523.9315999999999</v>
      </c>
      <c r="P44" s="59"/>
      <c r="Q44" s="59"/>
      <c r="R44" s="59"/>
      <c r="S44" s="59"/>
      <c r="T44" s="59"/>
      <c r="U44" s="62"/>
    </row>
    <row r="45" spans="1:21" ht="12" thickBot="1" x14ac:dyDescent="0.25">
      <c r="A45" s="86"/>
      <c r="B45" s="75" t="s">
        <v>34</v>
      </c>
      <c r="C45" s="76"/>
      <c r="D45" s="63">
        <v>24866.271100000002</v>
      </c>
      <c r="E45" s="64"/>
      <c r="F45" s="64"/>
      <c r="G45" s="63">
        <v>69729.794699999999</v>
      </c>
      <c r="H45" s="65">
        <v>-64.339101804353902</v>
      </c>
      <c r="I45" s="63">
        <v>2528.0025000000001</v>
      </c>
      <c r="J45" s="65">
        <v>10.1663916147041</v>
      </c>
      <c r="K45" s="63">
        <v>9976.5167999999994</v>
      </c>
      <c r="L45" s="65">
        <v>14.3073944831219</v>
      </c>
      <c r="M45" s="65">
        <v>-0.74660469674145202</v>
      </c>
      <c r="N45" s="63">
        <v>798001.37300000002</v>
      </c>
      <c r="O45" s="63">
        <v>1996492.0238999999</v>
      </c>
      <c r="P45" s="63">
        <v>25</v>
      </c>
      <c r="Q45" s="63">
        <v>30</v>
      </c>
      <c r="R45" s="65">
        <v>-16.6666666666667</v>
      </c>
      <c r="S45" s="63">
        <v>994.65084400000001</v>
      </c>
      <c r="T45" s="63">
        <v>1250.2222266666699</v>
      </c>
      <c r="U45" s="66">
        <v>-25.694582597334701</v>
      </c>
    </row>
  </sheetData>
  <mergeCells count="43">
    <mergeCell ref="B13:C13"/>
    <mergeCell ref="B14:C14"/>
    <mergeCell ref="A8:A45"/>
    <mergeCell ref="B45:C45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15:C15"/>
    <mergeCell ref="B34:C34"/>
    <mergeCell ref="B35:C35"/>
    <mergeCell ref="B36:C36"/>
    <mergeCell ref="B24:C24"/>
    <mergeCell ref="B19:C19"/>
    <mergeCell ref="B20:C20"/>
    <mergeCell ref="B21:C21"/>
    <mergeCell ref="B22:C22"/>
    <mergeCell ref="B23:C23"/>
    <mergeCell ref="B28:C28"/>
    <mergeCell ref="B29:C29"/>
    <mergeCell ref="B30:C30"/>
    <mergeCell ref="B18:C18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8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42415</v>
      </c>
      <c r="C2" s="43">
        <v>12</v>
      </c>
      <c r="D2" s="43">
        <v>95750</v>
      </c>
      <c r="E2" s="43">
        <v>846573.48222906003</v>
      </c>
      <c r="F2" s="43">
        <v>622859.09902734996</v>
      </c>
      <c r="G2" s="37"/>
      <c r="H2" s="37"/>
    </row>
    <row r="3" spans="1:8" x14ac:dyDescent="0.2">
      <c r="A3" s="43">
        <v>2</v>
      </c>
      <c r="B3" s="44">
        <v>42415</v>
      </c>
      <c r="C3" s="43">
        <v>13</v>
      </c>
      <c r="D3" s="43">
        <v>20245</v>
      </c>
      <c r="E3" s="43">
        <v>186651.81132307701</v>
      </c>
      <c r="F3" s="43">
        <v>154938.879394872</v>
      </c>
      <c r="G3" s="37"/>
      <c r="H3" s="37"/>
    </row>
    <row r="4" spans="1:8" x14ac:dyDescent="0.2">
      <c r="A4" s="43">
        <v>3</v>
      </c>
      <c r="B4" s="44">
        <v>42415</v>
      </c>
      <c r="C4" s="43">
        <v>14</v>
      </c>
      <c r="D4" s="43">
        <v>129055</v>
      </c>
      <c r="E4" s="43">
        <v>331649.03084327199</v>
      </c>
      <c r="F4" s="43">
        <v>248188.817665879</v>
      </c>
      <c r="G4" s="37"/>
      <c r="H4" s="37"/>
    </row>
    <row r="5" spans="1:8" x14ac:dyDescent="0.2">
      <c r="A5" s="43">
        <v>4</v>
      </c>
      <c r="B5" s="44">
        <v>42415</v>
      </c>
      <c r="C5" s="43">
        <v>15</v>
      </c>
      <c r="D5" s="43">
        <v>4614</v>
      </c>
      <c r="E5" s="43">
        <v>75996.9278319492</v>
      </c>
      <c r="F5" s="43">
        <v>59048.352216670399</v>
      </c>
      <c r="G5" s="37"/>
      <c r="H5" s="37"/>
    </row>
    <row r="6" spans="1:8" x14ac:dyDescent="0.2">
      <c r="A6" s="43">
        <v>5</v>
      </c>
      <c r="B6" s="44">
        <v>42415</v>
      </c>
      <c r="C6" s="43">
        <v>16</v>
      </c>
      <c r="D6" s="43">
        <v>1779</v>
      </c>
      <c r="E6" s="43">
        <v>144062.68405042699</v>
      </c>
      <c r="F6" s="43">
        <v>110436.30861367501</v>
      </c>
      <c r="G6" s="37"/>
      <c r="H6" s="37"/>
    </row>
    <row r="7" spans="1:8" x14ac:dyDescent="0.2">
      <c r="A7" s="43">
        <v>6</v>
      </c>
      <c r="B7" s="44">
        <v>42415</v>
      </c>
      <c r="C7" s="43">
        <v>17</v>
      </c>
      <c r="D7" s="43">
        <v>19062</v>
      </c>
      <c r="E7" s="43">
        <v>308086.65261196601</v>
      </c>
      <c r="F7" s="43">
        <v>197364.667307692</v>
      </c>
      <c r="G7" s="37"/>
      <c r="H7" s="37"/>
    </row>
    <row r="8" spans="1:8" x14ac:dyDescent="0.2">
      <c r="A8" s="43">
        <v>7</v>
      </c>
      <c r="B8" s="44">
        <v>42415</v>
      </c>
      <c r="C8" s="43">
        <v>18</v>
      </c>
      <c r="D8" s="43">
        <v>41544</v>
      </c>
      <c r="E8" s="43">
        <v>92273.559705982902</v>
      </c>
      <c r="F8" s="43">
        <v>71104.702099145303</v>
      </c>
      <c r="G8" s="37"/>
      <c r="H8" s="37"/>
    </row>
    <row r="9" spans="1:8" x14ac:dyDescent="0.2">
      <c r="A9" s="43">
        <v>8</v>
      </c>
      <c r="B9" s="44">
        <v>42415</v>
      </c>
      <c r="C9" s="43">
        <v>19</v>
      </c>
      <c r="D9" s="43">
        <v>8761</v>
      </c>
      <c r="E9" s="43">
        <v>66962.205790598295</v>
      </c>
      <c r="F9" s="43">
        <v>49783.3495905983</v>
      </c>
      <c r="G9" s="37"/>
      <c r="H9" s="37"/>
    </row>
    <row r="10" spans="1:8" x14ac:dyDescent="0.2">
      <c r="A10" s="43">
        <v>9</v>
      </c>
      <c r="B10" s="44">
        <v>42415</v>
      </c>
      <c r="C10" s="43">
        <v>21</v>
      </c>
      <c r="D10" s="43">
        <v>237233</v>
      </c>
      <c r="E10" s="43">
        <v>1292079.62226667</v>
      </c>
      <c r="F10" s="43">
        <v>1219295.62456667</v>
      </c>
      <c r="G10" s="37"/>
      <c r="H10" s="37"/>
    </row>
    <row r="11" spans="1:8" x14ac:dyDescent="0.2">
      <c r="A11" s="43">
        <v>10</v>
      </c>
      <c r="B11" s="44">
        <v>42415</v>
      </c>
      <c r="C11" s="43">
        <v>22</v>
      </c>
      <c r="D11" s="43">
        <v>87962</v>
      </c>
      <c r="E11" s="43">
        <v>1575985.35461709</v>
      </c>
      <c r="F11" s="43">
        <v>1419433.6760358999</v>
      </c>
      <c r="G11" s="37"/>
      <c r="H11" s="37"/>
    </row>
    <row r="12" spans="1:8" x14ac:dyDescent="0.2">
      <c r="A12" s="43">
        <v>11</v>
      </c>
      <c r="B12" s="44">
        <v>42415</v>
      </c>
      <c r="C12" s="43">
        <v>23</v>
      </c>
      <c r="D12" s="43">
        <v>229485.666</v>
      </c>
      <c r="E12" s="43">
        <v>2557526.2753102598</v>
      </c>
      <c r="F12" s="43">
        <v>2207267.2931333301</v>
      </c>
      <c r="G12" s="37"/>
      <c r="H12" s="37"/>
    </row>
    <row r="13" spans="1:8" x14ac:dyDescent="0.2">
      <c r="A13" s="43">
        <v>12</v>
      </c>
      <c r="B13" s="44">
        <v>42415</v>
      </c>
      <c r="C13" s="43">
        <v>24</v>
      </c>
      <c r="D13" s="43">
        <v>28477</v>
      </c>
      <c r="E13" s="43">
        <v>877934.87241538498</v>
      </c>
      <c r="F13" s="43">
        <v>761525.88260683801</v>
      </c>
      <c r="G13" s="37"/>
      <c r="H13" s="37"/>
    </row>
    <row r="14" spans="1:8" x14ac:dyDescent="0.2">
      <c r="A14" s="43">
        <v>13</v>
      </c>
      <c r="B14" s="44">
        <v>42415</v>
      </c>
      <c r="C14" s="43">
        <v>25</v>
      </c>
      <c r="D14" s="43">
        <v>69017</v>
      </c>
      <c r="E14" s="43">
        <v>914983.08019999997</v>
      </c>
      <c r="F14" s="43">
        <v>811448.36679999996</v>
      </c>
      <c r="G14" s="37"/>
      <c r="H14" s="37"/>
    </row>
    <row r="15" spans="1:8" x14ac:dyDescent="0.2">
      <c r="A15" s="43">
        <v>14</v>
      </c>
      <c r="B15" s="44">
        <v>42415</v>
      </c>
      <c r="C15" s="43">
        <v>26</v>
      </c>
      <c r="D15" s="43">
        <v>68030</v>
      </c>
      <c r="E15" s="43">
        <v>564899.89654156298</v>
      </c>
      <c r="F15" s="43">
        <v>479661.13070617203</v>
      </c>
      <c r="G15" s="37"/>
      <c r="H15" s="37"/>
    </row>
    <row r="16" spans="1:8" x14ac:dyDescent="0.2">
      <c r="A16" s="43">
        <v>15</v>
      </c>
      <c r="B16" s="44">
        <v>42415</v>
      </c>
      <c r="C16" s="43">
        <v>27</v>
      </c>
      <c r="D16" s="43">
        <v>193740.742</v>
      </c>
      <c r="E16" s="43">
        <v>1744320.2534</v>
      </c>
      <c r="F16" s="43">
        <v>1648156.97</v>
      </c>
      <c r="G16" s="37"/>
      <c r="H16" s="37"/>
    </row>
    <row r="17" spans="1:9" x14ac:dyDescent="0.2">
      <c r="A17" s="43">
        <v>16</v>
      </c>
      <c r="B17" s="44">
        <v>42415</v>
      </c>
      <c r="C17" s="43">
        <v>29</v>
      </c>
      <c r="D17" s="43">
        <v>191245</v>
      </c>
      <c r="E17" s="43">
        <v>2715990.0448273499</v>
      </c>
      <c r="F17" s="43">
        <v>2260388.23231368</v>
      </c>
      <c r="G17" s="37"/>
      <c r="H17" s="37"/>
    </row>
    <row r="18" spans="1:9" x14ac:dyDescent="0.2">
      <c r="A18" s="43">
        <v>17</v>
      </c>
      <c r="B18" s="44">
        <v>42415</v>
      </c>
      <c r="C18" s="43">
        <v>31</v>
      </c>
      <c r="D18" s="43">
        <v>32022.912</v>
      </c>
      <c r="E18" s="43">
        <v>313783.69356159098</v>
      </c>
      <c r="F18" s="43">
        <v>257475.44987594199</v>
      </c>
      <c r="G18" s="37"/>
      <c r="H18" s="37"/>
    </row>
    <row r="19" spans="1:9" x14ac:dyDescent="0.2">
      <c r="A19" s="43">
        <v>18</v>
      </c>
      <c r="B19" s="44">
        <v>42415</v>
      </c>
      <c r="C19" s="43">
        <v>32</v>
      </c>
      <c r="D19" s="43">
        <v>17788.690999999999</v>
      </c>
      <c r="E19" s="43">
        <v>343076.54383435397</v>
      </c>
      <c r="F19" s="43">
        <v>309138.54059608403</v>
      </c>
      <c r="G19" s="37"/>
      <c r="H19" s="37"/>
    </row>
    <row r="20" spans="1:9" x14ac:dyDescent="0.2">
      <c r="A20" s="43">
        <v>19</v>
      </c>
      <c r="B20" s="44">
        <v>42415</v>
      </c>
      <c r="C20" s="43">
        <v>33</v>
      </c>
      <c r="D20" s="43">
        <v>28114.642</v>
      </c>
      <c r="E20" s="43">
        <v>495036.201628568</v>
      </c>
      <c r="F20" s="43">
        <v>381952.661595846</v>
      </c>
      <c r="G20" s="37"/>
      <c r="H20" s="37"/>
    </row>
    <row r="21" spans="1:9" x14ac:dyDescent="0.2">
      <c r="A21" s="43">
        <v>20</v>
      </c>
      <c r="B21" s="44">
        <v>42415</v>
      </c>
      <c r="C21" s="43">
        <v>34</v>
      </c>
      <c r="D21" s="43">
        <v>36404.112999999998</v>
      </c>
      <c r="E21" s="43">
        <v>256097.27739788199</v>
      </c>
      <c r="F21" s="43">
        <v>184740.84886278</v>
      </c>
      <c r="G21" s="37"/>
      <c r="H21" s="37"/>
    </row>
    <row r="22" spans="1:9" x14ac:dyDescent="0.2">
      <c r="A22" s="43">
        <v>21</v>
      </c>
      <c r="B22" s="44">
        <v>42415</v>
      </c>
      <c r="C22" s="43">
        <v>35</v>
      </c>
      <c r="D22" s="43">
        <v>21934.305</v>
      </c>
      <c r="E22" s="43">
        <v>693922.53101061902</v>
      </c>
      <c r="F22" s="43">
        <v>663289.00606814201</v>
      </c>
      <c r="G22" s="37"/>
      <c r="H22" s="37"/>
    </row>
    <row r="23" spans="1:9" x14ac:dyDescent="0.2">
      <c r="A23" s="43">
        <v>22</v>
      </c>
      <c r="B23" s="44">
        <v>42415</v>
      </c>
      <c r="C23" s="43">
        <v>36</v>
      </c>
      <c r="D23" s="43">
        <v>103342.88400000001</v>
      </c>
      <c r="E23" s="43">
        <v>757938.35892123904</v>
      </c>
      <c r="F23" s="43">
        <v>627508.07527440402</v>
      </c>
      <c r="G23" s="37"/>
      <c r="H23" s="37"/>
    </row>
    <row r="24" spans="1:9" x14ac:dyDescent="0.2">
      <c r="A24" s="43">
        <v>23</v>
      </c>
      <c r="B24" s="44">
        <v>42415</v>
      </c>
      <c r="C24" s="43">
        <v>37</v>
      </c>
      <c r="D24" s="43">
        <v>86071.645000000004</v>
      </c>
      <c r="E24" s="43">
        <v>814917.99643982295</v>
      </c>
      <c r="F24" s="43">
        <v>706468.87797447701</v>
      </c>
      <c r="G24" s="37"/>
      <c r="H24" s="37"/>
    </row>
    <row r="25" spans="1:9" x14ac:dyDescent="0.2">
      <c r="A25" s="43">
        <v>24</v>
      </c>
      <c r="B25" s="44">
        <v>42415</v>
      </c>
      <c r="C25" s="43">
        <v>38</v>
      </c>
      <c r="D25" s="43">
        <v>70605.634999999995</v>
      </c>
      <c r="E25" s="43">
        <v>395120.92262566398</v>
      </c>
      <c r="F25" s="43">
        <v>364855.96875929198</v>
      </c>
      <c r="G25" s="37"/>
      <c r="H25" s="37"/>
    </row>
    <row r="26" spans="1:9" x14ac:dyDescent="0.2">
      <c r="A26" s="43">
        <v>25</v>
      </c>
      <c r="B26" s="44">
        <v>42415</v>
      </c>
      <c r="C26" s="43">
        <v>39</v>
      </c>
      <c r="D26" s="43">
        <v>75286.385999999999</v>
      </c>
      <c r="E26" s="43">
        <v>142498.348509084</v>
      </c>
      <c r="F26" s="43">
        <v>103442.851195895</v>
      </c>
      <c r="G26" s="37"/>
      <c r="H26" s="37"/>
    </row>
    <row r="27" spans="1:9" x14ac:dyDescent="0.2">
      <c r="A27" s="43">
        <v>26</v>
      </c>
      <c r="B27" s="44">
        <v>42415</v>
      </c>
      <c r="C27" s="43">
        <v>40</v>
      </c>
      <c r="D27" s="43">
        <v>0.32800000000000001</v>
      </c>
      <c r="E27" s="43">
        <v>7.2565999999999997</v>
      </c>
      <c r="F27" s="43">
        <v>28.5366</v>
      </c>
      <c r="G27" s="37"/>
      <c r="H27" s="37"/>
    </row>
    <row r="28" spans="1:9" x14ac:dyDescent="0.2">
      <c r="A28" s="43">
        <v>27</v>
      </c>
      <c r="B28" s="44">
        <v>42415</v>
      </c>
      <c r="C28" s="43">
        <v>42</v>
      </c>
      <c r="D28" s="43">
        <v>5137.817</v>
      </c>
      <c r="E28" s="43">
        <v>129486.1015</v>
      </c>
      <c r="F28" s="43">
        <v>109868.0622</v>
      </c>
      <c r="G28" s="37"/>
      <c r="H28" s="37"/>
    </row>
    <row r="29" spans="1:9" x14ac:dyDescent="0.2">
      <c r="A29" s="43">
        <v>28</v>
      </c>
      <c r="B29" s="44">
        <v>42415</v>
      </c>
      <c r="C29" s="43">
        <v>70</v>
      </c>
      <c r="D29" s="43">
        <v>166</v>
      </c>
      <c r="E29" s="43">
        <v>177699.38</v>
      </c>
      <c r="F29" s="43">
        <v>170625.7</v>
      </c>
      <c r="G29" s="37"/>
      <c r="H29" s="37"/>
    </row>
    <row r="30" spans="1:9" x14ac:dyDescent="0.2">
      <c r="A30" s="43">
        <v>29</v>
      </c>
      <c r="B30" s="44">
        <v>42415</v>
      </c>
      <c r="C30" s="43">
        <v>71</v>
      </c>
      <c r="D30" s="43">
        <v>80</v>
      </c>
      <c r="E30" s="43">
        <v>217955.58</v>
      </c>
      <c r="F30" s="43">
        <v>240284.73</v>
      </c>
      <c r="G30" s="37"/>
      <c r="H30" s="37"/>
    </row>
    <row r="31" spans="1:9" x14ac:dyDescent="0.2">
      <c r="A31" s="39">
        <v>30</v>
      </c>
      <c r="B31" s="44">
        <v>42415</v>
      </c>
      <c r="C31" s="39">
        <v>72</v>
      </c>
      <c r="D31" s="39">
        <v>10</v>
      </c>
      <c r="E31" s="39">
        <v>33415.370000000003</v>
      </c>
      <c r="F31" s="39">
        <v>31145.29</v>
      </c>
      <c r="G31" s="39"/>
      <c r="H31" s="39"/>
      <c r="I31" s="39"/>
    </row>
    <row r="32" spans="1:9" x14ac:dyDescent="0.2">
      <c r="A32" s="39">
        <v>31</v>
      </c>
      <c r="B32" s="44">
        <v>42415</v>
      </c>
      <c r="C32" s="39">
        <v>73</v>
      </c>
      <c r="D32" s="39">
        <v>126</v>
      </c>
      <c r="E32" s="39">
        <v>244370.29</v>
      </c>
      <c r="F32" s="39">
        <v>275856.68</v>
      </c>
      <c r="G32" s="39"/>
      <c r="H32" s="39"/>
    </row>
    <row r="33" spans="1:8" x14ac:dyDescent="0.2">
      <c r="A33" s="39">
        <v>32</v>
      </c>
      <c r="B33" s="44">
        <v>42415</v>
      </c>
      <c r="C33" s="39">
        <v>74</v>
      </c>
      <c r="D33" s="39">
        <v>47</v>
      </c>
      <c r="E33" s="39">
        <v>18.489999999999998</v>
      </c>
      <c r="F33" s="39">
        <v>2064.2800000000002</v>
      </c>
      <c r="G33" s="39"/>
      <c r="H33" s="39"/>
    </row>
    <row r="34" spans="1:8" x14ac:dyDescent="0.2">
      <c r="A34" s="39">
        <v>33</v>
      </c>
      <c r="B34" s="44">
        <v>42415</v>
      </c>
      <c r="C34" s="39">
        <v>75</v>
      </c>
      <c r="D34" s="39">
        <v>252</v>
      </c>
      <c r="E34" s="39">
        <v>150895.726495726</v>
      </c>
      <c r="F34" s="39">
        <v>141085.803418803</v>
      </c>
      <c r="G34" s="30"/>
      <c r="H34" s="30"/>
    </row>
    <row r="35" spans="1:8" x14ac:dyDescent="0.2">
      <c r="A35" s="39">
        <v>34</v>
      </c>
      <c r="B35" s="44">
        <v>42415</v>
      </c>
      <c r="C35" s="39">
        <v>76</v>
      </c>
      <c r="D35" s="39">
        <v>3818</v>
      </c>
      <c r="E35" s="39">
        <v>505652.14973931602</v>
      </c>
      <c r="F35" s="39">
        <v>474745.42955897399</v>
      </c>
      <c r="G35" s="30"/>
      <c r="H35" s="30"/>
    </row>
    <row r="36" spans="1:8" x14ac:dyDescent="0.2">
      <c r="A36" s="39">
        <v>35</v>
      </c>
      <c r="B36" s="44">
        <v>42415</v>
      </c>
      <c r="C36" s="39">
        <v>77</v>
      </c>
      <c r="D36" s="39">
        <v>93</v>
      </c>
      <c r="E36" s="39">
        <v>155772.73000000001</v>
      </c>
      <c r="F36" s="39">
        <v>171152.21</v>
      </c>
      <c r="G36" s="30"/>
      <c r="H36" s="30"/>
    </row>
    <row r="37" spans="1:8" x14ac:dyDescent="0.2">
      <c r="A37" s="39">
        <v>36</v>
      </c>
      <c r="B37" s="44">
        <v>42415</v>
      </c>
      <c r="C37" s="39">
        <v>78</v>
      </c>
      <c r="D37" s="39">
        <v>54</v>
      </c>
      <c r="E37" s="39">
        <v>63058.17</v>
      </c>
      <c r="F37" s="39">
        <v>54775.22</v>
      </c>
      <c r="G37" s="30"/>
      <c r="H37" s="30"/>
    </row>
    <row r="38" spans="1:8" x14ac:dyDescent="0.2">
      <c r="A38" s="30">
        <v>37</v>
      </c>
      <c r="B38" s="44">
        <v>42415</v>
      </c>
      <c r="C38" s="39">
        <v>99</v>
      </c>
      <c r="D38" s="39">
        <v>23</v>
      </c>
      <c r="E38" s="39">
        <v>24866.2710838817</v>
      </c>
      <c r="F38" s="30">
        <v>22338.268784509499</v>
      </c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2017-02-20T01:58:42Z</dcterms:modified>
</cp:coreProperties>
</file>