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<sst xmlns="http://schemas.openxmlformats.org/spreadsheetml/2006/main" count="117" uniqueCount="77">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</sst>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9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6" fillId="0" borderId="0" xfId="0" applyNumberFormat="1" applyFont="1" applyFill="1" applyBorder="1" applyAlignment="1" applyProtection="1">
      <alignment vertical="center"/>
    </xf>
    <xf numFmtId="0" fontId="107" fillId="0" borderId="0" xfId="0" applyNumberFormat="1" applyFont="1" applyFill="1" applyBorder="1" applyAlignment="1" applyProtection="1">
      <alignment horizontal="left" wrapText="1"/>
    </xf>
    <xf numFmtId="0" fontId="108" fillId="0" borderId="19" xfId="0" applyNumberFormat="1" applyFont="1" applyFill="1" applyBorder="1" applyAlignment="1" applyProtection="1">
      <alignment horizontal="left" vertical="center" wrapText="1"/>
    </xf>
    <xf numFmtId="0" fontId="104" fillId="0" borderId="10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horizontal="right" vertical="center" wrapText="1"/>
    </xf>
    <xf numFmtId="49" fontId="104" fillId="33" borderId="10" xfId="0" applyNumberFormat="1" applyFont="1" applyFill="1" applyBorder="1" applyAlignment="1" applyProtection="1">
      <alignment vertical="center" wrapText="1"/>
    </xf>
    <xf numFmtId="49" fontId="104" fillId="33" borderId="12" xfId="0" applyNumberFormat="1" applyFont="1" applyFill="1" applyBorder="1" applyAlignment="1" applyProtection="1">
      <alignment vertical="center" wrapText="1"/>
    </xf>
    <xf numFmtId="0" fontId="104" fillId="33" borderId="10" xfId="0" applyNumberFormat="1" applyFont="1" applyFill="1" applyBorder="1" applyAlignment="1" applyProtection="1">
      <alignment vertical="center" wrapText="1"/>
    </xf>
    <xf numFmtId="0" fontId="104" fillId="33" borderId="12" xfId="0" applyNumberFormat="1" applyFont="1" applyFill="1" applyBorder="1" applyAlignment="1" applyProtection="1">
      <alignment vertical="center" wrapText="1"/>
    </xf>
    <xf numFmtId="4" fontId="105" fillId="34" borderId="10" xfId="0" applyNumberFormat="1" applyFont="1" applyFill="1" applyBorder="1" applyAlignment="1" applyProtection="1">
      <alignment horizontal="right" vertical="top" wrapText="1"/>
    </xf>
    <xf numFmtId="0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2" xfId="0" applyNumberFormat="1" applyFont="1" applyFill="1" applyBorder="1" applyAlignment="1" applyProtection="1">
      <alignment horizontal="right" vertical="top" wrapText="1"/>
    </xf>
    <xf numFmtId="4" fontId="104" fillId="35" borderId="10" xfId="0" applyNumberFormat="1" applyFont="1" applyFill="1" applyBorder="1" applyAlignment="1" applyProtection="1">
      <alignment horizontal="right" vertical="top" wrapText="1"/>
    </xf>
    <xf numFmtId="0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2" xfId="0" applyNumberFormat="1" applyFont="1" applyFill="1" applyBorder="1" applyAlignment="1" applyProtection="1">
      <alignment horizontal="right" vertical="top" wrapText="1"/>
    </xf>
    <xf numFmtId="0" fontId="104" fillId="35" borderId="12" xfId="0" applyNumberFormat="1" applyFont="1" applyFill="1" applyBorder="1" applyAlignment="1" applyProtection="1">
      <alignment horizontal="right" vertical="top" wrapText="1"/>
    </xf>
    <xf numFmtId="4" fontId="104" fillId="35" borderId="13" xfId="0" applyNumberFormat="1" applyFont="1" applyFill="1" applyBorder="1" applyAlignment="1" applyProtection="1">
      <alignment horizontal="right" vertical="top" wrapText="1"/>
    </xf>
    <xf numFmtId="0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20" xfId="0" applyNumberFormat="1" applyFont="1" applyFill="1" applyBorder="1" applyAlignment="1" applyProtection="1">
      <alignment horizontal="right" vertical="top" wrapText="1"/>
    </xf>
    <xf numFmtId="0" fontId="47" fillId="33" borderId="18" xfId="0" applyFont="1" applyFill="1" applyBorder="1" applyAlignment="1">
      <alignment vertical="center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49" fontId="104" fillId="33" borderId="13" xfId="0" applyNumberFormat="1" applyFont="1" applyFill="1" applyBorder="1" applyAlignment="1" applyProtection="1">
      <alignment horizontal="left" vertical="top" wrapText="1"/>
    </xf>
    <xf numFmtId="49" fontId="104" fillId="33" borderId="15" xfId="0" applyNumberFormat="1" applyFont="1" applyFill="1" applyBorder="1" applyAlignment="1" applyProtection="1">
      <alignment horizontal="left" vertical="top" wrapText="1"/>
    </xf>
    <xf numFmtId="14" fontId="104" fillId="33" borderId="12" xfId="0" applyNumberFormat="1" applyFont="1" applyFill="1" applyBorder="1" applyAlignment="1" applyProtection="1">
      <alignment vertical="center" wrapText="1"/>
    </xf>
    <xf numFmtId="14" fontId="104" fillId="33" borderId="16" xfId="0" applyNumberFormat="1" applyFont="1" applyFill="1" applyBorder="1" applyAlignment="1" applyProtection="1">
      <alignment vertical="center" wrapText="1"/>
    </xf>
    <xf numFmtId="14" fontId="104" fillId="33" borderId="17" xfId="0" applyNumberFormat="1" applyFont="1" applyFill="1" applyBorder="1" applyAlignment="1" applyProtection="1">
      <alignment vertical="center" wrapText="1"/>
    </xf>
    <xf numFmtId="0" fontId="106" fillId="0" borderId="0" xfId="0" applyNumberFormat="1" applyFont="1" applyFill="1" applyBorder="1" applyAlignment="1" applyProtection="1">
      <alignment wrapText="1"/>
    </xf>
    <xf numFmtId="0" fontId="106" fillId="0" borderId="0" xfId="0" applyNumberFormat="1" applyFont="1" applyFill="1" applyBorder="1" applyAlignment="1" applyProtection="1">
      <alignment horizontal="right" vertical="center" wrapText="1"/>
    </xf>
    <xf numFmtId="0" fontId="104" fillId="33" borderId="13" xfId="0" applyNumberFormat="1" applyFont="1" applyFill="1" applyBorder="1" applyAlignment="1" applyProtection="1">
      <alignment vertical="center" wrapText="1"/>
    </xf>
    <xf numFmtId="0" fontId="104" fillId="33" borderId="15" xfId="0" applyNumberFormat="1" applyFont="1" applyFill="1" applyBorder="1" applyAlignment="1" applyProtection="1">
      <alignment vertical="center" wrapText="1"/>
    </xf>
    <xf numFmtId="49" fontId="105" fillId="33" borderId="13" xfId="0" applyNumberFormat="1" applyFont="1" applyFill="1" applyBorder="1" applyAlignment="1" applyProtection="1">
      <alignment horizontal="left" vertical="top" wrapText="1"/>
    </xf>
    <xf numFmtId="49" fontId="105" fillId="33" borderId="14" xfId="0" applyNumberFormat="1" applyFont="1" applyFill="1" applyBorder="1" applyAlignment="1" applyProtection="1">
      <alignment horizontal="left" vertical="top" wrapText="1"/>
    </xf>
    <xf numFmtId="49" fontId="105" fillId="33" borderId="15" xfId="0" applyNumberFormat="1" applyFont="1" applyFill="1" applyBorder="1" applyAlignment="1" applyProtection="1">
      <alignment horizontal="left" vertical="top" wrapText="1"/>
    </xf>
  </cellXfs>
  <cellStyles count="565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70" t="s">
        <v>5</v>
      </c>
      <c r="B3" s="70"/>
      <c r="C3" s="70"/>
      <c r="D3" s="70"/>
      <c r="E3" s="15">
        <f>SUM(E4:E42)</f>
        <v>14810451.773700001</v>
      </c>
      <c r="F3" s="25">
        <f>RA!I7</f>
        <v>1576394.0236</v>
      </c>
      <c r="G3" s="16">
        <f>SUM(G4:G42)</f>
        <v>13234057.750100004</v>
      </c>
      <c r="H3" s="27">
        <f>RA!J7</f>
        <v>10.6437943128738</v>
      </c>
      <c r="I3" s="20">
        <f>SUM(I4:I42)</f>
        <v>14810458.17421069</v>
      </c>
      <c r="J3" s="21">
        <f>SUM(J4:J42)</f>
        <v>13234057.609005418</v>
      </c>
      <c r="K3" s="22">
        <f>E3-I3</f>
        <v>-6.4005106892436743</v>
      </c>
      <c r="L3" s="22">
        <f>G3-J3</f>
        <v>0.14109458588063717</v>
      </c>
    </row>
    <row r="4" spans="1:13" x14ac:dyDescent="0.2">
      <c r="A4" s="71">
        <f>RA!A8</f>
        <v>42782</v>
      </c>
      <c r="B4" s="12">
        <v>12</v>
      </c>
      <c r="C4" s="69" t="s">
        <v>6</v>
      </c>
      <c r="D4" s="69"/>
      <c r="E4" s="15">
        <f>IFERROR(VLOOKUP(C4,RA!B:D,3,0),0)</f>
        <v>730318.30850000004</v>
      </c>
      <c r="F4" s="25">
        <f>IFERROR(VLOOKUP(C4,RA!B:I,8,0),0)</f>
        <v>158891.82939999999</v>
      </c>
      <c r="G4" s="16">
        <f t="shared" ref="G4:G42" si="0">E4-F4</f>
        <v>571426.47910000011</v>
      </c>
      <c r="H4" s="27">
        <f>RA!J8</f>
        <v>21.7565173364403</v>
      </c>
      <c r="I4" s="20">
        <f>IFERROR(VLOOKUP(B4,RMS!C:E,3,FALSE),0)</f>
        <v>730319.11296324804</v>
      </c>
      <c r="J4" s="21">
        <f>IFERROR(VLOOKUP(B4,RMS!C:F,4,FALSE),0)</f>
        <v>571426.47800598305</v>
      </c>
      <c r="K4" s="22">
        <f t="shared" ref="K4:K42" si="1">E4-I4</f>
        <v>-0.80446324800141156</v>
      </c>
      <c r="L4" s="22">
        <f t="shared" ref="L4:L42" si="2">G4-J4</f>
        <v>1.0940170614048839E-3</v>
      </c>
    </row>
    <row r="5" spans="1:13" x14ac:dyDescent="0.2">
      <c r="A5" s="71"/>
      <c r="B5" s="12">
        <v>13</v>
      </c>
      <c r="C5" s="69" t="s">
        <v>7</v>
      </c>
      <c r="D5" s="69"/>
      <c r="E5" s="15">
        <f>IFERROR(VLOOKUP(C5,RA!B:D,3,0),0)</f>
        <v>88979.638699999996</v>
      </c>
      <c r="F5" s="25">
        <f>IFERROR(VLOOKUP(C5,RA!B:I,8,0),0)</f>
        <v>21957.229500000001</v>
      </c>
      <c r="G5" s="16">
        <f t="shared" si="0"/>
        <v>67022.409199999995</v>
      </c>
      <c r="H5" s="27">
        <f>RA!J9</f>
        <v>24.676689881861702</v>
      </c>
      <c r="I5" s="20">
        <f>IFERROR(VLOOKUP(B5,RMS!C:E,3,FALSE),0)</f>
        <v>88979.715064957301</v>
      </c>
      <c r="J5" s="21">
        <f>IFERROR(VLOOKUP(B5,RMS!C:F,4,FALSE),0)</f>
        <v>67022.423049572593</v>
      </c>
      <c r="K5" s="22">
        <f t="shared" si="1"/>
        <v>-7.6364957305486314E-2</v>
      </c>
      <c r="L5" s="22">
        <f t="shared" si="2"/>
        <v>-1.3849572598701343E-2</v>
      </c>
      <c r="M5" s="32"/>
    </row>
    <row r="6" spans="1:13" x14ac:dyDescent="0.2">
      <c r="A6" s="71"/>
      <c r="B6" s="12">
        <v>14</v>
      </c>
      <c r="C6" s="69" t="s">
        <v>8</v>
      </c>
      <c r="D6" s="69"/>
      <c r="E6" s="15">
        <f>IFERROR(VLOOKUP(C6,RA!B:D,3,0),0)</f>
        <v>125530.4553</v>
      </c>
      <c r="F6" s="25">
        <f>IFERROR(VLOOKUP(C6,RA!B:I,8,0),0)</f>
        <v>32586.328399999999</v>
      </c>
      <c r="G6" s="16">
        <f t="shared" si="0"/>
        <v>92944.126900000003</v>
      </c>
      <c r="H6" s="27">
        <f>RA!J10</f>
        <v>25.9589024210287</v>
      </c>
      <c r="I6" s="20">
        <f>IFERROR(VLOOKUP(B6,RMS!C:E,3,FALSE),0)</f>
        <v>125532.404875683</v>
      </c>
      <c r="J6" s="21">
        <f>IFERROR(VLOOKUP(B6,RMS!C:F,4,FALSE),0)</f>
        <v>92944.125490661696</v>
      </c>
      <c r="K6" s="22">
        <f>E6-I6</f>
        <v>-1.9495756830001483</v>
      </c>
      <c r="L6" s="22">
        <f t="shared" si="2"/>
        <v>1.4093383069848642E-3</v>
      </c>
      <c r="M6" s="32"/>
    </row>
    <row r="7" spans="1:13" x14ac:dyDescent="0.2">
      <c r="A7" s="71"/>
      <c r="B7" s="12">
        <v>15</v>
      </c>
      <c r="C7" s="69" t="s">
        <v>9</v>
      </c>
      <c r="D7" s="69"/>
      <c r="E7" s="15">
        <f>IFERROR(VLOOKUP(C7,RA!B:D,3,0),0)</f>
        <v>48653.796300000002</v>
      </c>
      <c r="F7" s="25">
        <f>IFERROR(VLOOKUP(C7,RA!B:I,8,0),0)</f>
        <v>10678.502</v>
      </c>
      <c r="G7" s="16">
        <f t="shared" si="0"/>
        <v>37975.294300000001</v>
      </c>
      <c r="H7" s="27">
        <f>RA!J11</f>
        <v>21.9479317382681</v>
      </c>
      <c r="I7" s="20">
        <f>IFERROR(VLOOKUP(B7,RMS!C:E,3,FALSE),0)</f>
        <v>48653.823466674199</v>
      </c>
      <c r="J7" s="21">
        <f>IFERROR(VLOOKUP(B7,RMS!C:F,4,FALSE),0)</f>
        <v>37975.2949507753</v>
      </c>
      <c r="K7" s="22">
        <f t="shared" si="1"/>
        <v>-2.7166674197360408E-2</v>
      </c>
      <c r="L7" s="22">
        <f t="shared" si="2"/>
        <v>-6.5077529870904982E-4</v>
      </c>
      <c r="M7" s="32"/>
    </row>
    <row r="8" spans="1:13" x14ac:dyDescent="0.2">
      <c r="A8" s="71"/>
      <c r="B8" s="12">
        <v>16</v>
      </c>
      <c r="C8" s="69" t="s">
        <v>10</v>
      </c>
      <c r="D8" s="69"/>
      <c r="E8" s="15">
        <f>IFERROR(VLOOKUP(C8,RA!B:D,3,0),0)</f>
        <v>183818.66250000001</v>
      </c>
      <c r="F8" s="25">
        <f>IFERROR(VLOOKUP(C8,RA!B:I,8,0),0)</f>
        <v>27559.625199999999</v>
      </c>
      <c r="G8" s="16">
        <f t="shared" si="0"/>
        <v>156259.0373</v>
      </c>
      <c r="H8" s="27">
        <f>RA!J12</f>
        <v>14.992833059048101</v>
      </c>
      <c r="I8" s="20">
        <f>IFERROR(VLOOKUP(B8,RMS!C:E,3,FALSE),0)</f>
        <v>183818.65997179499</v>
      </c>
      <c r="J8" s="21">
        <f>IFERROR(VLOOKUP(B8,RMS!C:F,4,FALSE),0)</f>
        <v>156259.039442735</v>
      </c>
      <c r="K8" s="22">
        <f t="shared" si="1"/>
        <v>2.5282050191890448E-3</v>
      </c>
      <c r="L8" s="22">
        <f t="shared" si="2"/>
        <v>-2.1427350002340972E-3</v>
      </c>
      <c r="M8" s="32"/>
    </row>
    <row r="9" spans="1:13" x14ac:dyDescent="0.2">
      <c r="A9" s="71"/>
      <c r="B9" s="12">
        <v>17</v>
      </c>
      <c r="C9" s="69" t="s">
        <v>11</v>
      </c>
      <c r="D9" s="69"/>
      <c r="E9" s="15">
        <f>IFERROR(VLOOKUP(C9,RA!B:D,3,0),0)</f>
        <v>236580.05559999999</v>
      </c>
      <c r="F9" s="25">
        <f>IFERROR(VLOOKUP(C9,RA!B:I,8,0),0)</f>
        <v>72155.440900000001</v>
      </c>
      <c r="G9" s="16">
        <f t="shared" si="0"/>
        <v>164424.61469999998</v>
      </c>
      <c r="H9" s="27">
        <f>RA!J13</f>
        <v>30.499376085191901</v>
      </c>
      <c r="I9" s="20">
        <f>IFERROR(VLOOKUP(B9,RMS!C:E,3,FALSE),0)</f>
        <v>236580.26424529901</v>
      </c>
      <c r="J9" s="21">
        <f>IFERROR(VLOOKUP(B9,RMS!C:F,4,FALSE),0)</f>
        <v>164424.618004274</v>
      </c>
      <c r="K9" s="22">
        <f t="shared" si="1"/>
        <v>-0.20864529901882634</v>
      </c>
      <c r="L9" s="22">
        <f t="shared" si="2"/>
        <v>-3.3042740251403302E-3</v>
      </c>
      <c r="M9" s="32"/>
    </row>
    <row r="10" spans="1:13" x14ac:dyDescent="0.2">
      <c r="A10" s="71"/>
      <c r="B10" s="12">
        <v>18</v>
      </c>
      <c r="C10" s="69" t="s">
        <v>12</v>
      </c>
      <c r="D10" s="69"/>
      <c r="E10" s="15">
        <f>IFERROR(VLOOKUP(C10,RA!B:D,3,0),0)</f>
        <v>72060.883400000006</v>
      </c>
      <c r="F10" s="25">
        <f>IFERROR(VLOOKUP(C10,RA!B:I,8,0),0)</f>
        <v>14663.4406</v>
      </c>
      <c r="G10" s="16">
        <f t="shared" si="0"/>
        <v>57397.442800000004</v>
      </c>
      <c r="H10" s="27">
        <f>RA!J14</f>
        <v>20.3486828195059</v>
      </c>
      <c r="I10" s="20">
        <f>IFERROR(VLOOKUP(B10,RMS!C:E,3,FALSE),0)</f>
        <v>72060.883632478595</v>
      </c>
      <c r="J10" s="21">
        <f>IFERROR(VLOOKUP(B10,RMS!C:F,4,FALSE),0)</f>
        <v>57397.442199145298</v>
      </c>
      <c r="K10" s="22">
        <f t="shared" si="1"/>
        <v>-2.3247858916874975E-4</v>
      </c>
      <c r="L10" s="22">
        <f t="shared" si="2"/>
        <v>6.0085470613557845E-4</v>
      </c>
      <c r="M10" s="32"/>
    </row>
    <row r="11" spans="1:13" x14ac:dyDescent="0.2">
      <c r="A11" s="71"/>
      <c r="B11" s="12">
        <v>19</v>
      </c>
      <c r="C11" s="69" t="s">
        <v>13</v>
      </c>
      <c r="D11" s="69"/>
      <c r="E11" s="15">
        <f>IFERROR(VLOOKUP(C11,RA!B:D,3,0),0)</f>
        <v>110626.1087</v>
      </c>
      <c r="F11" s="25">
        <f>IFERROR(VLOOKUP(C11,RA!B:I,8,0),0)</f>
        <v>-27153.352500000001</v>
      </c>
      <c r="G11" s="16">
        <f t="shared" si="0"/>
        <v>137779.46119999999</v>
      </c>
      <c r="H11" s="27">
        <f>RA!J15</f>
        <v>-24.5451573946576</v>
      </c>
      <c r="I11" s="20">
        <f>IFERROR(VLOOKUP(B11,RMS!C:E,3,FALSE),0)</f>
        <v>110626.167661538</v>
      </c>
      <c r="J11" s="21">
        <f>IFERROR(VLOOKUP(B11,RMS!C:F,4,FALSE),0)</f>
        <v>137779.46031025599</v>
      </c>
      <c r="K11" s="22">
        <f t="shared" si="1"/>
        <v>-5.8961538001312874E-2</v>
      </c>
      <c r="L11" s="22">
        <f t="shared" si="2"/>
        <v>8.897439984139055E-4</v>
      </c>
      <c r="M11" s="32"/>
    </row>
    <row r="12" spans="1:13" x14ac:dyDescent="0.2">
      <c r="A12" s="71"/>
      <c r="B12" s="12">
        <v>21</v>
      </c>
      <c r="C12" s="69" t="s">
        <v>14</v>
      </c>
      <c r="D12" s="69"/>
      <c r="E12" s="15">
        <f>IFERROR(VLOOKUP(C12,RA!B:D,3,0),0)</f>
        <v>683726.48190000001</v>
      </c>
      <c r="F12" s="25">
        <f>IFERROR(VLOOKUP(C12,RA!B:I,8,0),0)</f>
        <v>-20528.143899999999</v>
      </c>
      <c r="G12" s="16">
        <f t="shared" si="0"/>
        <v>704254.62580000004</v>
      </c>
      <c r="H12" s="27">
        <f>RA!J16</f>
        <v>-3.00239122564839</v>
      </c>
      <c r="I12" s="20">
        <f>IFERROR(VLOOKUP(B12,RMS!C:E,3,FALSE),0)</f>
        <v>683726.13812478597</v>
      </c>
      <c r="J12" s="21">
        <f>IFERROR(VLOOKUP(B12,RMS!C:F,4,FALSE),0)</f>
        <v>704254.62589658098</v>
      </c>
      <c r="K12" s="22">
        <f t="shared" si="1"/>
        <v>0.34377521404530853</v>
      </c>
      <c r="L12" s="22">
        <f t="shared" si="2"/>
        <v>-9.6580944955348969E-5</v>
      </c>
      <c r="M12" s="32"/>
    </row>
    <row r="13" spans="1:13" x14ac:dyDescent="0.2">
      <c r="A13" s="71"/>
      <c r="B13" s="12">
        <v>22</v>
      </c>
      <c r="C13" s="69" t="s">
        <v>15</v>
      </c>
      <c r="D13" s="69"/>
      <c r="E13" s="15">
        <f>IFERROR(VLOOKUP(C13,RA!B:D,3,0),0)</f>
        <v>553103.06339999998</v>
      </c>
      <c r="F13" s="25">
        <f>IFERROR(VLOOKUP(C13,RA!B:I,8,0),0)</f>
        <v>76671.861399999994</v>
      </c>
      <c r="G13" s="16">
        <f t="shared" si="0"/>
        <v>476431.20199999999</v>
      </c>
      <c r="H13" s="27">
        <f>RA!J17</f>
        <v>13.8621292257337</v>
      </c>
      <c r="I13" s="20">
        <f>IFERROR(VLOOKUP(B13,RMS!C:E,3,FALSE),0)</f>
        <v>553103.06671282102</v>
      </c>
      <c r="J13" s="21">
        <f>IFERROR(VLOOKUP(B13,RMS!C:F,4,FALSE),0)</f>
        <v>476431.20365470101</v>
      </c>
      <c r="K13" s="22">
        <f t="shared" si="1"/>
        <v>-3.3128210343420506E-3</v>
      </c>
      <c r="L13" s="22">
        <f t="shared" si="2"/>
        <v>-1.6547010163776577E-3</v>
      </c>
      <c r="M13" s="32"/>
    </row>
    <row r="14" spans="1:13" x14ac:dyDescent="0.2">
      <c r="A14" s="71"/>
      <c r="B14" s="12">
        <v>23</v>
      </c>
      <c r="C14" s="69" t="s">
        <v>16</v>
      </c>
      <c r="D14" s="69"/>
      <c r="E14" s="15">
        <f>IFERROR(VLOOKUP(C14,RA!B:D,3,0),0)</f>
        <v>1323745.0157999999</v>
      </c>
      <c r="F14" s="25">
        <f>IFERROR(VLOOKUP(C14,RA!B:I,8,0),0)</f>
        <v>187745.63190000001</v>
      </c>
      <c r="G14" s="16">
        <f t="shared" si="0"/>
        <v>1135999.3839</v>
      </c>
      <c r="H14" s="27">
        <f>RA!J18</f>
        <v>14.1829151127369</v>
      </c>
      <c r="I14" s="20">
        <f>IFERROR(VLOOKUP(B14,RMS!C:E,3,FALSE),0)</f>
        <v>1323745.52215983</v>
      </c>
      <c r="J14" s="21">
        <f>IFERROR(VLOOKUP(B14,RMS!C:F,4,FALSE),0)</f>
        <v>1135999.3502299101</v>
      </c>
      <c r="K14" s="22">
        <f t="shared" si="1"/>
        <v>-0.50635983003303409</v>
      </c>
      <c r="L14" s="22">
        <f t="shared" si="2"/>
        <v>3.3670089906081557E-2</v>
      </c>
      <c r="M14" s="32"/>
    </row>
    <row r="15" spans="1:13" x14ac:dyDescent="0.2">
      <c r="A15" s="71"/>
      <c r="B15" s="12">
        <v>24</v>
      </c>
      <c r="C15" s="69" t="s">
        <v>17</v>
      </c>
      <c r="D15" s="69"/>
      <c r="E15" s="15">
        <f>IFERROR(VLOOKUP(C15,RA!B:D,3,0),0)</f>
        <v>465129.51299999998</v>
      </c>
      <c r="F15" s="25">
        <f>IFERROR(VLOOKUP(C15,RA!B:I,8,0),0)</f>
        <v>54079.252500000002</v>
      </c>
      <c r="G15" s="16">
        <f t="shared" si="0"/>
        <v>411050.26049999997</v>
      </c>
      <c r="H15" s="27">
        <f>RA!J19</f>
        <v>11.626708473345101</v>
      </c>
      <c r="I15" s="20">
        <f>IFERROR(VLOOKUP(B15,RMS!C:E,3,FALSE),0)</f>
        <v>465129.419884615</v>
      </c>
      <c r="J15" s="21">
        <f>IFERROR(VLOOKUP(B15,RMS!C:F,4,FALSE),0)</f>
        <v>411050.259311111</v>
      </c>
      <c r="K15" s="22">
        <f t="shared" si="1"/>
        <v>9.3115384981501848E-2</v>
      </c>
      <c r="L15" s="22">
        <f t="shared" si="2"/>
        <v>1.1888889712281525E-3</v>
      </c>
      <c r="M15" s="32"/>
    </row>
    <row r="16" spans="1:13" x14ac:dyDescent="0.2">
      <c r="A16" s="71"/>
      <c r="B16" s="12">
        <v>25</v>
      </c>
      <c r="C16" s="69" t="s">
        <v>18</v>
      </c>
      <c r="D16" s="69"/>
      <c r="E16" s="15">
        <f>IFERROR(VLOOKUP(C16,RA!B:D,3,0),0)</f>
        <v>893433.59250000003</v>
      </c>
      <c r="F16" s="25">
        <f>IFERROR(VLOOKUP(C16,RA!B:I,8,0),0)</f>
        <v>93685.300799999997</v>
      </c>
      <c r="G16" s="16">
        <f t="shared" si="0"/>
        <v>799748.29170000006</v>
      </c>
      <c r="H16" s="27">
        <f>RA!J20</f>
        <v>10.485983691059801</v>
      </c>
      <c r="I16" s="20">
        <f>IFERROR(VLOOKUP(B16,RMS!C:E,3,FALSE),0)</f>
        <v>893433.82180000003</v>
      </c>
      <c r="J16" s="21">
        <f>IFERROR(VLOOKUP(B16,RMS!C:F,4,FALSE),0)</f>
        <v>799748.29169999994</v>
      </c>
      <c r="K16" s="22">
        <f t="shared" si="1"/>
        <v>-0.22930000000633299</v>
      </c>
      <c r="L16" s="22">
        <f t="shared" si="2"/>
        <v>0</v>
      </c>
      <c r="M16" s="32"/>
    </row>
    <row r="17" spans="1:13" x14ac:dyDescent="0.2">
      <c r="A17" s="71"/>
      <c r="B17" s="12">
        <v>26</v>
      </c>
      <c r="C17" s="69" t="s">
        <v>19</v>
      </c>
      <c r="D17" s="69"/>
      <c r="E17" s="15">
        <f>IFERROR(VLOOKUP(C17,RA!B:D,3,0),0)</f>
        <v>348032.60479999997</v>
      </c>
      <c r="F17" s="25">
        <f>IFERROR(VLOOKUP(C17,RA!B:I,8,0),0)</f>
        <v>39816.641600000003</v>
      </c>
      <c r="G17" s="16">
        <f t="shared" si="0"/>
        <v>308215.9632</v>
      </c>
      <c r="H17" s="27">
        <f>RA!J21</f>
        <v>11.440491796129599</v>
      </c>
      <c r="I17" s="20">
        <f>IFERROR(VLOOKUP(B17,RMS!C:E,3,FALSE),0)</f>
        <v>348032.44670790399</v>
      </c>
      <c r="J17" s="21">
        <f>IFERROR(VLOOKUP(B17,RMS!C:F,4,FALSE),0)</f>
        <v>308215.96303092799</v>
      </c>
      <c r="K17" s="22">
        <f t="shared" si="1"/>
        <v>0.15809209598228335</v>
      </c>
      <c r="L17" s="22">
        <f t="shared" si="2"/>
        <v>1.690720091573894E-4</v>
      </c>
      <c r="M17" s="32"/>
    </row>
    <row r="18" spans="1:13" x14ac:dyDescent="0.2">
      <c r="A18" s="71"/>
      <c r="B18" s="12">
        <v>27</v>
      </c>
      <c r="C18" s="69" t="s">
        <v>20</v>
      </c>
      <c r="D18" s="69"/>
      <c r="E18" s="15">
        <f>IFERROR(VLOOKUP(C18,RA!B:D,3,0),0)</f>
        <v>1058666.4408</v>
      </c>
      <c r="F18" s="25">
        <f>IFERROR(VLOOKUP(C18,RA!B:I,8,0),0)</f>
        <v>48657.527000000002</v>
      </c>
      <c r="G18" s="16">
        <f t="shared" si="0"/>
        <v>1010008.9138</v>
      </c>
      <c r="H18" s="27">
        <f>RA!J22</f>
        <v>4.5961149919167301</v>
      </c>
      <c r="I18" s="20">
        <f>IFERROR(VLOOKUP(B18,RMS!C:E,3,FALSE),0)</f>
        <v>1058667.87915902</v>
      </c>
      <c r="J18" s="21">
        <f>IFERROR(VLOOKUP(B18,RMS!C:F,4,FALSE),0)</f>
        <v>1010008.9131983001</v>
      </c>
      <c r="K18" s="22">
        <f t="shared" si="1"/>
        <v>-1.4383590200450271</v>
      </c>
      <c r="L18" s="22">
        <f t="shared" si="2"/>
        <v>6.0169992502778769E-4</v>
      </c>
      <c r="M18" s="32"/>
    </row>
    <row r="19" spans="1:13" x14ac:dyDescent="0.2">
      <c r="A19" s="71"/>
      <c r="B19" s="12">
        <v>29</v>
      </c>
      <c r="C19" s="69" t="s">
        <v>21</v>
      </c>
      <c r="D19" s="69"/>
      <c r="E19" s="15">
        <f>IFERROR(VLOOKUP(C19,RA!B:D,3,0),0)</f>
        <v>2602933.7422000002</v>
      </c>
      <c r="F19" s="25">
        <f>IFERROR(VLOOKUP(C19,RA!B:I,8,0),0)</f>
        <v>286023.26630000002</v>
      </c>
      <c r="G19" s="16">
        <f t="shared" si="0"/>
        <v>2316910.4759</v>
      </c>
      <c r="H19" s="27">
        <f>RA!J23</f>
        <v>10.9884958523091</v>
      </c>
      <c r="I19" s="20">
        <f>IFERROR(VLOOKUP(B19,RMS!C:E,3,FALSE),0)</f>
        <v>2602935.4863008498</v>
      </c>
      <c r="J19" s="21">
        <f>IFERROR(VLOOKUP(B19,RMS!C:F,4,FALSE),0)</f>
        <v>2316910.5077931602</v>
      </c>
      <c r="K19" s="22">
        <f t="shared" si="1"/>
        <v>-1.744100849609822</v>
      </c>
      <c r="L19" s="22">
        <f t="shared" si="2"/>
        <v>-3.1893160194158554E-2</v>
      </c>
      <c r="M19" s="32"/>
    </row>
    <row r="20" spans="1:13" x14ac:dyDescent="0.2">
      <c r="A20" s="71"/>
      <c r="B20" s="12">
        <v>31</v>
      </c>
      <c r="C20" s="69" t="s">
        <v>22</v>
      </c>
      <c r="D20" s="69"/>
      <c r="E20" s="15">
        <f>IFERROR(VLOOKUP(C20,RA!B:D,3,0),0)</f>
        <v>212584.33919999999</v>
      </c>
      <c r="F20" s="25">
        <f>IFERROR(VLOOKUP(C20,RA!B:I,8,0),0)</f>
        <v>28586.780200000001</v>
      </c>
      <c r="G20" s="16">
        <f t="shared" si="0"/>
        <v>183997.55899999998</v>
      </c>
      <c r="H20" s="27">
        <f>RA!J24</f>
        <v>13.447265357165101</v>
      </c>
      <c r="I20" s="20">
        <f>IFERROR(VLOOKUP(B20,RMS!C:E,3,FALSE),0)</f>
        <v>212584.36169227699</v>
      </c>
      <c r="J20" s="21">
        <f>IFERROR(VLOOKUP(B20,RMS!C:F,4,FALSE),0)</f>
        <v>183997.562470996</v>
      </c>
      <c r="K20" s="22">
        <f t="shared" si="1"/>
        <v>-2.2492276999400929E-2</v>
      </c>
      <c r="L20" s="22">
        <f t="shared" si="2"/>
        <v>-3.4709960164036602E-3</v>
      </c>
      <c r="M20" s="32"/>
    </row>
    <row r="21" spans="1:13" x14ac:dyDescent="0.2">
      <c r="A21" s="71"/>
      <c r="B21" s="12">
        <v>32</v>
      </c>
      <c r="C21" s="69" t="s">
        <v>23</v>
      </c>
      <c r="D21" s="69"/>
      <c r="E21" s="15">
        <f>IFERROR(VLOOKUP(C21,RA!B:D,3,0),0)</f>
        <v>265704.54729999998</v>
      </c>
      <c r="F21" s="25">
        <f>IFERROR(VLOOKUP(C21,RA!B:I,8,0),0)</f>
        <v>19788.739300000001</v>
      </c>
      <c r="G21" s="16">
        <f t="shared" si="0"/>
        <v>245915.80799999996</v>
      </c>
      <c r="H21" s="27">
        <f>RA!J25</f>
        <v>7.4476479612737201</v>
      </c>
      <c r="I21" s="20">
        <f>IFERROR(VLOOKUP(B21,RMS!C:E,3,FALSE),0)</f>
        <v>265704.52927310299</v>
      </c>
      <c r="J21" s="21">
        <f>IFERROR(VLOOKUP(B21,RMS!C:F,4,FALSE),0)</f>
        <v>245915.81659892501</v>
      </c>
      <c r="K21" s="22">
        <f t="shared" si="1"/>
        <v>1.8026896985247731E-2</v>
      </c>
      <c r="L21" s="22">
        <f t="shared" si="2"/>
        <v>-8.5989250510465354E-3</v>
      </c>
      <c r="M21" s="32"/>
    </row>
    <row r="22" spans="1:13" x14ac:dyDescent="0.2">
      <c r="A22" s="71"/>
      <c r="B22" s="12">
        <v>33</v>
      </c>
      <c r="C22" s="69" t="s">
        <v>24</v>
      </c>
      <c r="D22" s="69"/>
      <c r="E22" s="15">
        <f>IFERROR(VLOOKUP(C22,RA!B:D,3,0),0)</f>
        <v>577150.1237</v>
      </c>
      <c r="F22" s="25">
        <f>IFERROR(VLOOKUP(C22,RA!B:I,8,0),0)</f>
        <v>105489.11719999999</v>
      </c>
      <c r="G22" s="16">
        <f t="shared" si="0"/>
        <v>471661.00650000002</v>
      </c>
      <c r="H22" s="27">
        <f>RA!J26</f>
        <v>18.277587211405098</v>
      </c>
      <c r="I22" s="20">
        <f>IFERROR(VLOOKUP(B22,RMS!C:E,3,FALSE),0)</f>
        <v>577150.12082276703</v>
      </c>
      <c r="J22" s="21">
        <f>IFERROR(VLOOKUP(B22,RMS!C:F,4,FALSE),0)</f>
        <v>471660.84031362802</v>
      </c>
      <c r="K22" s="22">
        <f t="shared" si="1"/>
        <v>2.8772329678758979E-3</v>
      </c>
      <c r="L22" s="22">
        <f t="shared" si="2"/>
        <v>0.16618637199280784</v>
      </c>
      <c r="M22" s="32"/>
    </row>
    <row r="23" spans="1:13" x14ac:dyDescent="0.2">
      <c r="A23" s="71"/>
      <c r="B23" s="12">
        <v>34</v>
      </c>
      <c r="C23" s="69" t="s">
        <v>25</v>
      </c>
      <c r="D23" s="69"/>
      <c r="E23" s="15">
        <f>IFERROR(VLOOKUP(C23,RA!B:D,3,0),0)</f>
        <v>194300.43900000001</v>
      </c>
      <c r="F23" s="25">
        <f>IFERROR(VLOOKUP(C23,RA!B:I,8,0),0)</f>
        <v>46501.159699999997</v>
      </c>
      <c r="G23" s="16">
        <f t="shared" si="0"/>
        <v>147799.27930000002</v>
      </c>
      <c r="H23" s="27">
        <f>RA!J27</f>
        <v>23.9326066062054</v>
      </c>
      <c r="I23" s="20">
        <f>IFERROR(VLOOKUP(B23,RMS!C:E,3,FALSE),0)</f>
        <v>194300.389135073</v>
      </c>
      <c r="J23" s="21">
        <f>IFERROR(VLOOKUP(B23,RMS!C:F,4,FALSE),0)</f>
        <v>147799.28171928</v>
      </c>
      <c r="K23" s="22">
        <f t="shared" si="1"/>
        <v>4.9864927015732974E-2</v>
      </c>
      <c r="L23" s="22">
        <f t="shared" si="2"/>
        <v>-2.4192799755837768E-3</v>
      </c>
      <c r="M23" s="32"/>
    </row>
    <row r="24" spans="1:13" x14ac:dyDescent="0.2">
      <c r="A24" s="71"/>
      <c r="B24" s="12">
        <v>35</v>
      </c>
      <c r="C24" s="69" t="s">
        <v>26</v>
      </c>
      <c r="D24" s="69"/>
      <c r="E24" s="15">
        <f>IFERROR(VLOOKUP(C24,RA!B:D,3,0),0)</f>
        <v>684169.30859999999</v>
      </c>
      <c r="F24" s="25">
        <f>IFERROR(VLOOKUP(C24,RA!B:I,8,0),0)</f>
        <v>19304.3099</v>
      </c>
      <c r="G24" s="16">
        <f t="shared" si="0"/>
        <v>664864.9987</v>
      </c>
      <c r="H24" s="27">
        <f>RA!J28</f>
        <v>2.8215691141571302</v>
      </c>
      <c r="I24" s="20">
        <f>IFERROR(VLOOKUP(B24,RMS!C:E,3,FALSE),0)</f>
        <v>684169.35243539803</v>
      </c>
      <c r="J24" s="21">
        <f>IFERROR(VLOOKUP(B24,RMS!C:F,4,FALSE),0)</f>
        <v>664864.99243362795</v>
      </c>
      <c r="K24" s="22">
        <f t="shared" si="1"/>
        <v>-4.3835398042574525E-2</v>
      </c>
      <c r="L24" s="22">
        <f t="shared" si="2"/>
        <v>6.2663720455020666E-3</v>
      </c>
      <c r="M24" s="32"/>
    </row>
    <row r="25" spans="1:13" x14ac:dyDescent="0.2">
      <c r="A25" s="71"/>
      <c r="B25" s="12">
        <v>36</v>
      </c>
      <c r="C25" s="69" t="s">
        <v>27</v>
      </c>
      <c r="D25" s="69"/>
      <c r="E25" s="15">
        <f>IFERROR(VLOOKUP(C25,RA!B:D,3,0),0)</f>
        <v>644617.20019999996</v>
      </c>
      <c r="F25" s="25">
        <f>IFERROR(VLOOKUP(C25,RA!B:I,8,0),0)</f>
        <v>82030.257299999997</v>
      </c>
      <c r="G25" s="16">
        <f t="shared" si="0"/>
        <v>562586.94289999991</v>
      </c>
      <c r="H25" s="27">
        <f>RA!J29</f>
        <v>12.7254217347209</v>
      </c>
      <c r="I25" s="20">
        <f>IFERROR(VLOOKUP(B25,RMS!C:E,3,FALSE),0)</f>
        <v>644617.41006814199</v>
      </c>
      <c r="J25" s="21">
        <f>IFERROR(VLOOKUP(B25,RMS!C:F,4,FALSE),0)</f>
        <v>562586.93483004998</v>
      </c>
      <c r="K25" s="22">
        <f t="shared" si="1"/>
        <v>-0.2098681420320645</v>
      </c>
      <c r="L25" s="22">
        <f t="shared" si="2"/>
        <v>8.0699499230831861E-3</v>
      </c>
      <c r="M25" s="32"/>
    </row>
    <row r="26" spans="1:13" x14ac:dyDescent="0.2">
      <c r="A26" s="71"/>
      <c r="B26" s="12">
        <v>37</v>
      </c>
      <c r="C26" s="69" t="s">
        <v>63</v>
      </c>
      <c r="D26" s="69"/>
      <c r="E26" s="15">
        <f>IFERROR(VLOOKUP(C26,RA!B:D,3,0),0)</f>
        <v>951594.10710000002</v>
      </c>
      <c r="F26" s="25">
        <f>IFERROR(VLOOKUP(C26,RA!B:I,8,0),0)</f>
        <v>84249.320099999997</v>
      </c>
      <c r="G26" s="16">
        <f t="shared" si="0"/>
        <v>867344.78700000001</v>
      </c>
      <c r="H26" s="27">
        <f>RA!J30</f>
        <v>8.8534932563581403</v>
      </c>
      <c r="I26" s="20">
        <f>IFERROR(VLOOKUP(B26,RMS!C:E,3,FALSE),0)</f>
        <v>951594.06199026504</v>
      </c>
      <c r="J26" s="21">
        <f>IFERROR(VLOOKUP(B26,RMS!C:F,4,FALSE),0)</f>
        <v>867344.80354303797</v>
      </c>
      <c r="K26" s="22">
        <f t="shared" si="1"/>
        <v>4.5109734986908734E-2</v>
      </c>
      <c r="L26" s="22">
        <f t="shared" si="2"/>
        <v>-1.654303795658052E-2</v>
      </c>
      <c r="M26" s="32"/>
    </row>
    <row r="27" spans="1:13" x14ac:dyDescent="0.2">
      <c r="A27" s="71"/>
      <c r="B27" s="12">
        <v>38</v>
      </c>
      <c r="C27" s="69" t="s">
        <v>29</v>
      </c>
      <c r="D27" s="69"/>
      <c r="E27" s="15">
        <f>IFERROR(VLOOKUP(C27,RA!B:D,3,0),0)</f>
        <v>552707.59360000002</v>
      </c>
      <c r="F27" s="25">
        <f>IFERROR(VLOOKUP(C27,RA!B:I,8,0),0)</f>
        <v>31522.6476</v>
      </c>
      <c r="G27" s="16">
        <f t="shared" si="0"/>
        <v>521184.946</v>
      </c>
      <c r="H27" s="27">
        <f>RA!J31</f>
        <v>5.70331364450427</v>
      </c>
      <c r="I27" s="20">
        <f>IFERROR(VLOOKUP(B27,RMS!C:E,3,FALSE),0)</f>
        <v>552707.52302212396</v>
      </c>
      <c r="J27" s="21">
        <f>IFERROR(VLOOKUP(B27,RMS!C:F,4,FALSE),0)</f>
        <v>521184.91206725698</v>
      </c>
      <c r="K27" s="22">
        <f t="shared" si="1"/>
        <v>7.0577876060269773E-2</v>
      </c>
      <c r="L27" s="22">
        <f t="shared" si="2"/>
        <v>3.3932743011973798E-2</v>
      </c>
      <c r="M27" s="32"/>
    </row>
    <row r="28" spans="1:13" x14ac:dyDescent="0.2">
      <c r="A28" s="71"/>
      <c r="B28" s="12">
        <v>39</v>
      </c>
      <c r="C28" s="69" t="s">
        <v>30</v>
      </c>
      <c r="D28" s="69"/>
      <c r="E28" s="15">
        <f>IFERROR(VLOOKUP(C28,RA!B:D,3,0),0)</f>
        <v>133662.625</v>
      </c>
      <c r="F28" s="25">
        <f>IFERROR(VLOOKUP(C28,RA!B:I,8,0),0)</f>
        <v>33050.660900000003</v>
      </c>
      <c r="G28" s="16">
        <f t="shared" si="0"/>
        <v>100611.9641</v>
      </c>
      <c r="H28" s="27">
        <f>RA!J32</f>
        <v>24.726927890275999</v>
      </c>
      <c r="I28" s="20">
        <f>IFERROR(VLOOKUP(B28,RMS!C:E,3,FALSE),0)</f>
        <v>133662.49121525601</v>
      </c>
      <c r="J28" s="21">
        <f>IFERROR(VLOOKUP(B28,RMS!C:F,4,FALSE),0)</f>
        <v>100611.977262225</v>
      </c>
      <c r="K28" s="22">
        <f t="shared" si="1"/>
        <v>0.13378474398632534</v>
      </c>
      <c r="L28" s="22">
        <f t="shared" si="2"/>
        <v>-1.316222500463482E-2</v>
      </c>
      <c r="M28" s="32"/>
    </row>
    <row r="29" spans="1:13" x14ac:dyDescent="0.2">
      <c r="A29" s="71"/>
      <c r="B29" s="12">
        <v>40</v>
      </c>
      <c r="C29" s="69" t="s">
        <v>64</v>
      </c>
      <c r="D29" s="69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71"/>
      <c r="B30" s="12">
        <v>42</v>
      </c>
      <c r="C30" s="69" t="s">
        <v>31</v>
      </c>
      <c r="D30" s="69"/>
      <c r="E30" s="15">
        <f>IFERROR(VLOOKUP(C30,RA!B:D,3,0),0)</f>
        <v>116979.7735</v>
      </c>
      <c r="F30" s="25">
        <f>IFERROR(VLOOKUP(C30,RA!B:I,8,0),0)</f>
        <v>17542.768599999999</v>
      </c>
      <c r="G30" s="16">
        <f t="shared" si="0"/>
        <v>99437.0049</v>
      </c>
      <c r="H30" s="27">
        <f>RA!J34</f>
        <v>14.9964118369574</v>
      </c>
      <c r="I30" s="20">
        <f>IFERROR(VLOOKUP(B30,RMS!C:E,3,FALSE),0)</f>
        <v>116979.7732</v>
      </c>
      <c r="J30" s="21">
        <f>IFERROR(VLOOKUP(B30,RMS!C:F,4,FALSE),0)</f>
        <v>99437.021399999998</v>
      </c>
      <c r="K30" s="22">
        <f t="shared" si="1"/>
        <v>2.9999999969732016E-4</v>
      </c>
      <c r="L30" s="22">
        <f t="shared" si="2"/>
        <v>-1.6499999997904524E-2</v>
      </c>
      <c r="M30" s="32"/>
    </row>
    <row r="31" spans="1:13" s="36" customFormat="1" ht="12" thickBot="1" x14ac:dyDescent="0.25">
      <c r="A31" s="71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71"/>
      <c r="B32" s="12">
        <v>70</v>
      </c>
      <c r="C32" s="72" t="s">
        <v>61</v>
      </c>
      <c r="D32" s="73"/>
      <c r="E32" s="15">
        <f>IFERROR(VLOOKUP(C32,RA!B:D,3,0),0)</f>
        <v>195453.28</v>
      </c>
      <c r="F32" s="25">
        <f>IFERROR(VLOOKUP(C32,RA!B:I,8,0),0)</f>
        <v>25096.31</v>
      </c>
      <c r="G32" s="16">
        <f t="shared" si="0"/>
        <v>170356.97</v>
      </c>
      <c r="H32" s="27">
        <f>RA!J34</f>
        <v>14.9964118369574</v>
      </c>
      <c r="I32" s="20">
        <f>IFERROR(VLOOKUP(B32,RMS!C:E,3,FALSE),0)</f>
        <v>195453.28</v>
      </c>
      <c r="J32" s="21">
        <f>IFERROR(VLOOKUP(B32,RMS!C:F,4,FALSE),0)</f>
        <v>170356.97</v>
      </c>
      <c r="K32" s="22">
        <f t="shared" si="1"/>
        <v>0</v>
      </c>
      <c r="L32" s="22">
        <f t="shared" si="2"/>
        <v>0</v>
      </c>
    </row>
    <row r="33" spans="1:13" x14ac:dyDescent="0.2">
      <c r="A33" s="71"/>
      <c r="B33" s="12">
        <v>71</v>
      </c>
      <c r="C33" s="69" t="s">
        <v>35</v>
      </c>
      <c r="D33" s="69"/>
      <c r="E33" s="15">
        <f>IFERROR(VLOOKUP(C33,RA!B:D,3,0),0)</f>
        <v>96774.54</v>
      </c>
      <c r="F33" s="25">
        <f>IFERROR(VLOOKUP(C33,RA!B:I,8,0),0)</f>
        <v>-10154.17</v>
      </c>
      <c r="G33" s="16">
        <f t="shared" si="0"/>
        <v>106928.70999999999</v>
      </c>
      <c r="H33" s="27">
        <f>RA!J34</f>
        <v>14.9964118369574</v>
      </c>
      <c r="I33" s="20">
        <f>IFERROR(VLOOKUP(B33,RMS!C:E,3,FALSE),0)</f>
        <v>96774.54</v>
      </c>
      <c r="J33" s="21">
        <f>IFERROR(VLOOKUP(B33,RMS!C:F,4,FALSE),0)</f>
        <v>106928.71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71"/>
      <c r="B34" s="12">
        <v>72</v>
      </c>
      <c r="C34" s="69" t="s">
        <v>36</v>
      </c>
      <c r="D34" s="69"/>
      <c r="E34" s="15">
        <f>IFERROR(VLOOKUP(C34,RA!B:D,3,0),0)</f>
        <v>43411.97</v>
      </c>
      <c r="F34" s="25">
        <f>IFERROR(VLOOKUP(C34,RA!B:I,8,0),0)</f>
        <v>-602.49</v>
      </c>
      <c r="G34" s="16">
        <f t="shared" si="0"/>
        <v>44014.46</v>
      </c>
      <c r="H34" s="27">
        <f>RA!J35</f>
        <v>0</v>
      </c>
      <c r="I34" s="20">
        <f>IFERROR(VLOOKUP(B34,RMS!C:E,3,FALSE),0)</f>
        <v>43411.97</v>
      </c>
      <c r="J34" s="21">
        <f>IFERROR(VLOOKUP(B34,RMS!C:F,4,FALSE),0)</f>
        <v>44014.46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71"/>
      <c r="B35" s="12">
        <v>73</v>
      </c>
      <c r="C35" s="69" t="s">
        <v>37</v>
      </c>
      <c r="D35" s="69"/>
      <c r="E35" s="15">
        <f>IFERROR(VLOOKUP(C35,RA!B:D,3,0),0)</f>
        <v>117879.71</v>
      </c>
      <c r="F35" s="25">
        <f>IFERROR(VLOOKUP(C35,RA!B:I,8,0),0)</f>
        <v>-10898.75</v>
      </c>
      <c r="G35" s="16">
        <f t="shared" si="0"/>
        <v>128778.46</v>
      </c>
      <c r="H35" s="27">
        <f>RA!J34</f>
        <v>14.9964118369574</v>
      </c>
      <c r="I35" s="20">
        <f>IFERROR(VLOOKUP(B35,RMS!C:E,3,FALSE),0)</f>
        <v>117879.71</v>
      </c>
      <c r="J35" s="21">
        <f>IFERROR(VLOOKUP(B35,RMS!C:F,4,FALSE),0)</f>
        <v>128778.46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71"/>
      <c r="B36" s="12">
        <v>74</v>
      </c>
      <c r="C36" s="69" t="s">
        <v>62</v>
      </c>
      <c r="D36" s="69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0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71"/>
      <c r="B37" s="12">
        <v>75</v>
      </c>
      <c r="C37" s="69" t="s">
        <v>32</v>
      </c>
      <c r="D37" s="69"/>
      <c r="E37" s="15">
        <f>IFERROR(VLOOKUP(C37,RA!B:D,3,0),0)</f>
        <v>22135.042600000001</v>
      </c>
      <c r="F37" s="25">
        <f>IFERROR(VLOOKUP(C37,RA!B:I,8,0),0)</f>
        <v>2239.9787999999999</v>
      </c>
      <c r="G37" s="16">
        <f t="shared" si="0"/>
        <v>19895.0638</v>
      </c>
      <c r="H37" s="27">
        <f>RA!J35</f>
        <v>0</v>
      </c>
      <c r="I37" s="20">
        <f>IFERROR(VLOOKUP(B37,RMS!C:E,3,FALSE),0)</f>
        <v>22135.042735042702</v>
      </c>
      <c r="J37" s="21">
        <f>IFERROR(VLOOKUP(B37,RMS!C:F,4,FALSE),0)</f>
        <v>19895.064102564102</v>
      </c>
      <c r="K37" s="22">
        <f t="shared" si="1"/>
        <v>-1.3504270100384019E-4</v>
      </c>
      <c r="L37" s="22">
        <f t="shared" si="2"/>
        <v>-3.0256410173024051E-4</v>
      </c>
      <c r="M37" s="32"/>
    </row>
    <row r="38" spans="1:13" x14ac:dyDescent="0.2">
      <c r="A38" s="71"/>
      <c r="B38" s="12">
        <v>76</v>
      </c>
      <c r="C38" s="69" t="s">
        <v>33</v>
      </c>
      <c r="D38" s="69"/>
      <c r="E38" s="15">
        <f>IFERROR(VLOOKUP(C38,RA!B:D,3,0),0)</f>
        <v>350121.42839999998</v>
      </c>
      <c r="F38" s="25">
        <f>IFERROR(VLOOKUP(C38,RA!B:I,8,0),0)</f>
        <v>22800.112099999998</v>
      </c>
      <c r="G38" s="16">
        <f t="shared" si="0"/>
        <v>327321.31629999995</v>
      </c>
      <c r="H38" s="27">
        <f>RA!J36</f>
        <v>12.840055690034999</v>
      </c>
      <c r="I38" s="20">
        <f>IFERROR(VLOOKUP(B38,RMS!C:E,3,FALSE),0)</f>
        <v>350121.42366752098</v>
      </c>
      <c r="J38" s="21">
        <f>IFERROR(VLOOKUP(B38,RMS!C:F,4,FALSE),0)</f>
        <v>327321.31479914498</v>
      </c>
      <c r="K38" s="22">
        <f t="shared" si="1"/>
        <v>4.7324789920821786E-3</v>
      </c>
      <c r="L38" s="22">
        <f t="shared" si="2"/>
        <v>1.5008549671620131E-3</v>
      </c>
      <c r="M38" s="32"/>
    </row>
    <row r="39" spans="1:13" x14ac:dyDescent="0.2">
      <c r="A39" s="71"/>
      <c r="B39" s="12">
        <v>77</v>
      </c>
      <c r="C39" s="69" t="s">
        <v>38</v>
      </c>
      <c r="D39" s="69"/>
      <c r="E39" s="15">
        <f>IFERROR(VLOOKUP(C39,RA!B:D,3,0),0)</f>
        <v>79191.09</v>
      </c>
      <c r="F39" s="25">
        <f>IFERROR(VLOOKUP(C39,RA!B:I,8,0),0)</f>
        <v>-4121.92</v>
      </c>
      <c r="G39" s="16">
        <f t="shared" si="0"/>
        <v>83313.009999999995</v>
      </c>
      <c r="H39" s="27">
        <f>RA!J37</f>
        <v>-10.492604769808301</v>
      </c>
      <c r="I39" s="20">
        <f>IFERROR(VLOOKUP(B39,RMS!C:E,3,FALSE),0)</f>
        <v>79191.09</v>
      </c>
      <c r="J39" s="21">
        <f>IFERROR(VLOOKUP(B39,RMS!C:F,4,FALSE),0)</f>
        <v>83313.009999999995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71"/>
      <c r="B40" s="12">
        <v>78</v>
      </c>
      <c r="C40" s="69" t="s">
        <v>39</v>
      </c>
      <c r="D40" s="69"/>
      <c r="E40" s="15">
        <f>IFERROR(VLOOKUP(C40,RA!B:D,3,0),0)</f>
        <v>42354.07</v>
      </c>
      <c r="F40" s="25">
        <f>IFERROR(VLOOKUP(C40,RA!B:I,8,0),0)</f>
        <v>5703.17</v>
      </c>
      <c r="G40" s="16">
        <f t="shared" si="0"/>
        <v>36650.9</v>
      </c>
      <c r="H40" s="27">
        <f>RA!J38</f>
        <v>-1.38784303039001</v>
      </c>
      <c r="I40" s="20">
        <f>IFERROR(VLOOKUP(B40,RMS!C:E,3,FALSE),0)</f>
        <v>42354.07</v>
      </c>
      <c r="J40" s="21">
        <f>IFERROR(VLOOKUP(B40,RMS!C:F,4,FALSE),0)</f>
        <v>36650.9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71"/>
      <c r="B41" s="12">
        <v>9101</v>
      </c>
      <c r="C41" s="74" t="s">
        <v>65</v>
      </c>
      <c r="D41" s="75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-9.2456538958231302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71"/>
      <c r="B42" s="12">
        <v>99</v>
      </c>
      <c r="C42" s="69" t="s">
        <v>34</v>
      </c>
      <c r="D42" s="69"/>
      <c r="E42" s="15">
        <f>IFERROR(VLOOKUP(C42,RA!B:D,3,0),0)</f>
        <v>4322.2221</v>
      </c>
      <c r="F42" s="25">
        <f>IFERROR(VLOOKUP(C42,RA!B:I,8,0),0)</f>
        <v>775.64080000000001</v>
      </c>
      <c r="G42" s="16">
        <f t="shared" si="0"/>
        <v>3546.5812999999998</v>
      </c>
      <c r="H42" s="27">
        <f>RA!J39</f>
        <v>-9.2456538958231302</v>
      </c>
      <c r="I42" s="20">
        <f>VLOOKUP(B42,RMS!C:E,3,FALSE)</f>
        <v>4322.2222222222199</v>
      </c>
      <c r="J42" s="21">
        <f>IFERROR(VLOOKUP(B42,RMS!C:F,4,FALSE),0)</f>
        <v>3546.5811965811999</v>
      </c>
      <c r="K42" s="22">
        <f t="shared" si="1"/>
        <v>-1.2222221994306892E-4</v>
      </c>
      <c r="L42" s="22">
        <f t="shared" si="2"/>
        <v>1.0341879988118308E-4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XFD1048576"/>
    </sheetView>
  </sheetViews>
  <sheetFormatPr defaultRowHeight="11.25" x14ac:dyDescent="0.2"/>
  <cols>
    <col min="1" max="1" width="8.85546875" style="45" customWidth="1"/>
    <col min="2" max="3" width="9.140625" style="45"/>
    <col min="4" max="4" width="13.140625" style="45" bestFit="1" customWidth="1"/>
    <col min="5" max="5" width="12" style="45" bestFit="1" customWidth="1"/>
    <col min="6" max="7" width="14" style="45" bestFit="1" customWidth="1"/>
    <col min="8" max="8" width="9.140625" style="45"/>
    <col min="9" max="9" width="14" style="45" bestFit="1" customWidth="1"/>
    <col min="10" max="10" width="9.140625" style="45"/>
    <col min="11" max="11" width="14" style="45" bestFit="1" customWidth="1"/>
    <col min="12" max="12" width="12" style="45" bestFit="1" customWidth="1"/>
    <col min="13" max="13" width="14" style="45" bestFit="1" customWidth="1"/>
    <col min="14" max="15" width="15.85546875" style="45" bestFit="1" customWidth="1"/>
    <col min="16" max="18" width="12" style="45" bestFit="1" customWidth="1"/>
    <col min="19" max="20" width="9.140625" style="45"/>
    <col min="21" max="21" width="12" style="45" bestFit="1" customWidth="1"/>
    <col min="22" max="22" width="41.140625" style="45" bestFit="1" customWidth="1"/>
    <col min="23" max="16384" width="9.140625" style="45"/>
  </cols>
  <sheetData>
    <row r="1" spans="1:23" ht="12.75" x14ac:dyDescent="0.2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46" t="s">
        <v>45</v>
      </c>
      <c r="W1" s="82"/>
    </row>
    <row r="2" spans="1:23" ht="12.75" x14ac:dyDescent="0.2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46"/>
      <c r="W2" s="82"/>
    </row>
    <row r="3" spans="1:23" ht="23.25" thickBot="1" x14ac:dyDescent="0.2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47" t="s">
        <v>46</v>
      </c>
      <c r="W3" s="82"/>
    </row>
    <row r="4" spans="1:23" ht="12.75" thickTop="1" thickBot="1" x14ac:dyDescent="0.2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W4" s="82"/>
    </row>
    <row r="5" spans="1:23" ht="21.75" thickBot="1" x14ac:dyDescent="0.25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 x14ac:dyDescent="0.25">
      <c r="A6" s="53" t="s">
        <v>3</v>
      </c>
      <c r="B6" s="83" t="s">
        <v>4</v>
      </c>
      <c r="C6" s="84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 x14ac:dyDescent="0.25">
      <c r="A7" s="85" t="s">
        <v>5</v>
      </c>
      <c r="B7" s="86"/>
      <c r="C7" s="87"/>
      <c r="D7" s="55">
        <v>14810451.773700001</v>
      </c>
      <c r="E7" s="56"/>
      <c r="F7" s="56"/>
      <c r="G7" s="55">
        <v>19193850.664999999</v>
      </c>
      <c r="H7" s="57">
        <v>-22.837516910002499</v>
      </c>
      <c r="I7" s="55">
        <v>1576394.0236</v>
      </c>
      <c r="J7" s="57">
        <v>10.6437943128738</v>
      </c>
      <c r="K7" s="55">
        <v>2358126.3084</v>
      </c>
      <c r="L7" s="57">
        <v>12.2858427397273</v>
      </c>
      <c r="M7" s="57">
        <v>-0.33150568823025001</v>
      </c>
      <c r="N7" s="55">
        <v>369044354.34490001</v>
      </c>
      <c r="O7" s="55">
        <v>1683397282.1243</v>
      </c>
      <c r="P7" s="55">
        <v>786616</v>
      </c>
      <c r="Q7" s="55">
        <v>770442</v>
      </c>
      <c r="R7" s="57">
        <v>2.09931441951503</v>
      </c>
      <c r="S7" s="55">
        <v>18.828058129633799</v>
      </c>
      <c r="T7" s="55">
        <v>19.412453440103199</v>
      </c>
      <c r="U7" s="58">
        <v>-3.1038533365777901</v>
      </c>
    </row>
    <row r="8" spans="1:23" ht="12" customHeight="1" thickBot="1" x14ac:dyDescent="0.25">
      <c r="A8" s="78">
        <v>42782</v>
      </c>
      <c r="B8" s="76" t="s">
        <v>6</v>
      </c>
      <c r="C8" s="77"/>
      <c r="D8" s="59">
        <v>730318.30850000004</v>
      </c>
      <c r="E8" s="60"/>
      <c r="F8" s="60"/>
      <c r="G8" s="59">
        <v>816257.87100000004</v>
      </c>
      <c r="H8" s="61">
        <v>-10.5284819360719</v>
      </c>
      <c r="I8" s="59">
        <v>158891.82939999999</v>
      </c>
      <c r="J8" s="61">
        <v>21.7565173364403</v>
      </c>
      <c r="K8" s="59">
        <v>217924.99040000001</v>
      </c>
      <c r="L8" s="61">
        <v>26.6980568448326</v>
      </c>
      <c r="M8" s="61">
        <v>-0.27088752369173003</v>
      </c>
      <c r="N8" s="59">
        <v>16072271.0351</v>
      </c>
      <c r="O8" s="59">
        <v>69227487.280499995</v>
      </c>
      <c r="P8" s="59">
        <v>25440</v>
      </c>
      <c r="Q8" s="59">
        <v>25677</v>
      </c>
      <c r="R8" s="61">
        <v>-0.92300502395139505</v>
      </c>
      <c r="S8" s="59">
        <v>28.707480680031399</v>
      </c>
      <c r="T8" s="59">
        <v>28.471825824667999</v>
      </c>
      <c r="U8" s="62">
        <v>0.82088309312135199</v>
      </c>
    </row>
    <row r="9" spans="1:23" ht="12" customHeight="1" thickBot="1" x14ac:dyDescent="0.25">
      <c r="A9" s="79"/>
      <c r="B9" s="76" t="s">
        <v>7</v>
      </c>
      <c r="C9" s="77"/>
      <c r="D9" s="59">
        <v>88979.638699999996</v>
      </c>
      <c r="E9" s="60"/>
      <c r="F9" s="60"/>
      <c r="G9" s="59">
        <v>189029.13310000001</v>
      </c>
      <c r="H9" s="61">
        <v>-52.928081909507497</v>
      </c>
      <c r="I9" s="59">
        <v>21957.229500000001</v>
      </c>
      <c r="J9" s="61">
        <v>24.676689881861702</v>
      </c>
      <c r="K9" s="59">
        <v>32024.608199999999</v>
      </c>
      <c r="L9" s="61">
        <v>16.941625703302801</v>
      </c>
      <c r="M9" s="61">
        <v>-0.314363836619865</v>
      </c>
      <c r="N9" s="59">
        <v>3525741.6767000002</v>
      </c>
      <c r="O9" s="59">
        <v>10016387.945599999</v>
      </c>
      <c r="P9" s="59">
        <v>5523</v>
      </c>
      <c r="Q9" s="59">
        <v>6207</v>
      </c>
      <c r="R9" s="61">
        <v>-11.019816336394401</v>
      </c>
      <c r="S9" s="59">
        <v>16.1107439254029</v>
      </c>
      <c r="T9" s="59">
        <v>16.636357290156301</v>
      </c>
      <c r="U9" s="62">
        <v>-3.2625021363826998</v>
      </c>
    </row>
    <row r="10" spans="1:23" ht="12" customHeight="1" thickBot="1" x14ac:dyDescent="0.25">
      <c r="A10" s="79"/>
      <c r="B10" s="76" t="s">
        <v>8</v>
      </c>
      <c r="C10" s="77"/>
      <c r="D10" s="59">
        <v>125530.4553</v>
      </c>
      <c r="E10" s="60"/>
      <c r="F10" s="60"/>
      <c r="G10" s="59">
        <v>300539.51860000001</v>
      </c>
      <c r="H10" s="61">
        <v>-58.231630939998503</v>
      </c>
      <c r="I10" s="59">
        <v>32586.328399999999</v>
      </c>
      <c r="J10" s="61">
        <v>25.9589024210287</v>
      </c>
      <c r="K10" s="59">
        <v>78723.1633</v>
      </c>
      <c r="L10" s="61">
        <v>26.193947360638401</v>
      </c>
      <c r="M10" s="61">
        <v>-0.58606429119445702</v>
      </c>
      <c r="N10" s="59">
        <v>4441732.9512999998</v>
      </c>
      <c r="O10" s="59">
        <v>15697235.1249</v>
      </c>
      <c r="P10" s="59">
        <v>90635</v>
      </c>
      <c r="Q10" s="59">
        <v>89749</v>
      </c>
      <c r="R10" s="61">
        <v>0.98719762894294905</v>
      </c>
      <c r="S10" s="59">
        <v>1.3850108159099701</v>
      </c>
      <c r="T10" s="59">
        <v>1.34590301730381</v>
      </c>
      <c r="U10" s="62">
        <v>2.8236457186408699</v>
      </c>
    </row>
    <row r="11" spans="1:23" ht="12" thickBot="1" x14ac:dyDescent="0.25">
      <c r="A11" s="79"/>
      <c r="B11" s="76" t="s">
        <v>9</v>
      </c>
      <c r="C11" s="77"/>
      <c r="D11" s="59">
        <v>48653.796300000002</v>
      </c>
      <c r="E11" s="60"/>
      <c r="F11" s="60"/>
      <c r="G11" s="59">
        <v>72029.006699999998</v>
      </c>
      <c r="H11" s="61">
        <v>-32.4524958359588</v>
      </c>
      <c r="I11" s="59">
        <v>10678.502</v>
      </c>
      <c r="J11" s="61">
        <v>21.9479317382681</v>
      </c>
      <c r="K11" s="59">
        <v>16099.1396</v>
      </c>
      <c r="L11" s="61">
        <v>22.350911580736799</v>
      </c>
      <c r="M11" s="61">
        <v>-0.33670355899019599</v>
      </c>
      <c r="N11" s="59">
        <v>1337472.4023</v>
      </c>
      <c r="O11" s="59">
        <v>4786815.2035999997</v>
      </c>
      <c r="P11" s="59">
        <v>2162</v>
      </c>
      <c r="Q11" s="59">
        <v>2499</v>
      </c>
      <c r="R11" s="61">
        <v>-13.4853941576631</v>
      </c>
      <c r="S11" s="59">
        <v>22.504068593894502</v>
      </c>
      <c r="T11" s="59">
        <v>23.345077911164498</v>
      </c>
      <c r="U11" s="62">
        <v>-3.7371434136940498</v>
      </c>
    </row>
    <row r="12" spans="1:23" ht="12" customHeight="1" thickBot="1" x14ac:dyDescent="0.25">
      <c r="A12" s="79"/>
      <c r="B12" s="76" t="s">
        <v>10</v>
      </c>
      <c r="C12" s="77"/>
      <c r="D12" s="59">
        <v>183818.66250000001</v>
      </c>
      <c r="E12" s="60"/>
      <c r="F12" s="60"/>
      <c r="G12" s="59">
        <v>144643.519</v>
      </c>
      <c r="H12" s="61">
        <v>27.083925896465502</v>
      </c>
      <c r="I12" s="59">
        <v>27559.625199999999</v>
      </c>
      <c r="J12" s="61">
        <v>14.992833059048101</v>
      </c>
      <c r="K12" s="59">
        <v>31697.110199999999</v>
      </c>
      <c r="L12" s="61">
        <v>21.913951222384199</v>
      </c>
      <c r="M12" s="61">
        <v>-0.130531930951863</v>
      </c>
      <c r="N12" s="59">
        <v>3642729.6239</v>
      </c>
      <c r="O12" s="59">
        <v>17720253.057100002</v>
      </c>
      <c r="P12" s="59">
        <v>1225</v>
      </c>
      <c r="Q12" s="59">
        <v>1262</v>
      </c>
      <c r="R12" s="61">
        <v>-2.9318541996830501</v>
      </c>
      <c r="S12" s="59">
        <v>150.05605102040801</v>
      </c>
      <c r="T12" s="59">
        <v>128.866268304279</v>
      </c>
      <c r="U12" s="62">
        <v>14.121245076113199</v>
      </c>
    </row>
    <row r="13" spans="1:23" ht="12" thickBot="1" x14ac:dyDescent="0.25">
      <c r="A13" s="79"/>
      <c r="B13" s="76" t="s">
        <v>11</v>
      </c>
      <c r="C13" s="77"/>
      <c r="D13" s="59">
        <v>236580.05559999999</v>
      </c>
      <c r="E13" s="60"/>
      <c r="F13" s="60"/>
      <c r="G13" s="59">
        <v>295605.11450000003</v>
      </c>
      <c r="H13" s="61">
        <v>-19.967536420957298</v>
      </c>
      <c r="I13" s="59">
        <v>72155.440900000001</v>
      </c>
      <c r="J13" s="61">
        <v>30.499376085191901</v>
      </c>
      <c r="K13" s="59">
        <v>101450.2458</v>
      </c>
      <c r="L13" s="61">
        <v>34.319516416892</v>
      </c>
      <c r="M13" s="61">
        <v>-0.28876031466451102</v>
      </c>
      <c r="N13" s="59">
        <v>6006362.5606000004</v>
      </c>
      <c r="O13" s="59">
        <v>22763899.354600001</v>
      </c>
      <c r="P13" s="59">
        <v>9451</v>
      </c>
      <c r="Q13" s="59">
        <v>9275</v>
      </c>
      <c r="R13" s="61">
        <v>1.8975741239892101</v>
      </c>
      <c r="S13" s="59">
        <v>25.032277600253899</v>
      </c>
      <c r="T13" s="59">
        <v>26.237906878706202</v>
      </c>
      <c r="U13" s="62">
        <v>-4.8162987711514802</v>
      </c>
    </row>
    <row r="14" spans="1:23" ht="12" thickBot="1" x14ac:dyDescent="0.25">
      <c r="A14" s="79"/>
      <c r="B14" s="76" t="s">
        <v>12</v>
      </c>
      <c r="C14" s="77"/>
      <c r="D14" s="59">
        <v>72060.883400000006</v>
      </c>
      <c r="E14" s="60"/>
      <c r="F14" s="60"/>
      <c r="G14" s="59">
        <v>98588.077399999995</v>
      </c>
      <c r="H14" s="61">
        <v>-26.907101446325601</v>
      </c>
      <c r="I14" s="59">
        <v>14663.4406</v>
      </c>
      <c r="J14" s="61">
        <v>20.3486828195059</v>
      </c>
      <c r="K14" s="59">
        <v>21892.491399999999</v>
      </c>
      <c r="L14" s="61">
        <v>22.206023260983098</v>
      </c>
      <c r="M14" s="61">
        <v>-0.330206858046316</v>
      </c>
      <c r="N14" s="59">
        <v>1553068.1376</v>
      </c>
      <c r="O14" s="59">
        <v>7413676.3431000002</v>
      </c>
      <c r="P14" s="59">
        <v>1203</v>
      </c>
      <c r="Q14" s="59">
        <v>1255</v>
      </c>
      <c r="R14" s="61">
        <v>-4.1434262948207197</v>
      </c>
      <c r="S14" s="59">
        <v>59.900983707398197</v>
      </c>
      <c r="T14" s="59">
        <v>58.236877370517902</v>
      </c>
      <c r="U14" s="62">
        <v>2.77809517287562</v>
      </c>
    </row>
    <row r="15" spans="1:23" ht="12" thickBot="1" x14ac:dyDescent="0.25">
      <c r="A15" s="79"/>
      <c r="B15" s="76" t="s">
        <v>13</v>
      </c>
      <c r="C15" s="77"/>
      <c r="D15" s="59">
        <v>110626.1087</v>
      </c>
      <c r="E15" s="60"/>
      <c r="F15" s="60"/>
      <c r="G15" s="59">
        <v>70708.560299999997</v>
      </c>
      <c r="H15" s="61">
        <v>56.453629137178197</v>
      </c>
      <c r="I15" s="59">
        <v>-27153.352500000001</v>
      </c>
      <c r="J15" s="61">
        <v>-24.5451573946576</v>
      </c>
      <c r="K15" s="59">
        <v>18217.456699999999</v>
      </c>
      <c r="L15" s="61">
        <v>25.764145985588701</v>
      </c>
      <c r="M15" s="61">
        <v>-2.4905128057749102</v>
      </c>
      <c r="N15" s="59">
        <v>2344496.1786000002</v>
      </c>
      <c r="O15" s="59">
        <v>8341571.0560999997</v>
      </c>
      <c r="P15" s="59">
        <v>4732</v>
      </c>
      <c r="Q15" s="59">
        <v>4670</v>
      </c>
      <c r="R15" s="61">
        <v>1.32762312633834</v>
      </c>
      <c r="S15" s="59">
        <v>23.378298541842799</v>
      </c>
      <c r="T15" s="59">
        <v>22.182744710920801</v>
      </c>
      <c r="U15" s="62">
        <v>5.1139471453929097</v>
      </c>
    </row>
    <row r="16" spans="1:23" ht="12" thickBot="1" x14ac:dyDescent="0.25">
      <c r="A16" s="79"/>
      <c r="B16" s="76" t="s">
        <v>14</v>
      </c>
      <c r="C16" s="77"/>
      <c r="D16" s="59">
        <v>683726.48190000001</v>
      </c>
      <c r="E16" s="60"/>
      <c r="F16" s="60"/>
      <c r="G16" s="59">
        <v>1213214.841</v>
      </c>
      <c r="H16" s="61">
        <v>-43.6434126262061</v>
      </c>
      <c r="I16" s="59">
        <v>-20528.143899999999</v>
      </c>
      <c r="J16" s="61">
        <v>-3.00239122564839</v>
      </c>
      <c r="K16" s="59">
        <v>62107.442799999997</v>
      </c>
      <c r="L16" s="61">
        <v>5.1192452236083401</v>
      </c>
      <c r="M16" s="61">
        <v>-1.33052631012527</v>
      </c>
      <c r="N16" s="59">
        <v>24852832.144400001</v>
      </c>
      <c r="O16" s="59">
        <v>104830656.08859999</v>
      </c>
      <c r="P16" s="59">
        <v>37509</v>
      </c>
      <c r="Q16" s="59">
        <v>35010</v>
      </c>
      <c r="R16" s="61">
        <v>7.13796058269065</v>
      </c>
      <c r="S16" s="59">
        <v>18.228331384467701</v>
      </c>
      <c r="T16" s="59">
        <v>17.8636392887746</v>
      </c>
      <c r="U16" s="62">
        <v>2.0006883131598499</v>
      </c>
    </row>
    <row r="17" spans="1:21" ht="12" thickBot="1" x14ac:dyDescent="0.25">
      <c r="A17" s="79"/>
      <c r="B17" s="76" t="s">
        <v>15</v>
      </c>
      <c r="C17" s="77"/>
      <c r="D17" s="59">
        <v>553103.06339999998</v>
      </c>
      <c r="E17" s="60"/>
      <c r="F17" s="60"/>
      <c r="G17" s="59">
        <v>1303114.7544</v>
      </c>
      <c r="H17" s="61">
        <v>-57.555306504478303</v>
      </c>
      <c r="I17" s="59">
        <v>76671.861399999994</v>
      </c>
      <c r="J17" s="61">
        <v>13.8621292257337</v>
      </c>
      <c r="K17" s="59">
        <v>134237.9749</v>
      </c>
      <c r="L17" s="61">
        <v>10.301316476292101</v>
      </c>
      <c r="M17" s="61">
        <v>-0.42883627783333</v>
      </c>
      <c r="N17" s="59">
        <v>23168314.776700001</v>
      </c>
      <c r="O17" s="59">
        <v>142253787.3725</v>
      </c>
      <c r="P17" s="59">
        <v>9116</v>
      </c>
      <c r="Q17" s="59">
        <v>9085</v>
      </c>
      <c r="R17" s="61">
        <v>0.34122179416620202</v>
      </c>
      <c r="S17" s="59">
        <v>60.673877073277801</v>
      </c>
      <c r="T17" s="59">
        <v>65.354703687396807</v>
      </c>
      <c r="U17" s="62">
        <v>-7.7147313471757801</v>
      </c>
    </row>
    <row r="18" spans="1:21" ht="12" customHeight="1" thickBot="1" x14ac:dyDescent="0.25">
      <c r="A18" s="79"/>
      <c r="B18" s="76" t="s">
        <v>16</v>
      </c>
      <c r="C18" s="77"/>
      <c r="D18" s="59">
        <v>1323745.0157999999</v>
      </c>
      <c r="E18" s="60"/>
      <c r="F18" s="60"/>
      <c r="G18" s="59">
        <v>2248107.2637999998</v>
      </c>
      <c r="H18" s="61">
        <v>-41.1173551584696</v>
      </c>
      <c r="I18" s="59">
        <v>187745.63190000001</v>
      </c>
      <c r="J18" s="61">
        <v>14.1829151127369</v>
      </c>
      <c r="K18" s="59">
        <v>310533.03230000002</v>
      </c>
      <c r="L18" s="61">
        <v>13.813087893995901</v>
      </c>
      <c r="M18" s="61">
        <v>-0.39540849967090602</v>
      </c>
      <c r="N18" s="59">
        <v>44125381.353399999</v>
      </c>
      <c r="O18" s="59">
        <v>244661584.1419</v>
      </c>
      <c r="P18" s="59">
        <v>56870</v>
      </c>
      <c r="Q18" s="59">
        <v>58330</v>
      </c>
      <c r="R18" s="61">
        <v>-2.5030001714383601</v>
      </c>
      <c r="S18" s="59">
        <v>23.276683942324599</v>
      </c>
      <c r="T18" s="59">
        <v>24.174260493742501</v>
      </c>
      <c r="U18" s="62">
        <v>-3.8561186535072101</v>
      </c>
    </row>
    <row r="19" spans="1:21" ht="12" customHeight="1" thickBot="1" x14ac:dyDescent="0.25">
      <c r="A19" s="79"/>
      <c r="B19" s="76" t="s">
        <v>17</v>
      </c>
      <c r="C19" s="77"/>
      <c r="D19" s="59">
        <v>465129.51299999998</v>
      </c>
      <c r="E19" s="60"/>
      <c r="F19" s="60"/>
      <c r="G19" s="59">
        <v>793841.7977</v>
      </c>
      <c r="H19" s="61">
        <v>-41.407782464009699</v>
      </c>
      <c r="I19" s="59">
        <v>54079.252500000002</v>
      </c>
      <c r="J19" s="61">
        <v>11.626708473345101</v>
      </c>
      <c r="K19" s="59">
        <v>101077.92419999999</v>
      </c>
      <c r="L19" s="61">
        <v>12.7327541196311</v>
      </c>
      <c r="M19" s="61">
        <v>-0.46497464280138001</v>
      </c>
      <c r="N19" s="59">
        <v>13145599.3638</v>
      </c>
      <c r="O19" s="59">
        <v>52870008.168499999</v>
      </c>
      <c r="P19" s="59">
        <v>9930</v>
      </c>
      <c r="Q19" s="59">
        <v>10602</v>
      </c>
      <c r="R19" s="61">
        <v>-6.3384267119411497</v>
      </c>
      <c r="S19" s="59">
        <v>46.840837160120799</v>
      </c>
      <c r="T19" s="59">
        <v>51.5681686945859</v>
      </c>
      <c r="U19" s="62">
        <v>-10.092329302965201</v>
      </c>
    </row>
    <row r="20" spans="1:21" ht="12" thickBot="1" x14ac:dyDescent="0.25">
      <c r="A20" s="79"/>
      <c r="B20" s="76" t="s">
        <v>18</v>
      </c>
      <c r="C20" s="77"/>
      <c r="D20" s="59">
        <v>893433.59250000003</v>
      </c>
      <c r="E20" s="60"/>
      <c r="F20" s="60"/>
      <c r="G20" s="59">
        <v>853758.99219999998</v>
      </c>
      <c r="H20" s="61">
        <v>4.6470491863007899</v>
      </c>
      <c r="I20" s="59">
        <v>93685.300799999997</v>
      </c>
      <c r="J20" s="61">
        <v>10.485983691059801</v>
      </c>
      <c r="K20" s="59">
        <v>96981.071200000006</v>
      </c>
      <c r="L20" s="61">
        <v>11.3593030452418</v>
      </c>
      <c r="M20" s="61">
        <v>-3.3983646078762003E-2</v>
      </c>
      <c r="N20" s="59">
        <v>16936625.5645</v>
      </c>
      <c r="O20" s="59">
        <v>95314310.658800006</v>
      </c>
      <c r="P20" s="59">
        <v>34978</v>
      </c>
      <c r="Q20" s="59">
        <v>35278</v>
      </c>
      <c r="R20" s="61">
        <v>-0.85038834401043295</v>
      </c>
      <c r="S20" s="59">
        <v>25.542729501400899</v>
      </c>
      <c r="T20" s="59">
        <v>24.8062685696468</v>
      </c>
      <c r="U20" s="62">
        <v>2.8832507180318601</v>
      </c>
    </row>
    <row r="21" spans="1:21" ht="12" customHeight="1" thickBot="1" x14ac:dyDescent="0.25">
      <c r="A21" s="79"/>
      <c r="B21" s="76" t="s">
        <v>19</v>
      </c>
      <c r="C21" s="77"/>
      <c r="D21" s="59">
        <v>348032.60479999997</v>
      </c>
      <c r="E21" s="60"/>
      <c r="F21" s="60"/>
      <c r="G21" s="59">
        <v>496578.77850000001</v>
      </c>
      <c r="H21" s="61">
        <v>-29.913919025840901</v>
      </c>
      <c r="I21" s="59">
        <v>39816.641600000003</v>
      </c>
      <c r="J21" s="61">
        <v>11.440491796129599</v>
      </c>
      <c r="K21" s="59">
        <v>76809.748000000007</v>
      </c>
      <c r="L21" s="61">
        <v>15.4677870512342</v>
      </c>
      <c r="M21" s="61">
        <v>-0.48161994230211502</v>
      </c>
      <c r="N21" s="59">
        <v>8849979.2322000004</v>
      </c>
      <c r="O21" s="59">
        <v>35654003.030199997</v>
      </c>
      <c r="P21" s="59">
        <v>25961</v>
      </c>
      <c r="Q21" s="59">
        <v>26327</v>
      </c>
      <c r="R21" s="61">
        <v>-1.3902077714893499</v>
      </c>
      <c r="S21" s="59">
        <v>13.4059783829591</v>
      </c>
      <c r="T21" s="59">
        <v>13.648031386029601</v>
      </c>
      <c r="U21" s="62">
        <v>-1.8055601475397101</v>
      </c>
    </row>
    <row r="22" spans="1:21" ht="12" customHeight="1" thickBot="1" x14ac:dyDescent="0.25">
      <c r="A22" s="79"/>
      <c r="B22" s="76" t="s">
        <v>20</v>
      </c>
      <c r="C22" s="77"/>
      <c r="D22" s="59">
        <v>1058666.4408</v>
      </c>
      <c r="E22" s="60"/>
      <c r="F22" s="60"/>
      <c r="G22" s="59">
        <v>1647510.0330000001</v>
      </c>
      <c r="H22" s="61">
        <v>-35.741426783772397</v>
      </c>
      <c r="I22" s="59">
        <v>48657.527000000002</v>
      </c>
      <c r="J22" s="61">
        <v>4.5961149919167301</v>
      </c>
      <c r="K22" s="59">
        <v>109314.891</v>
      </c>
      <c r="L22" s="61">
        <v>6.6351578327535403</v>
      </c>
      <c r="M22" s="61">
        <v>-0.55488656161217798</v>
      </c>
      <c r="N22" s="59">
        <v>34083436.829300001</v>
      </c>
      <c r="O22" s="59">
        <v>100881971.55779999</v>
      </c>
      <c r="P22" s="59">
        <v>61770</v>
      </c>
      <c r="Q22" s="59">
        <v>62265</v>
      </c>
      <c r="R22" s="61">
        <v>-0.79498915923873503</v>
      </c>
      <c r="S22" s="59">
        <v>17.138844759592001</v>
      </c>
      <c r="T22" s="59">
        <v>18.002657239219499</v>
      </c>
      <c r="U22" s="62">
        <v>-5.0400857919200401</v>
      </c>
    </row>
    <row r="23" spans="1:21" ht="12" thickBot="1" x14ac:dyDescent="0.25">
      <c r="A23" s="79"/>
      <c r="B23" s="76" t="s">
        <v>21</v>
      </c>
      <c r="C23" s="77"/>
      <c r="D23" s="59">
        <v>2602933.7422000002</v>
      </c>
      <c r="E23" s="60"/>
      <c r="F23" s="60"/>
      <c r="G23" s="59">
        <v>2813022.1521999999</v>
      </c>
      <c r="H23" s="61">
        <v>-7.4684235897571698</v>
      </c>
      <c r="I23" s="59">
        <v>286023.26630000002</v>
      </c>
      <c r="J23" s="61">
        <v>10.9884958523091</v>
      </c>
      <c r="K23" s="59">
        <v>385176.51530000003</v>
      </c>
      <c r="L23" s="61">
        <v>13.692622896650899</v>
      </c>
      <c r="M23" s="61">
        <v>-0.25742288291583199</v>
      </c>
      <c r="N23" s="59">
        <v>51885103.041000001</v>
      </c>
      <c r="O23" s="59">
        <v>184668937.609</v>
      </c>
      <c r="P23" s="59">
        <v>74102</v>
      </c>
      <c r="Q23" s="59">
        <v>73902</v>
      </c>
      <c r="R23" s="61">
        <v>0.27062867040135202</v>
      </c>
      <c r="S23" s="59">
        <v>35.1263628808939</v>
      </c>
      <c r="T23" s="59">
        <v>33.889634833969303</v>
      </c>
      <c r="U23" s="62">
        <v>3.5207973313891898</v>
      </c>
    </row>
    <row r="24" spans="1:21" ht="12" thickBot="1" x14ac:dyDescent="0.25">
      <c r="A24" s="79"/>
      <c r="B24" s="76" t="s">
        <v>22</v>
      </c>
      <c r="C24" s="77"/>
      <c r="D24" s="59">
        <v>212584.33919999999</v>
      </c>
      <c r="E24" s="60"/>
      <c r="F24" s="60"/>
      <c r="G24" s="59">
        <v>288033.95500000002</v>
      </c>
      <c r="H24" s="61">
        <v>-26.194694927547701</v>
      </c>
      <c r="I24" s="59">
        <v>28586.780200000001</v>
      </c>
      <c r="J24" s="61">
        <v>13.447265357165101</v>
      </c>
      <c r="K24" s="59">
        <v>49743.675900000002</v>
      </c>
      <c r="L24" s="61">
        <v>17.270073557820599</v>
      </c>
      <c r="M24" s="61">
        <v>-0.42531830061235998</v>
      </c>
      <c r="N24" s="59">
        <v>5733845.8704000004</v>
      </c>
      <c r="O24" s="59">
        <v>24865085.178100001</v>
      </c>
      <c r="P24" s="59">
        <v>19859</v>
      </c>
      <c r="Q24" s="59">
        <v>19199</v>
      </c>
      <c r="R24" s="61">
        <v>3.4376790457836299</v>
      </c>
      <c r="S24" s="59">
        <v>10.7046849891737</v>
      </c>
      <c r="T24" s="59">
        <v>11.580759565602399</v>
      </c>
      <c r="U24" s="62">
        <v>-8.1840294909633595</v>
      </c>
    </row>
    <row r="25" spans="1:21" ht="12" thickBot="1" x14ac:dyDescent="0.25">
      <c r="A25" s="79"/>
      <c r="B25" s="76" t="s">
        <v>23</v>
      </c>
      <c r="C25" s="77"/>
      <c r="D25" s="59">
        <v>265704.54729999998</v>
      </c>
      <c r="E25" s="60"/>
      <c r="F25" s="60"/>
      <c r="G25" s="59">
        <v>322545.54609999998</v>
      </c>
      <c r="H25" s="61">
        <v>-17.622627094772401</v>
      </c>
      <c r="I25" s="59">
        <v>19788.739300000001</v>
      </c>
      <c r="J25" s="61">
        <v>7.4476479612737201</v>
      </c>
      <c r="K25" s="59">
        <v>30546.0344</v>
      </c>
      <c r="L25" s="61">
        <v>9.4703010999041002</v>
      </c>
      <c r="M25" s="61">
        <v>-0.35216666619088199</v>
      </c>
      <c r="N25" s="59">
        <v>7299778.9786999999</v>
      </c>
      <c r="O25" s="59">
        <v>35358530.441799998</v>
      </c>
      <c r="P25" s="59">
        <v>13471</v>
      </c>
      <c r="Q25" s="59">
        <v>12993</v>
      </c>
      <c r="R25" s="61">
        <v>3.6789040252443601</v>
      </c>
      <c r="S25" s="59">
        <v>19.724188798158998</v>
      </c>
      <c r="T25" s="59">
        <v>20.761459585930901</v>
      </c>
      <c r="U25" s="62">
        <v>-5.2588767953219797</v>
      </c>
    </row>
    <row r="26" spans="1:21" ht="12" thickBot="1" x14ac:dyDescent="0.25">
      <c r="A26" s="79"/>
      <c r="B26" s="76" t="s">
        <v>24</v>
      </c>
      <c r="C26" s="77"/>
      <c r="D26" s="59">
        <v>577150.1237</v>
      </c>
      <c r="E26" s="60"/>
      <c r="F26" s="60"/>
      <c r="G26" s="59">
        <v>480703.88079999998</v>
      </c>
      <c r="H26" s="61">
        <v>20.063545719558501</v>
      </c>
      <c r="I26" s="59">
        <v>105489.11719999999</v>
      </c>
      <c r="J26" s="61">
        <v>18.277587211405098</v>
      </c>
      <c r="K26" s="59">
        <v>110036.61169999999</v>
      </c>
      <c r="L26" s="61">
        <v>22.890726722837002</v>
      </c>
      <c r="M26" s="61">
        <v>-4.1327104040590999E-2</v>
      </c>
      <c r="N26" s="59">
        <v>9804141.3668000009</v>
      </c>
      <c r="O26" s="59">
        <v>58518116.021499999</v>
      </c>
      <c r="P26" s="59">
        <v>34117</v>
      </c>
      <c r="Q26" s="59">
        <v>31670</v>
      </c>
      <c r="R26" s="61">
        <v>7.7265550994632104</v>
      </c>
      <c r="S26" s="59">
        <v>16.916789978602999</v>
      </c>
      <c r="T26" s="59">
        <v>17.348963836438301</v>
      </c>
      <c r="U26" s="62">
        <v>-2.5547036901318498</v>
      </c>
    </row>
    <row r="27" spans="1:21" ht="12" thickBot="1" x14ac:dyDescent="0.25">
      <c r="A27" s="79"/>
      <c r="B27" s="76" t="s">
        <v>25</v>
      </c>
      <c r="C27" s="77"/>
      <c r="D27" s="59">
        <v>194300.43900000001</v>
      </c>
      <c r="E27" s="60"/>
      <c r="F27" s="60"/>
      <c r="G27" s="59">
        <v>240617.77780000001</v>
      </c>
      <c r="H27" s="61">
        <v>-19.2493419328719</v>
      </c>
      <c r="I27" s="59">
        <v>46501.159699999997</v>
      </c>
      <c r="J27" s="61">
        <v>23.9326066062054</v>
      </c>
      <c r="K27" s="59">
        <v>66767.821100000001</v>
      </c>
      <c r="L27" s="61">
        <v>27.748498764499899</v>
      </c>
      <c r="M27" s="61">
        <v>-0.30353935572715601</v>
      </c>
      <c r="N27" s="59">
        <v>4413145.0281999996</v>
      </c>
      <c r="O27" s="59">
        <v>15982934.3576</v>
      </c>
      <c r="P27" s="59">
        <v>23802</v>
      </c>
      <c r="Q27" s="59">
        <v>25080</v>
      </c>
      <c r="R27" s="61">
        <v>-5.0956937799043098</v>
      </c>
      <c r="S27" s="59">
        <v>8.1631980085707099</v>
      </c>
      <c r="T27" s="59">
        <v>8.5263587320574192</v>
      </c>
      <c r="U27" s="62">
        <v>-4.4487555380307802</v>
      </c>
    </row>
    <row r="28" spans="1:21" ht="12" thickBot="1" x14ac:dyDescent="0.25">
      <c r="A28" s="79"/>
      <c r="B28" s="76" t="s">
        <v>26</v>
      </c>
      <c r="C28" s="77"/>
      <c r="D28" s="59">
        <v>684169.30859999999</v>
      </c>
      <c r="E28" s="60"/>
      <c r="F28" s="60"/>
      <c r="G28" s="59">
        <v>686443.58920000005</v>
      </c>
      <c r="H28" s="61">
        <v>-0.33131354648537897</v>
      </c>
      <c r="I28" s="59">
        <v>19304.3099</v>
      </c>
      <c r="J28" s="61">
        <v>2.8215691141571302</v>
      </c>
      <c r="K28" s="59">
        <v>22468.606400000001</v>
      </c>
      <c r="L28" s="61">
        <v>3.2731905073489802</v>
      </c>
      <c r="M28" s="61">
        <v>-0.14083189867975099</v>
      </c>
      <c r="N28" s="59">
        <v>12911438.531300001</v>
      </c>
      <c r="O28" s="59">
        <v>68571010.042199999</v>
      </c>
      <c r="P28" s="59">
        <v>29330</v>
      </c>
      <c r="Q28" s="59">
        <v>28652</v>
      </c>
      <c r="R28" s="61">
        <v>2.3663269579784898</v>
      </c>
      <c r="S28" s="59">
        <v>23.3266044527787</v>
      </c>
      <c r="T28" s="59">
        <v>22.892711978221399</v>
      </c>
      <c r="U28" s="62">
        <v>1.8600755863789</v>
      </c>
    </row>
    <row r="29" spans="1:21" ht="12" thickBot="1" x14ac:dyDescent="0.25">
      <c r="A29" s="79"/>
      <c r="B29" s="76" t="s">
        <v>27</v>
      </c>
      <c r="C29" s="77"/>
      <c r="D29" s="59">
        <v>644617.20019999996</v>
      </c>
      <c r="E29" s="60"/>
      <c r="F29" s="60"/>
      <c r="G29" s="59">
        <v>689369.66619999998</v>
      </c>
      <c r="H29" s="61">
        <v>-6.4917950693549296</v>
      </c>
      <c r="I29" s="59">
        <v>82030.257299999997</v>
      </c>
      <c r="J29" s="61">
        <v>12.7254217347209</v>
      </c>
      <c r="K29" s="59">
        <v>110034.7843</v>
      </c>
      <c r="L29" s="61">
        <v>15.9616515920323</v>
      </c>
      <c r="M29" s="61">
        <v>-0.25450612893144903</v>
      </c>
      <c r="N29" s="59">
        <v>12841402.895199999</v>
      </c>
      <c r="O29" s="59">
        <v>43381272.315300003</v>
      </c>
      <c r="P29" s="59">
        <v>94212</v>
      </c>
      <c r="Q29" s="59">
        <v>92810</v>
      </c>
      <c r="R29" s="61">
        <v>1.5106130804870099</v>
      </c>
      <c r="S29" s="59">
        <v>6.8421984481807003</v>
      </c>
      <c r="T29" s="59">
        <v>6.9340305732140903</v>
      </c>
      <c r="U29" s="62">
        <v>-1.3421435482891</v>
      </c>
    </row>
    <row r="30" spans="1:21" ht="12" thickBot="1" x14ac:dyDescent="0.25">
      <c r="A30" s="79"/>
      <c r="B30" s="76" t="s">
        <v>28</v>
      </c>
      <c r="C30" s="77"/>
      <c r="D30" s="59">
        <v>951594.10710000002</v>
      </c>
      <c r="E30" s="60"/>
      <c r="F30" s="60"/>
      <c r="G30" s="59">
        <v>766881.02220000001</v>
      </c>
      <c r="H30" s="61">
        <v>24.086276691278901</v>
      </c>
      <c r="I30" s="59">
        <v>84249.320099999997</v>
      </c>
      <c r="J30" s="61">
        <v>8.8534932563581403</v>
      </c>
      <c r="K30" s="59">
        <v>92414.467000000004</v>
      </c>
      <c r="L30" s="61">
        <v>12.050691609877701</v>
      </c>
      <c r="M30" s="61">
        <v>-8.8353557241205999E-2</v>
      </c>
      <c r="N30" s="59">
        <v>18637368.772399999</v>
      </c>
      <c r="O30" s="59">
        <v>79833699.790399998</v>
      </c>
      <c r="P30" s="59">
        <v>65904</v>
      </c>
      <c r="Q30" s="59">
        <v>57606</v>
      </c>
      <c r="R30" s="61">
        <v>14.4047495052599</v>
      </c>
      <c r="S30" s="59">
        <v>14.439094851602301</v>
      </c>
      <c r="T30" s="59">
        <v>14.536335515397701</v>
      </c>
      <c r="U30" s="62">
        <v>-0.67345401352897705</v>
      </c>
    </row>
    <row r="31" spans="1:21" ht="12" thickBot="1" x14ac:dyDescent="0.25">
      <c r="A31" s="79"/>
      <c r="B31" s="76" t="s">
        <v>29</v>
      </c>
      <c r="C31" s="77"/>
      <c r="D31" s="59">
        <v>552707.59360000002</v>
      </c>
      <c r="E31" s="60"/>
      <c r="F31" s="60"/>
      <c r="G31" s="59">
        <v>513776.91249999998</v>
      </c>
      <c r="H31" s="61">
        <v>7.5773512107747898</v>
      </c>
      <c r="I31" s="59">
        <v>31522.6476</v>
      </c>
      <c r="J31" s="61">
        <v>5.70331364450427</v>
      </c>
      <c r="K31" s="59">
        <v>25807.557499999999</v>
      </c>
      <c r="L31" s="61">
        <v>5.0231057239264301</v>
      </c>
      <c r="M31" s="61">
        <v>0.221450251539689</v>
      </c>
      <c r="N31" s="59">
        <v>10138262.0647</v>
      </c>
      <c r="O31" s="59">
        <v>78648068.435499996</v>
      </c>
      <c r="P31" s="59">
        <v>23213</v>
      </c>
      <c r="Q31" s="59">
        <v>19439</v>
      </c>
      <c r="R31" s="61">
        <v>19.414578939245899</v>
      </c>
      <c r="S31" s="59">
        <v>23.810261215698102</v>
      </c>
      <c r="T31" s="59">
        <v>28.640427115592399</v>
      </c>
      <c r="U31" s="62">
        <v>-20.286068498525101</v>
      </c>
    </row>
    <row r="32" spans="1:21" ht="12" thickBot="1" x14ac:dyDescent="0.25">
      <c r="A32" s="79"/>
      <c r="B32" s="76" t="s">
        <v>30</v>
      </c>
      <c r="C32" s="77"/>
      <c r="D32" s="59">
        <v>133662.625</v>
      </c>
      <c r="E32" s="60"/>
      <c r="F32" s="60"/>
      <c r="G32" s="59">
        <v>134121.6588</v>
      </c>
      <c r="H32" s="61">
        <v>-0.34225180638757202</v>
      </c>
      <c r="I32" s="59">
        <v>33050.660900000003</v>
      </c>
      <c r="J32" s="61">
        <v>24.726927890275999</v>
      </c>
      <c r="K32" s="59">
        <v>36567.800799999997</v>
      </c>
      <c r="L32" s="61">
        <v>27.2646499656922</v>
      </c>
      <c r="M32" s="61">
        <v>-9.6181335028493006E-2</v>
      </c>
      <c r="N32" s="59">
        <v>3781061.1187999998</v>
      </c>
      <c r="O32" s="59">
        <v>9780059.9944000002</v>
      </c>
      <c r="P32" s="59">
        <v>23178</v>
      </c>
      <c r="Q32" s="59">
        <v>23069</v>
      </c>
      <c r="R32" s="61">
        <v>0.472495556807839</v>
      </c>
      <c r="S32" s="59">
        <v>5.7667885494865798</v>
      </c>
      <c r="T32" s="59">
        <v>5.9973943647318899</v>
      </c>
      <c r="U32" s="62">
        <v>-3.9988602541329401</v>
      </c>
    </row>
    <row r="33" spans="1:21" ht="12" thickBot="1" x14ac:dyDescent="0.25">
      <c r="A33" s="79"/>
      <c r="B33" s="76" t="s">
        <v>75</v>
      </c>
      <c r="C33" s="77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59">
        <v>27.777799999999999</v>
      </c>
      <c r="P33" s="60"/>
      <c r="Q33" s="60"/>
      <c r="R33" s="60"/>
      <c r="S33" s="60"/>
      <c r="T33" s="60"/>
      <c r="U33" s="63"/>
    </row>
    <row r="34" spans="1:21" ht="12" customHeight="1" thickBot="1" x14ac:dyDescent="0.25">
      <c r="A34" s="79"/>
      <c r="B34" s="76" t="s">
        <v>31</v>
      </c>
      <c r="C34" s="77"/>
      <c r="D34" s="59">
        <v>116979.7735</v>
      </c>
      <c r="E34" s="60"/>
      <c r="F34" s="60"/>
      <c r="G34" s="59">
        <v>121728.0955</v>
      </c>
      <c r="H34" s="61">
        <v>-3.9007609381352801</v>
      </c>
      <c r="I34" s="59">
        <v>17542.768599999999</v>
      </c>
      <c r="J34" s="61">
        <v>14.9964118369574</v>
      </c>
      <c r="K34" s="59">
        <v>19286.074000000001</v>
      </c>
      <c r="L34" s="61">
        <v>15.843568340391901</v>
      </c>
      <c r="M34" s="61">
        <v>-9.0391927356495996E-2</v>
      </c>
      <c r="N34" s="59">
        <v>3245995.7393</v>
      </c>
      <c r="O34" s="59">
        <v>18297106.358100001</v>
      </c>
      <c r="P34" s="59">
        <v>6595</v>
      </c>
      <c r="Q34" s="59">
        <v>6058</v>
      </c>
      <c r="R34" s="61">
        <v>8.8643116540112299</v>
      </c>
      <c r="S34" s="59">
        <v>17.737645716451901</v>
      </c>
      <c r="T34" s="59">
        <v>18.887381115879801</v>
      </c>
      <c r="U34" s="62">
        <v>-6.4818940337813604</v>
      </c>
    </row>
    <row r="35" spans="1:21" ht="12" customHeight="1" thickBot="1" x14ac:dyDescent="0.25">
      <c r="A35" s="79"/>
      <c r="B35" s="76" t="s">
        <v>76</v>
      </c>
      <c r="C35" s="77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59">
        <v>11.9658</v>
      </c>
      <c r="O35" s="59">
        <v>11.9658</v>
      </c>
      <c r="P35" s="60"/>
      <c r="Q35" s="60"/>
      <c r="R35" s="60"/>
      <c r="S35" s="60"/>
      <c r="T35" s="60"/>
      <c r="U35" s="63"/>
    </row>
    <row r="36" spans="1:21" ht="12" customHeight="1" thickBot="1" x14ac:dyDescent="0.25">
      <c r="A36" s="79"/>
      <c r="B36" s="76" t="s">
        <v>61</v>
      </c>
      <c r="C36" s="77"/>
      <c r="D36" s="59">
        <v>195453.28</v>
      </c>
      <c r="E36" s="60"/>
      <c r="F36" s="60"/>
      <c r="G36" s="59">
        <v>89664.99</v>
      </c>
      <c r="H36" s="61">
        <v>117.981711702639</v>
      </c>
      <c r="I36" s="59">
        <v>25096.31</v>
      </c>
      <c r="J36" s="61">
        <v>12.840055690034999</v>
      </c>
      <c r="K36" s="59">
        <v>5625.69</v>
      </c>
      <c r="L36" s="61">
        <v>6.2741210365383404</v>
      </c>
      <c r="M36" s="61">
        <v>3.4610190038910802</v>
      </c>
      <c r="N36" s="59">
        <v>5756186.9500000002</v>
      </c>
      <c r="O36" s="59">
        <v>28931413.969999999</v>
      </c>
      <c r="P36" s="59">
        <v>129</v>
      </c>
      <c r="Q36" s="59">
        <v>150</v>
      </c>
      <c r="R36" s="61">
        <v>-14</v>
      </c>
      <c r="S36" s="59">
        <v>1515.14170542636</v>
      </c>
      <c r="T36" s="59">
        <v>1542.04</v>
      </c>
      <c r="U36" s="62">
        <v>-1.77529893588892</v>
      </c>
    </row>
    <row r="37" spans="1:21" ht="12" customHeight="1" thickBot="1" x14ac:dyDescent="0.25">
      <c r="A37" s="79"/>
      <c r="B37" s="76" t="s">
        <v>35</v>
      </c>
      <c r="C37" s="77"/>
      <c r="D37" s="59">
        <v>96774.54</v>
      </c>
      <c r="E37" s="60"/>
      <c r="F37" s="60"/>
      <c r="G37" s="59">
        <v>234687.27</v>
      </c>
      <c r="H37" s="61">
        <v>-58.764469841078302</v>
      </c>
      <c r="I37" s="59">
        <v>-10154.17</v>
      </c>
      <c r="J37" s="61">
        <v>-10.492604769808301</v>
      </c>
      <c r="K37" s="59">
        <v>-24058.19</v>
      </c>
      <c r="L37" s="61">
        <v>-10.2511695670583</v>
      </c>
      <c r="M37" s="61">
        <v>-0.57793292014070896</v>
      </c>
      <c r="N37" s="59">
        <v>2828893.9</v>
      </c>
      <c r="O37" s="59">
        <v>25713106.620000001</v>
      </c>
      <c r="P37" s="59">
        <v>45</v>
      </c>
      <c r="Q37" s="59">
        <v>73</v>
      </c>
      <c r="R37" s="61">
        <v>-38.356164383561598</v>
      </c>
      <c r="S37" s="59">
        <v>2150.5453333333298</v>
      </c>
      <c r="T37" s="59">
        <v>1741.1047945205501</v>
      </c>
      <c r="U37" s="62">
        <v>19.038916895471999</v>
      </c>
    </row>
    <row r="38" spans="1:21" ht="12" customHeight="1" thickBot="1" x14ac:dyDescent="0.25">
      <c r="A38" s="79"/>
      <c r="B38" s="76" t="s">
        <v>36</v>
      </c>
      <c r="C38" s="77"/>
      <c r="D38" s="59">
        <v>43411.97</v>
      </c>
      <c r="E38" s="60"/>
      <c r="F38" s="60"/>
      <c r="G38" s="59">
        <v>27705.98</v>
      </c>
      <c r="H38" s="61">
        <v>56.6880868317959</v>
      </c>
      <c r="I38" s="59">
        <v>-602.49</v>
      </c>
      <c r="J38" s="61">
        <v>-1.38784303039001</v>
      </c>
      <c r="K38" s="59">
        <v>467.51</v>
      </c>
      <c r="L38" s="61">
        <v>1.6873974499368001</v>
      </c>
      <c r="M38" s="61">
        <v>-2.2887210968749301</v>
      </c>
      <c r="N38" s="59">
        <v>687364.02</v>
      </c>
      <c r="O38" s="59">
        <v>6788790.7999999998</v>
      </c>
      <c r="P38" s="59">
        <v>18</v>
      </c>
      <c r="Q38" s="59">
        <v>12</v>
      </c>
      <c r="R38" s="61">
        <v>50</v>
      </c>
      <c r="S38" s="59">
        <v>2411.7761111111099</v>
      </c>
      <c r="T38" s="59">
        <v>3112.18</v>
      </c>
      <c r="U38" s="62">
        <v>-29.040999521560501</v>
      </c>
    </row>
    <row r="39" spans="1:21" ht="12" customHeight="1" thickBot="1" x14ac:dyDescent="0.25">
      <c r="A39" s="79"/>
      <c r="B39" s="76" t="s">
        <v>37</v>
      </c>
      <c r="C39" s="77"/>
      <c r="D39" s="59">
        <v>117879.71</v>
      </c>
      <c r="E39" s="60"/>
      <c r="F39" s="60"/>
      <c r="G39" s="59">
        <v>227432.59</v>
      </c>
      <c r="H39" s="61">
        <v>-48.169385047235302</v>
      </c>
      <c r="I39" s="59">
        <v>-10898.75</v>
      </c>
      <c r="J39" s="61">
        <v>-9.2456538958231302</v>
      </c>
      <c r="K39" s="59">
        <v>-23360.74</v>
      </c>
      <c r="L39" s="61">
        <v>-10.2715006675165</v>
      </c>
      <c r="M39" s="61">
        <v>-0.533458700366512</v>
      </c>
      <c r="N39" s="59">
        <v>2608808.71</v>
      </c>
      <c r="O39" s="59">
        <v>16244642.35</v>
      </c>
      <c r="P39" s="59">
        <v>90</v>
      </c>
      <c r="Q39" s="59">
        <v>94</v>
      </c>
      <c r="R39" s="61">
        <v>-4.2553191489361701</v>
      </c>
      <c r="S39" s="59">
        <v>1309.77455555556</v>
      </c>
      <c r="T39" s="59">
        <v>1455.7118085106399</v>
      </c>
      <c r="U39" s="62">
        <v>-11.142165828162801</v>
      </c>
    </row>
    <row r="40" spans="1:21" ht="12" customHeight="1" thickBot="1" x14ac:dyDescent="0.25">
      <c r="A40" s="79"/>
      <c r="B40" s="76" t="s">
        <v>74</v>
      </c>
      <c r="C40" s="77"/>
      <c r="D40" s="60"/>
      <c r="E40" s="60"/>
      <c r="F40" s="60"/>
      <c r="G40" s="59">
        <v>29.09</v>
      </c>
      <c r="H40" s="60"/>
      <c r="I40" s="60"/>
      <c r="J40" s="60"/>
      <c r="K40" s="59">
        <v>-2103.39</v>
      </c>
      <c r="L40" s="61">
        <v>-7230.62908215882</v>
      </c>
      <c r="M40" s="60"/>
      <c r="N40" s="59">
        <v>3.45</v>
      </c>
      <c r="O40" s="59">
        <v>9.61</v>
      </c>
      <c r="P40" s="60"/>
      <c r="Q40" s="59">
        <v>4</v>
      </c>
      <c r="R40" s="60"/>
      <c r="S40" s="60"/>
      <c r="T40" s="59">
        <v>2.75E-2</v>
      </c>
      <c r="U40" s="63"/>
    </row>
    <row r="41" spans="1:21" ht="12" customHeight="1" thickBot="1" x14ac:dyDescent="0.25">
      <c r="A41" s="79"/>
      <c r="B41" s="76" t="s">
        <v>32</v>
      </c>
      <c r="C41" s="77"/>
      <c r="D41" s="59">
        <v>22135.042600000001</v>
      </c>
      <c r="E41" s="60"/>
      <c r="F41" s="60"/>
      <c r="G41" s="59">
        <v>187928.63219999999</v>
      </c>
      <c r="H41" s="61">
        <v>-88.2215698901894</v>
      </c>
      <c r="I41" s="59">
        <v>2239.9787999999999</v>
      </c>
      <c r="J41" s="61">
        <v>10.119604648965099</v>
      </c>
      <c r="K41" s="59">
        <v>14486.6553</v>
      </c>
      <c r="L41" s="61">
        <v>7.7085940180646899</v>
      </c>
      <c r="M41" s="61">
        <v>-0.84537639961654898</v>
      </c>
      <c r="N41" s="59">
        <v>518928.28570000001</v>
      </c>
      <c r="O41" s="59">
        <v>1575590.1561</v>
      </c>
      <c r="P41" s="59">
        <v>56</v>
      </c>
      <c r="Q41" s="59">
        <v>60</v>
      </c>
      <c r="R41" s="61">
        <v>-6.6666666666666696</v>
      </c>
      <c r="S41" s="59">
        <v>395.268617857143</v>
      </c>
      <c r="T41" s="59">
        <v>379.31623833333299</v>
      </c>
      <c r="U41" s="62">
        <v>4.0358325460522604</v>
      </c>
    </row>
    <row r="42" spans="1:21" ht="12" customHeight="1" thickBot="1" x14ac:dyDescent="0.25">
      <c r="A42" s="79"/>
      <c r="B42" s="76" t="s">
        <v>33</v>
      </c>
      <c r="C42" s="77"/>
      <c r="D42" s="59">
        <v>350121.42839999998</v>
      </c>
      <c r="E42" s="60"/>
      <c r="F42" s="60"/>
      <c r="G42" s="59">
        <v>543826.24329999997</v>
      </c>
      <c r="H42" s="61">
        <v>-35.618879612093899</v>
      </c>
      <c r="I42" s="59">
        <v>22800.112099999998</v>
      </c>
      <c r="J42" s="61">
        <v>6.5120584604584</v>
      </c>
      <c r="K42" s="59">
        <v>36208.398500000003</v>
      </c>
      <c r="L42" s="61">
        <v>6.65808223602511</v>
      </c>
      <c r="M42" s="61">
        <v>-0.37030873928323599</v>
      </c>
      <c r="N42" s="59">
        <v>8174890.5857999995</v>
      </c>
      <c r="O42" s="59">
        <v>35637972.8825</v>
      </c>
      <c r="P42" s="59">
        <v>1877</v>
      </c>
      <c r="Q42" s="59">
        <v>1951</v>
      </c>
      <c r="R42" s="61">
        <v>-3.7929267042542301</v>
      </c>
      <c r="S42" s="59">
        <v>186.53246052211</v>
      </c>
      <c r="T42" s="59">
        <v>185.49067811378799</v>
      </c>
      <c r="U42" s="62">
        <v>0.55849925820201496</v>
      </c>
    </row>
    <row r="43" spans="1:21" ht="12" thickBot="1" x14ac:dyDescent="0.25">
      <c r="A43" s="79"/>
      <c r="B43" s="76" t="s">
        <v>38</v>
      </c>
      <c r="C43" s="77"/>
      <c r="D43" s="59">
        <v>79191.09</v>
      </c>
      <c r="E43" s="60"/>
      <c r="F43" s="60"/>
      <c r="G43" s="59">
        <v>203811.25</v>
      </c>
      <c r="H43" s="61">
        <v>-61.144887733135498</v>
      </c>
      <c r="I43" s="59">
        <v>-4121.92</v>
      </c>
      <c r="J43" s="61">
        <v>-5.20503001032061</v>
      </c>
      <c r="K43" s="59">
        <v>-17638.03</v>
      </c>
      <c r="L43" s="61">
        <v>-8.6541003011364701</v>
      </c>
      <c r="M43" s="61">
        <v>-0.76630496716469998</v>
      </c>
      <c r="N43" s="59">
        <v>2450871.1</v>
      </c>
      <c r="O43" s="59">
        <v>11799466.25</v>
      </c>
      <c r="P43" s="59">
        <v>67</v>
      </c>
      <c r="Q43" s="59">
        <v>76</v>
      </c>
      <c r="R43" s="61">
        <v>-11.842105263157899</v>
      </c>
      <c r="S43" s="59">
        <v>1181.9565671641799</v>
      </c>
      <c r="T43" s="59">
        <v>1425.9038157894699</v>
      </c>
      <c r="U43" s="62">
        <v>-20.6392735065204</v>
      </c>
    </row>
    <row r="44" spans="1:21" ht="12" thickBot="1" x14ac:dyDescent="0.25">
      <c r="A44" s="79"/>
      <c r="B44" s="76" t="s">
        <v>39</v>
      </c>
      <c r="C44" s="77"/>
      <c r="D44" s="59">
        <v>42354.07</v>
      </c>
      <c r="E44" s="60"/>
      <c r="F44" s="60"/>
      <c r="G44" s="59">
        <v>55535.94</v>
      </c>
      <c r="H44" s="61">
        <v>-23.7357466174157</v>
      </c>
      <c r="I44" s="59">
        <v>5703.17</v>
      </c>
      <c r="J44" s="61">
        <v>13.4654591636648</v>
      </c>
      <c r="K44" s="59">
        <v>7548.86</v>
      </c>
      <c r="L44" s="61">
        <v>13.5927473272263</v>
      </c>
      <c r="M44" s="61">
        <v>-0.24449916941100999</v>
      </c>
      <c r="N44" s="59">
        <v>1050838.25</v>
      </c>
      <c r="O44" s="59">
        <v>5191777.3899999997</v>
      </c>
      <c r="P44" s="59">
        <v>42</v>
      </c>
      <c r="Q44" s="59">
        <v>52</v>
      </c>
      <c r="R44" s="61">
        <v>-19.230769230769202</v>
      </c>
      <c r="S44" s="59">
        <v>1008.43023809524</v>
      </c>
      <c r="T44" s="59">
        <v>996.95249999999999</v>
      </c>
      <c r="U44" s="62">
        <v>1.13817869215403</v>
      </c>
    </row>
    <row r="45" spans="1:21" ht="12" thickBot="1" x14ac:dyDescent="0.25">
      <c r="A45" s="80"/>
      <c r="B45" s="76" t="s">
        <v>34</v>
      </c>
      <c r="C45" s="77"/>
      <c r="D45" s="64">
        <v>4322.2221</v>
      </c>
      <c r="E45" s="65"/>
      <c r="F45" s="65"/>
      <c r="G45" s="64">
        <v>22457.162</v>
      </c>
      <c r="H45" s="66">
        <v>-80.753480337364095</v>
      </c>
      <c r="I45" s="64">
        <v>775.64080000000001</v>
      </c>
      <c r="J45" s="66">
        <v>17.945417474034901</v>
      </c>
      <c r="K45" s="64">
        <v>3008.3062</v>
      </c>
      <c r="L45" s="66">
        <v>13.3957541028559</v>
      </c>
      <c r="M45" s="66">
        <v>-0.742166937660801</v>
      </c>
      <c r="N45" s="64">
        <v>189969.8904</v>
      </c>
      <c r="O45" s="64">
        <v>1176005.4243999999</v>
      </c>
      <c r="P45" s="64">
        <v>4</v>
      </c>
      <c r="Q45" s="64">
        <v>1</v>
      </c>
      <c r="R45" s="66">
        <v>300</v>
      </c>
      <c r="S45" s="64">
        <v>1080.555525</v>
      </c>
      <c r="T45" s="64">
        <v>45007.692300000002</v>
      </c>
      <c r="U45" s="67">
        <v>-4065.23642318149</v>
      </c>
    </row>
  </sheetData>
  <mergeCells count="43"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  <mergeCell ref="A1:U4"/>
    <mergeCell ref="W1:W4"/>
    <mergeCell ref="B6:C6"/>
    <mergeCell ref="A7:C7"/>
    <mergeCell ref="B8:C8"/>
    <mergeCell ref="B23:C23"/>
    <mergeCell ref="B43:C43"/>
    <mergeCell ref="B44:C44"/>
    <mergeCell ref="B37:C37"/>
    <mergeCell ref="B38:C38"/>
    <mergeCell ref="B39:C39"/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19" workbookViewId="0">
      <selection activeCell="A37" sqref="A37:F37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42782</v>
      </c>
      <c r="C2" s="43">
        <v>12</v>
      </c>
      <c r="D2" s="43">
        <v>53627</v>
      </c>
      <c r="E2" s="43">
        <v>730319.11296324804</v>
      </c>
      <c r="F2" s="43">
        <v>571426.47800598305</v>
      </c>
      <c r="G2" s="37"/>
      <c r="H2" s="37"/>
    </row>
    <row r="3" spans="1:8" x14ac:dyDescent="0.2">
      <c r="A3" s="43">
        <v>2</v>
      </c>
      <c r="B3" s="44">
        <v>42782</v>
      </c>
      <c r="C3" s="43">
        <v>13</v>
      </c>
      <c r="D3" s="43">
        <v>11002</v>
      </c>
      <c r="E3" s="43">
        <v>88979.715064957301</v>
      </c>
      <c r="F3" s="43">
        <v>67022.423049572593</v>
      </c>
      <c r="G3" s="37"/>
      <c r="H3" s="37"/>
    </row>
    <row r="4" spans="1:8" x14ac:dyDescent="0.2">
      <c r="A4" s="43">
        <v>3</v>
      </c>
      <c r="B4" s="44">
        <v>42782</v>
      </c>
      <c r="C4" s="43">
        <v>14</v>
      </c>
      <c r="D4" s="43">
        <v>101201</v>
      </c>
      <c r="E4" s="43">
        <v>125532.404875683</v>
      </c>
      <c r="F4" s="43">
        <v>92944.125490661696</v>
      </c>
      <c r="G4" s="37"/>
      <c r="H4" s="37"/>
    </row>
    <row r="5" spans="1:8" x14ac:dyDescent="0.2">
      <c r="A5" s="43">
        <v>4</v>
      </c>
      <c r="B5" s="44">
        <v>42782</v>
      </c>
      <c r="C5" s="43">
        <v>15</v>
      </c>
      <c r="D5" s="43">
        <v>2703</v>
      </c>
      <c r="E5" s="43">
        <v>48653.823466674199</v>
      </c>
      <c r="F5" s="43">
        <v>37975.2949507753</v>
      </c>
      <c r="G5" s="37"/>
      <c r="H5" s="37"/>
    </row>
    <row r="6" spans="1:8" x14ac:dyDescent="0.2">
      <c r="A6" s="43">
        <v>5</v>
      </c>
      <c r="B6" s="44">
        <v>42782</v>
      </c>
      <c r="C6" s="43">
        <v>16</v>
      </c>
      <c r="D6" s="43">
        <v>5998</v>
      </c>
      <c r="E6" s="43">
        <v>183818.65997179499</v>
      </c>
      <c r="F6" s="43">
        <v>156259.039442735</v>
      </c>
      <c r="G6" s="37"/>
      <c r="H6" s="37"/>
    </row>
    <row r="7" spans="1:8" x14ac:dyDescent="0.2">
      <c r="A7" s="43">
        <v>6</v>
      </c>
      <c r="B7" s="44">
        <v>42782</v>
      </c>
      <c r="C7" s="43">
        <v>17</v>
      </c>
      <c r="D7" s="43">
        <v>14680</v>
      </c>
      <c r="E7" s="43">
        <v>236580.26424529901</v>
      </c>
      <c r="F7" s="43">
        <v>164424.618004274</v>
      </c>
      <c r="G7" s="37"/>
      <c r="H7" s="37"/>
    </row>
    <row r="8" spans="1:8" x14ac:dyDescent="0.2">
      <c r="A8" s="43">
        <v>7</v>
      </c>
      <c r="B8" s="44">
        <v>42782</v>
      </c>
      <c r="C8" s="43">
        <v>18</v>
      </c>
      <c r="D8" s="43">
        <v>37344</v>
      </c>
      <c r="E8" s="43">
        <v>72060.883632478595</v>
      </c>
      <c r="F8" s="43">
        <v>57397.442199145298</v>
      </c>
      <c r="G8" s="37"/>
      <c r="H8" s="37"/>
    </row>
    <row r="9" spans="1:8" x14ac:dyDescent="0.2">
      <c r="A9" s="43">
        <v>8</v>
      </c>
      <c r="B9" s="44">
        <v>42782</v>
      </c>
      <c r="C9" s="43">
        <v>19</v>
      </c>
      <c r="D9" s="43">
        <v>15285</v>
      </c>
      <c r="E9" s="43">
        <v>110626.167661538</v>
      </c>
      <c r="F9" s="43">
        <v>137779.46031025599</v>
      </c>
      <c r="G9" s="37"/>
      <c r="H9" s="37"/>
    </row>
    <row r="10" spans="1:8" x14ac:dyDescent="0.2">
      <c r="A10" s="43">
        <v>9</v>
      </c>
      <c r="B10" s="44">
        <v>42782</v>
      </c>
      <c r="C10" s="43">
        <v>21</v>
      </c>
      <c r="D10" s="43">
        <v>159695</v>
      </c>
      <c r="E10" s="43">
        <v>683726.13812478597</v>
      </c>
      <c r="F10" s="43">
        <v>704254.62589658098</v>
      </c>
      <c r="G10" s="37"/>
      <c r="H10" s="37"/>
    </row>
    <row r="11" spans="1:8" x14ac:dyDescent="0.2">
      <c r="A11" s="43">
        <v>10</v>
      </c>
      <c r="B11" s="44">
        <v>42782</v>
      </c>
      <c r="C11" s="43">
        <v>22</v>
      </c>
      <c r="D11" s="43">
        <v>25322</v>
      </c>
      <c r="E11" s="43">
        <v>553103.06671282102</v>
      </c>
      <c r="F11" s="43">
        <v>476431.20365470101</v>
      </c>
      <c r="G11" s="37"/>
      <c r="H11" s="37"/>
    </row>
    <row r="12" spans="1:8" x14ac:dyDescent="0.2">
      <c r="A12" s="43">
        <v>11</v>
      </c>
      <c r="B12" s="44">
        <v>42782</v>
      </c>
      <c r="C12" s="43">
        <v>23</v>
      </c>
      <c r="D12" s="43">
        <v>119619.681</v>
      </c>
      <c r="E12" s="43">
        <v>1323745.52215983</v>
      </c>
      <c r="F12" s="43">
        <v>1135999.3502299101</v>
      </c>
      <c r="G12" s="37"/>
      <c r="H12" s="37"/>
    </row>
    <row r="13" spans="1:8" x14ac:dyDescent="0.2">
      <c r="A13" s="43">
        <v>12</v>
      </c>
      <c r="B13" s="44">
        <v>42782</v>
      </c>
      <c r="C13" s="43">
        <v>24</v>
      </c>
      <c r="D13" s="43">
        <v>16395.2</v>
      </c>
      <c r="E13" s="43">
        <v>465129.419884615</v>
      </c>
      <c r="F13" s="43">
        <v>411050.259311111</v>
      </c>
      <c r="G13" s="37"/>
      <c r="H13" s="37"/>
    </row>
    <row r="14" spans="1:8" x14ac:dyDescent="0.2">
      <c r="A14" s="43">
        <v>13</v>
      </c>
      <c r="B14" s="44">
        <v>42782</v>
      </c>
      <c r="C14" s="43">
        <v>25</v>
      </c>
      <c r="D14" s="43">
        <v>72781</v>
      </c>
      <c r="E14" s="43">
        <v>893433.82180000003</v>
      </c>
      <c r="F14" s="43">
        <v>799748.29169999994</v>
      </c>
      <c r="G14" s="37"/>
      <c r="H14" s="37"/>
    </row>
    <row r="15" spans="1:8" x14ac:dyDescent="0.2">
      <c r="A15" s="43">
        <v>14</v>
      </c>
      <c r="B15" s="44">
        <v>42782</v>
      </c>
      <c r="C15" s="43">
        <v>26</v>
      </c>
      <c r="D15" s="43">
        <v>57482</v>
      </c>
      <c r="E15" s="43">
        <v>348032.44670790399</v>
      </c>
      <c r="F15" s="43">
        <v>308215.96303092799</v>
      </c>
      <c r="G15" s="37"/>
      <c r="H15" s="37"/>
    </row>
    <row r="16" spans="1:8" x14ac:dyDescent="0.2">
      <c r="A16" s="43">
        <v>15</v>
      </c>
      <c r="B16" s="44">
        <v>42782</v>
      </c>
      <c r="C16" s="43">
        <v>27</v>
      </c>
      <c r="D16" s="43">
        <v>127433.889</v>
      </c>
      <c r="E16" s="43">
        <v>1058667.87915902</v>
      </c>
      <c r="F16" s="43">
        <v>1010008.9131983001</v>
      </c>
      <c r="G16" s="37"/>
      <c r="H16" s="37"/>
    </row>
    <row r="17" spans="1:9" x14ac:dyDescent="0.2">
      <c r="A17" s="43">
        <v>16</v>
      </c>
      <c r="B17" s="44">
        <v>42782</v>
      </c>
      <c r="C17" s="43">
        <v>29</v>
      </c>
      <c r="D17" s="43">
        <v>175540</v>
      </c>
      <c r="E17" s="43">
        <v>2602935.4863008498</v>
      </c>
      <c r="F17" s="43">
        <v>2316910.5077931602</v>
      </c>
      <c r="G17" s="37"/>
      <c r="H17" s="37"/>
    </row>
    <row r="18" spans="1:9" x14ac:dyDescent="0.2">
      <c r="A18" s="43">
        <v>17</v>
      </c>
      <c r="B18" s="44">
        <v>42782</v>
      </c>
      <c r="C18" s="43">
        <v>31</v>
      </c>
      <c r="D18" s="43">
        <v>21036.232</v>
      </c>
      <c r="E18" s="43">
        <v>212584.36169227699</v>
      </c>
      <c r="F18" s="43">
        <v>183997.562470996</v>
      </c>
      <c r="G18" s="37"/>
      <c r="H18" s="37"/>
    </row>
    <row r="19" spans="1:9" x14ac:dyDescent="0.2">
      <c r="A19" s="43">
        <v>18</v>
      </c>
      <c r="B19" s="44">
        <v>42782</v>
      </c>
      <c r="C19" s="43">
        <v>32</v>
      </c>
      <c r="D19" s="43">
        <v>15952.413</v>
      </c>
      <c r="E19" s="43">
        <v>265704.52927310299</v>
      </c>
      <c r="F19" s="43">
        <v>245915.81659892501</v>
      </c>
      <c r="G19" s="37"/>
      <c r="H19" s="37"/>
    </row>
    <row r="20" spans="1:9" x14ac:dyDescent="0.2">
      <c r="A20" s="43">
        <v>19</v>
      </c>
      <c r="B20" s="44">
        <v>42782</v>
      </c>
      <c r="C20" s="43">
        <v>33</v>
      </c>
      <c r="D20" s="43">
        <v>42008.837</v>
      </c>
      <c r="E20" s="43">
        <v>577150.12082276703</v>
      </c>
      <c r="F20" s="43">
        <v>471660.84031362802</v>
      </c>
      <c r="G20" s="37"/>
      <c r="H20" s="37"/>
    </row>
    <row r="21" spans="1:9" x14ac:dyDescent="0.2">
      <c r="A21" s="43">
        <v>20</v>
      </c>
      <c r="B21" s="44">
        <v>42782</v>
      </c>
      <c r="C21" s="43">
        <v>34</v>
      </c>
      <c r="D21" s="43">
        <v>31316.367999999999</v>
      </c>
      <c r="E21" s="43">
        <v>194300.389135073</v>
      </c>
      <c r="F21" s="43">
        <v>147799.28171928</v>
      </c>
      <c r="G21" s="37"/>
      <c r="H21" s="37"/>
    </row>
    <row r="22" spans="1:9" x14ac:dyDescent="0.2">
      <c r="A22" s="43">
        <v>21</v>
      </c>
      <c r="B22" s="44">
        <v>42782</v>
      </c>
      <c r="C22" s="43">
        <v>35</v>
      </c>
      <c r="D22" s="43">
        <v>23718.897000000001</v>
      </c>
      <c r="E22" s="43">
        <v>684169.35243539803</v>
      </c>
      <c r="F22" s="43">
        <v>664864.99243362795</v>
      </c>
      <c r="G22" s="37"/>
      <c r="H22" s="37"/>
    </row>
    <row r="23" spans="1:9" x14ac:dyDescent="0.2">
      <c r="A23" s="43">
        <v>22</v>
      </c>
      <c r="B23" s="44">
        <v>42782</v>
      </c>
      <c r="C23" s="43">
        <v>36</v>
      </c>
      <c r="D23" s="43">
        <v>131046.79</v>
      </c>
      <c r="E23" s="43">
        <v>644617.41006814199</v>
      </c>
      <c r="F23" s="43">
        <v>562586.93483004998</v>
      </c>
      <c r="G23" s="37"/>
      <c r="H23" s="37"/>
    </row>
    <row r="24" spans="1:9" x14ac:dyDescent="0.2">
      <c r="A24" s="43">
        <v>23</v>
      </c>
      <c r="B24" s="44">
        <v>42782</v>
      </c>
      <c r="C24" s="43">
        <v>37</v>
      </c>
      <c r="D24" s="43">
        <v>108534.859</v>
      </c>
      <c r="E24" s="43">
        <v>951594.06199026504</v>
      </c>
      <c r="F24" s="43">
        <v>867344.80354303797</v>
      </c>
      <c r="G24" s="37"/>
      <c r="H24" s="37"/>
    </row>
    <row r="25" spans="1:9" x14ac:dyDescent="0.2">
      <c r="A25" s="43">
        <v>24</v>
      </c>
      <c r="B25" s="44">
        <v>42782</v>
      </c>
      <c r="C25" s="43">
        <v>38</v>
      </c>
      <c r="D25" s="43">
        <v>106598.829</v>
      </c>
      <c r="E25" s="43">
        <v>552707.52302212396</v>
      </c>
      <c r="F25" s="43">
        <v>521184.91206725698</v>
      </c>
      <c r="G25" s="37"/>
      <c r="H25" s="37"/>
    </row>
    <row r="26" spans="1:9" x14ac:dyDescent="0.2">
      <c r="A26" s="43">
        <v>25</v>
      </c>
      <c r="B26" s="44">
        <v>42782</v>
      </c>
      <c r="C26" s="43">
        <v>39</v>
      </c>
      <c r="D26" s="43">
        <v>74848.816999999995</v>
      </c>
      <c r="E26" s="43">
        <v>133662.49121525601</v>
      </c>
      <c r="F26" s="43">
        <v>100611.977262225</v>
      </c>
      <c r="G26" s="37"/>
      <c r="H26" s="37"/>
    </row>
    <row r="27" spans="1:9" x14ac:dyDescent="0.2">
      <c r="A27" s="43">
        <v>26</v>
      </c>
      <c r="B27" s="44">
        <v>42782</v>
      </c>
      <c r="C27" s="43">
        <v>42</v>
      </c>
      <c r="D27" s="43">
        <v>5416.4269999999997</v>
      </c>
      <c r="E27" s="43">
        <v>116979.7732</v>
      </c>
      <c r="F27" s="43">
        <v>99437.021399999998</v>
      </c>
      <c r="G27" s="37"/>
      <c r="H27" s="37"/>
    </row>
    <row r="28" spans="1:9" x14ac:dyDescent="0.2">
      <c r="A28" s="43">
        <v>27</v>
      </c>
      <c r="B28" s="44">
        <v>42782</v>
      </c>
      <c r="C28" s="43">
        <v>70</v>
      </c>
      <c r="D28" s="43">
        <v>125</v>
      </c>
      <c r="E28" s="43">
        <v>195453.28</v>
      </c>
      <c r="F28" s="43">
        <v>170356.97</v>
      </c>
      <c r="G28" s="37"/>
      <c r="H28" s="37"/>
    </row>
    <row r="29" spans="1:9" x14ac:dyDescent="0.2">
      <c r="A29" s="43">
        <v>28</v>
      </c>
      <c r="B29" s="44">
        <v>42782</v>
      </c>
      <c r="C29" s="43">
        <v>71</v>
      </c>
      <c r="D29" s="43">
        <v>37</v>
      </c>
      <c r="E29" s="43">
        <v>96774.54</v>
      </c>
      <c r="F29" s="43">
        <v>106928.71</v>
      </c>
      <c r="G29" s="37"/>
      <c r="H29" s="37"/>
    </row>
    <row r="30" spans="1:9" x14ac:dyDescent="0.2">
      <c r="A30" s="43">
        <v>29</v>
      </c>
      <c r="B30" s="44">
        <v>42782</v>
      </c>
      <c r="C30" s="43">
        <v>72</v>
      </c>
      <c r="D30" s="43">
        <v>18</v>
      </c>
      <c r="E30" s="43">
        <v>43411.97</v>
      </c>
      <c r="F30" s="43">
        <v>44014.46</v>
      </c>
      <c r="G30" s="37"/>
      <c r="H30" s="37"/>
    </row>
    <row r="31" spans="1:9" x14ac:dyDescent="0.2">
      <c r="A31" s="39">
        <v>30</v>
      </c>
      <c r="B31" s="44">
        <v>42782</v>
      </c>
      <c r="C31" s="39">
        <v>73</v>
      </c>
      <c r="D31" s="39">
        <v>82</v>
      </c>
      <c r="E31" s="39">
        <v>117879.71</v>
      </c>
      <c r="F31" s="39">
        <v>128778.46</v>
      </c>
      <c r="G31" s="39"/>
      <c r="H31" s="39"/>
      <c r="I31" s="39"/>
    </row>
    <row r="32" spans="1:9" x14ac:dyDescent="0.2">
      <c r="A32" s="39">
        <v>31</v>
      </c>
      <c r="B32" s="44">
        <v>42782</v>
      </c>
      <c r="C32" s="39">
        <v>75</v>
      </c>
      <c r="D32" s="39">
        <v>59</v>
      </c>
      <c r="E32" s="39">
        <v>22135.042735042702</v>
      </c>
      <c r="F32" s="39">
        <v>19895.064102564102</v>
      </c>
      <c r="G32" s="39"/>
      <c r="H32" s="39"/>
    </row>
    <row r="33" spans="1:8" x14ac:dyDescent="0.2">
      <c r="A33" s="39">
        <v>32</v>
      </c>
      <c r="B33" s="44">
        <v>42782</v>
      </c>
      <c r="C33" s="39">
        <v>76</v>
      </c>
      <c r="D33" s="39">
        <v>2287</v>
      </c>
      <c r="E33" s="39">
        <v>350121.42366752098</v>
      </c>
      <c r="F33" s="39">
        <v>327321.31479914498</v>
      </c>
      <c r="G33" s="39"/>
      <c r="H33" s="39"/>
    </row>
    <row r="34" spans="1:8" x14ac:dyDescent="0.2">
      <c r="A34" s="39">
        <v>33</v>
      </c>
      <c r="B34" s="44">
        <v>42782</v>
      </c>
      <c r="C34" s="39">
        <v>77</v>
      </c>
      <c r="D34" s="39">
        <v>63</v>
      </c>
      <c r="E34" s="39">
        <v>79191.09</v>
      </c>
      <c r="F34" s="39">
        <v>83313.009999999995</v>
      </c>
      <c r="G34" s="30"/>
      <c r="H34" s="30"/>
    </row>
    <row r="35" spans="1:8" x14ac:dyDescent="0.2">
      <c r="A35" s="39">
        <v>34</v>
      </c>
      <c r="B35" s="44">
        <v>42782</v>
      </c>
      <c r="C35" s="39">
        <v>78</v>
      </c>
      <c r="D35" s="39">
        <v>34</v>
      </c>
      <c r="E35" s="39">
        <v>42354.07</v>
      </c>
      <c r="F35" s="39">
        <v>36650.9</v>
      </c>
      <c r="G35" s="30"/>
      <c r="H35" s="30"/>
    </row>
    <row r="36" spans="1:8" x14ac:dyDescent="0.2">
      <c r="A36" s="39">
        <v>35</v>
      </c>
      <c r="B36" s="44">
        <v>42782</v>
      </c>
      <c r="C36" s="39">
        <v>99</v>
      </c>
      <c r="D36" s="39">
        <v>4</v>
      </c>
      <c r="E36" s="39">
        <v>4322.2222222222199</v>
      </c>
      <c r="F36" s="39">
        <v>3546.5811965811999</v>
      </c>
      <c r="G36" s="30"/>
      <c r="H36" s="30"/>
    </row>
    <row r="37" spans="1:8" x14ac:dyDescent="0.2">
      <c r="A37" s="39"/>
      <c r="B37" s="44"/>
      <c r="C37" s="39"/>
      <c r="D37" s="39"/>
      <c r="E37" s="39"/>
      <c r="F37" s="39"/>
      <c r="G37" s="30"/>
      <c r="H37" s="30"/>
    </row>
    <row r="38" spans="1:8" x14ac:dyDescent="0.2">
      <c r="A38" s="30"/>
      <c r="B38" s="44"/>
      <c r="C38" s="39"/>
      <c r="D38" s="39"/>
      <c r="E38" s="39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2017-02-17T00:32:00Z</dcterms:modified>
</cp:coreProperties>
</file>