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<sst xmlns="http://schemas.openxmlformats.org/spreadsheetml/2006/main" count="117" uniqueCount="77">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</sst>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0" fontId="106" fillId="0" borderId="0" xfId="0" applyNumberFormat="1" applyFont="1" applyFill="1" applyBorder="1" applyAlignment="1" applyProtection="1">
      <alignment vertical="center"/>
    </xf>
    <xf numFmtId="0" fontId="106" fillId="0" borderId="0" xfId="0" applyNumberFormat="1" applyFont="1" applyFill="1" applyBorder="1" applyAlignment="1" applyProtection="1">
      <alignment wrapText="1"/>
    </xf>
    <xf numFmtId="0" fontId="107" fillId="0" borderId="0" xfId="0" applyNumberFormat="1" applyFont="1" applyFill="1" applyBorder="1" applyAlignment="1" applyProtection="1">
      <alignment horizontal="left" wrapText="1"/>
    </xf>
    <xf numFmtId="0" fontId="106" fillId="0" borderId="0" xfId="0" applyNumberFormat="1" applyFont="1" applyFill="1" applyBorder="1" applyAlignment="1" applyProtection="1">
      <alignment horizontal="right" vertical="center" wrapText="1"/>
    </xf>
    <xf numFmtId="0" fontId="108" fillId="0" borderId="19" xfId="0" applyNumberFormat="1" applyFont="1" applyFill="1" applyBorder="1" applyAlignment="1" applyProtection="1">
      <alignment horizontal="left" vertical="center" wrapText="1"/>
    </xf>
    <xf numFmtId="0" fontId="104" fillId="0" borderId="10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horizontal="right" vertical="center" wrapText="1"/>
    </xf>
    <xf numFmtId="49" fontId="104" fillId="33" borderId="10" xfId="0" applyNumberFormat="1" applyFont="1" applyFill="1" applyBorder="1" applyAlignment="1" applyProtection="1">
      <alignment vertical="center" wrapText="1"/>
    </xf>
    <xf numFmtId="49" fontId="104" fillId="33" borderId="12" xfId="0" applyNumberFormat="1" applyFont="1" applyFill="1" applyBorder="1" applyAlignment="1" applyProtection="1">
      <alignment vertical="center" wrapText="1"/>
    </xf>
    <xf numFmtId="0" fontId="104" fillId="33" borderId="10" xfId="0" applyNumberFormat="1" applyFont="1" applyFill="1" applyBorder="1" applyAlignment="1" applyProtection="1">
      <alignment vertical="center" wrapText="1"/>
    </xf>
    <xf numFmtId="0" fontId="104" fillId="33" borderId="13" xfId="0" applyNumberFormat="1" applyFont="1" applyFill="1" applyBorder="1" applyAlignment="1" applyProtection="1">
      <alignment vertical="center" wrapText="1"/>
    </xf>
    <xf numFmtId="0" fontId="104" fillId="33" borderId="15" xfId="0" applyNumberFormat="1" applyFont="1" applyFill="1" applyBorder="1" applyAlignment="1" applyProtection="1">
      <alignment vertical="center" wrapText="1"/>
    </xf>
    <xf numFmtId="0" fontId="104" fillId="33" borderId="12" xfId="0" applyNumberFormat="1" applyFont="1" applyFill="1" applyBorder="1" applyAlignment="1" applyProtection="1">
      <alignment vertical="center" wrapText="1"/>
    </xf>
    <xf numFmtId="49" fontId="105" fillId="33" borderId="13" xfId="0" applyNumberFormat="1" applyFont="1" applyFill="1" applyBorder="1" applyAlignment="1" applyProtection="1">
      <alignment horizontal="left" vertical="top" wrapText="1"/>
    </xf>
    <xf numFmtId="49" fontId="105" fillId="33" borderId="15" xfId="0" applyNumberFormat="1" applyFont="1" applyFill="1" applyBorder="1" applyAlignment="1" applyProtection="1">
      <alignment horizontal="left" vertical="top" wrapText="1"/>
    </xf>
    <xf numFmtId="49" fontId="105" fillId="33" borderId="14" xfId="0" applyNumberFormat="1" applyFont="1" applyFill="1" applyBorder="1" applyAlignment="1" applyProtection="1">
      <alignment horizontal="left" vertical="top" wrapText="1"/>
    </xf>
    <xf numFmtId="4" fontId="105" fillId="34" borderId="10" xfId="0" applyNumberFormat="1" applyFont="1" applyFill="1" applyBorder="1" applyAlignment="1" applyProtection="1">
      <alignment horizontal="right" vertical="top" wrapText="1"/>
    </xf>
    <xf numFmtId="0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2" xfId="0" applyNumberFormat="1" applyFont="1" applyFill="1" applyBorder="1" applyAlignment="1" applyProtection="1">
      <alignment horizontal="right" vertical="top" wrapText="1"/>
    </xf>
    <xf numFmtId="14" fontId="104" fillId="33" borderId="12" xfId="0" applyNumberFormat="1" applyFont="1" applyFill="1" applyBorder="1" applyAlignment="1" applyProtection="1">
      <alignment vertical="center" wrapText="1"/>
    </xf>
    <xf numFmtId="14" fontId="104" fillId="33" borderId="17" xfId="0" applyNumberFormat="1" applyFont="1" applyFill="1" applyBorder="1" applyAlignment="1" applyProtection="1">
      <alignment vertical="center" wrapText="1"/>
    </xf>
    <xf numFmtId="14" fontId="104" fillId="33" borderId="16" xfId="0" applyNumberFormat="1" applyFont="1" applyFill="1" applyBorder="1" applyAlignment="1" applyProtection="1">
      <alignment vertical="center" wrapText="1"/>
    </xf>
    <xf numFmtId="49" fontId="104" fillId="33" borderId="13" xfId="0" applyNumberFormat="1" applyFont="1" applyFill="1" applyBorder="1" applyAlignment="1" applyProtection="1">
      <alignment horizontal="left" vertical="top" wrapText="1"/>
    </xf>
    <xf numFmtId="49" fontId="104" fillId="33" borderId="15" xfId="0" applyNumberFormat="1" applyFont="1" applyFill="1" applyBorder="1" applyAlignment="1" applyProtection="1">
      <alignment horizontal="left" vertical="top" wrapText="1"/>
    </xf>
    <xf numFmtId="4" fontId="104" fillId="35" borderId="10" xfId="0" applyNumberFormat="1" applyFont="1" applyFill="1" applyBorder="1" applyAlignment="1" applyProtection="1">
      <alignment horizontal="right" vertical="top" wrapText="1"/>
    </xf>
    <xf numFmtId="0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2" xfId="0" applyNumberFormat="1" applyFont="1" applyFill="1" applyBorder="1" applyAlignment="1" applyProtection="1">
      <alignment horizontal="right" vertical="top" wrapText="1"/>
    </xf>
    <xf numFmtId="0" fontId="104" fillId="35" borderId="12" xfId="0" applyNumberFormat="1" applyFont="1" applyFill="1" applyBorder="1" applyAlignment="1" applyProtection="1">
      <alignment horizontal="right" vertical="top" wrapText="1"/>
    </xf>
    <xf numFmtId="4" fontId="104" fillId="35" borderId="13" xfId="0" applyNumberFormat="1" applyFont="1" applyFill="1" applyBorder="1" applyAlignment="1" applyProtection="1">
      <alignment horizontal="right" vertical="top" wrapText="1"/>
    </xf>
    <xf numFmtId="0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20" xfId="0" applyNumberFormat="1" applyFont="1" applyFill="1" applyBorder="1" applyAlignment="1" applyProtection="1">
      <alignment horizontal="right" vertical="top" wrapText="1"/>
    </xf>
  </cellXfs>
  <cellStyles count="56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18" Type="http://schemas.openxmlformats.org/officeDocument/2006/relationships/image" Target="cid:88380266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8" t="s">
        <v>4</v>
      </c>
      <c r="D2" s="48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9" t="s">
        <v>5</v>
      </c>
      <c r="B3" s="49"/>
      <c r="C3" s="49"/>
      <c r="D3" s="49"/>
      <c r="E3" s="15">
        <f>SUM(E4:E42)</f>
        <v>14473204.345800003</v>
      </c>
      <c r="F3" s="25">
        <f>RA!I7</f>
        <v>1400333.8628</v>
      </c>
      <c r="G3" s="16">
        <f>SUM(G4:G42)</f>
        <v>13072870.483000001</v>
      </c>
      <c r="H3" s="27">
        <f>RA!J7</f>
        <v>9.6753547406823301</v>
      </c>
      <c r="I3" s="20">
        <f>SUM(I4:I42)</f>
        <v>14473210.475727392</v>
      </c>
      <c r="J3" s="21">
        <f>SUM(J4:J42)</f>
        <v>13072870.489271808</v>
      </c>
      <c r="K3" s="22">
        <f>E3-I3</f>
        <v>-6.1299273893237114</v>
      </c>
      <c r="L3" s="22">
        <f>G3-J3</f>
        <v>-6.2718074768781662E-3</v>
      </c>
    </row>
    <row r="4" spans="1:13" x14ac:dyDescent="0.2">
      <c r="A4" s="50">
        <f>RA!A8</f>
        <v>42787</v>
      </c>
      <c r="B4" s="12">
        <v>12</v>
      </c>
      <c r="C4" s="45" t="s">
        <v>6</v>
      </c>
      <c r="D4" s="45"/>
      <c r="E4" s="15">
        <f>IFERROR(VLOOKUP(C4,RA!B:D,3,0),0)</f>
        <v>589223.24430000002</v>
      </c>
      <c r="F4" s="25">
        <f>IFERROR(VLOOKUP(C4,RA!B:I,8,0),0)</f>
        <v>164966.9644</v>
      </c>
      <c r="G4" s="16">
        <f t="shared" ref="G4:G42" si="0">E4-F4</f>
        <v>424256.27990000002</v>
      </c>
      <c r="H4" s="27">
        <f>RA!J8</f>
        <v>27.997361949965399</v>
      </c>
      <c r="I4" s="20">
        <f>IFERROR(VLOOKUP(B4,RMS!C:E,3,FALSE),0)</f>
        <v>589223.91323076899</v>
      </c>
      <c r="J4" s="21">
        <f>IFERROR(VLOOKUP(B4,RMS!C:F,4,FALSE),0)</f>
        <v>424256.27454102598</v>
      </c>
      <c r="K4" s="22">
        <f t="shared" ref="K4:K42" si="1">E4-I4</f>
        <v>-0.6689307689666748</v>
      </c>
      <c r="L4" s="22">
        <f t="shared" ref="L4:L42" si="2">G4-J4</f>
        <v>5.3589740418829024E-3</v>
      </c>
    </row>
    <row r="5" spans="1:13" x14ac:dyDescent="0.2">
      <c r="A5" s="50"/>
      <c r="B5" s="12">
        <v>13</v>
      </c>
      <c r="C5" s="45" t="s">
        <v>7</v>
      </c>
      <c r="D5" s="45"/>
      <c r="E5" s="15">
        <f>IFERROR(VLOOKUP(C5,RA!B:D,3,0),0)</f>
        <v>70467.315799999997</v>
      </c>
      <c r="F5" s="25">
        <f>IFERROR(VLOOKUP(C5,RA!B:I,8,0),0)</f>
        <v>16379.127200000001</v>
      </c>
      <c r="G5" s="16">
        <f t="shared" si="0"/>
        <v>54088.188599999994</v>
      </c>
      <c r="H5" s="27">
        <f>RA!J9</f>
        <v>23.243580394756599</v>
      </c>
      <c r="I5" s="20">
        <f>IFERROR(VLOOKUP(B5,RMS!C:E,3,FALSE),0)</f>
        <v>70467.368417093996</v>
      </c>
      <c r="J5" s="21">
        <f>IFERROR(VLOOKUP(B5,RMS!C:F,4,FALSE),0)</f>
        <v>54088.196717093997</v>
      </c>
      <c r="K5" s="22">
        <f t="shared" si="1"/>
        <v>-5.2617093999288045E-2</v>
      </c>
      <c r="L5" s="22">
        <f t="shared" si="2"/>
        <v>-8.1170940029551275E-3</v>
      </c>
      <c r="M5" s="32"/>
    </row>
    <row r="6" spans="1:13" x14ac:dyDescent="0.2">
      <c r="A6" s="50"/>
      <c r="B6" s="12">
        <v>14</v>
      </c>
      <c r="C6" s="45" t="s">
        <v>8</v>
      </c>
      <c r="D6" s="45"/>
      <c r="E6" s="15">
        <f>IFERROR(VLOOKUP(C6,RA!B:D,3,0),0)</f>
        <v>89371.300399999993</v>
      </c>
      <c r="F6" s="25">
        <f>IFERROR(VLOOKUP(C6,RA!B:I,8,0),0)</f>
        <v>19686.111099999998</v>
      </c>
      <c r="G6" s="16">
        <f t="shared" si="0"/>
        <v>69685.189299999998</v>
      </c>
      <c r="H6" s="27">
        <f>RA!J10</f>
        <v>22.0273298160491</v>
      </c>
      <c r="I6" s="20">
        <f>IFERROR(VLOOKUP(B6,RMS!C:E,3,FALSE),0)</f>
        <v>89373.110089267095</v>
      </c>
      <c r="J6" s="21">
        <f>IFERROR(VLOOKUP(B6,RMS!C:F,4,FALSE),0)</f>
        <v>69685.187938365299</v>
      </c>
      <c r="K6" s="22">
        <f>E6-I6</f>
        <v>-1.8096892671019305</v>
      </c>
      <c r="L6" s="22">
        <f t="shared" si="2"/>
        <v>1.3616346986964345E-3</v>
      </c>
      <c r="M6" s="32"/>
    </row>
    <row r="7" spans="1:13" x14ac:dyDescent="0.2">
      <c r="A7" s="50"/>
      <c r="B7" s="12">
        <v>15</v>
      </c>
      <c r="C7" s="45" t="s">
        <v>9</v>
      </c>
      <c r="D7" s="45"/>
      <c r="E7" s="15">
        <f>IFERROR(VLOOKUP(C7,RA!B:D,3,0),0)</f>
        <v>46226.8698</v>
      </c>
      <c r="F7" s="25">
        <f>IFERROR(VLOOKUP(C7,RA!B:I,8,0),0)</f>
        <v>10557.8019</v>
      </c>
      <c r="G7" s="16">
        <f t="shared" si="0"/>
        <v>35669.067900000002</v>
      </c>
      <c r="H7" s="27">
        <f>RA!J11</f>
        <v>22.839101902590901</v>
      </c>
      <c r="I7" s="20">
        <f>IFERROR(VLOOKUP(B7,RMS!C:E,3,FALSE),0)</f>
        <v>46226.891076544904</v>
      </c>
      <c r="J7" s="21">
        <f>IFERROR(VLOOKUP(B7,RMS!C:F,4,FALSE),0)</f>
        <v>35669.067807389802</v>
      </c>
      <c r="K7" s="22">
        <f t="shared" si="1"/>
        <v>-2.1276544903230388E-2</v>
      </c>
      <c r="L7" s="22">
        <f t="shared" si="2"/>
        <v>9.2610200226772577E-5</v>
      </c>
      <c r="M7" s="32"/>
    </row>
    <row r="8" spans="1:13" x14ac:dyDescent="0.2">
      <c r="A8" s="50"/>
      <c r="B8" s="12">
        <v>16</v>
      </c>
      <c r="C8" s="45" t="s">
        <v>10</v>
      </c>
      <c r="D8" s="45"/>
      <c r="E8" s="15">
        <f>IFERROR(VLOOKUP(C8,RA!B:D,3,0),0)</f>
        <v>153535.98869999999</v>
      </c>
      <c r="F8" s="25">
        <f>IFERROR(VLOOKUP(C8,RA!B:I,8,0),0)</f>
        <v>19366.2883</v>
      </c>
      <c r="G8" s="16">
        <f t="shared" si="0"/>
        <v>134169.70039999997</v>
      </c>
      <c r="H8" s="27">
        <f>RA!J12</f>
        <v>12.613517172081799</v>
      </c>
      <c r="I8" s="20">
        <f>IFERROR(VLOOKUP(B8,RMS!C:E,3,FALSE),0)</f>
        <v>153535.98276581199</v>
      </c>
      <c r="J8" s="21">
        <f>IFERROR(VLOOKUP(B8,RMS!C:F,4,FALSE),0)</f>
        <v>134169.698023932</v>
      </c>
      <c r="K8" s="22">
        <f t="shared" si="1"/>
        <v>5.9341879968997091E-3</v>
      </c>
      <c r="L8" s="22">
        <f t="shared" si="2"/>
        <v>2.3760679760016501E-3</v>
      </c>
      <c r="M8" s="32"/>
    </row>
    <row r="9" spans="1:13" x14ac:dyDescent="0.2">
      <c r="A9" s="50"/>
      <c r="B9" s="12">
        <v>17</v>
      </c>
      <c r="C9" s="45" t="s">
        <v>11</v>
      </c>
      <c r="D9" s="45"/>
      <c r="E9" s="15">
        <f>IFERROR(VLOOKUP(C9,RA!B:D,3,0),0)</f>
        <v>199396.20170000001</v>
      </c>
      <c r="F9" s="25">
        <f>IFERROR(VLOOKUP(C9,RA!B:I,8,0),0)</f>
        <v>49676.960099999997</v>
      </c>
      <c r="G9" s="16">
        <f t="shared" si="0"/>
        <v>149719.24160000001</v>
      </c>
      <c r="H9" s="27">
        <f>RA!J13</f>
        <v>24.9136942812688</v>
      </c>
      <c r="I9" s="20">
        <f>IFERROR(VLOOKUP(B9,RMS!C:E,3,FALSE),0)</f>
        <v>199396.362447008</v>
      </c>
      <c r="J9" s="21">
        <f>IFERROR(VLOOKUP(B9,RMS!C:F,4,FALSE),0)</f>
        <v>149719.243502564</v>
      </c>
      <c r="K9" s="22">
        <f t="shared" si="1"/>
        <v>-0.16074700799072161</v>
      </c>
      <c r="L9" s="22">
        <f t="shared" si="2"/>
        <v>-1.9025639921892434E-3</v>
      </c>
      <c r="M9" s="32"/>
    </row>
    <row r="10" spans="1:13" x14ac:dyDescent="0.2">
      <c r="A10" s="50"/>
      <c r="B10" s="12">
        <v>18</v>
      </c>
      <c r="C10" s="45" t="s">
        <v>12</v>
      </c>
      <c r="D10" s="45"/>
      <c r="E10" s="15">
        <f>IFERROR(VLOOKUP(C10,RA!B:D,3,0),0)</f>
        <v>85858.599300000002</v>
      </c>
      <c r="F10" s="25">
        <f>IFERROR(VLOOKUP(C10,RA!B:I,8,0),0)</f>
        <v>20946.275099999999</v>
      </c>
      <c r="G10" s="16">
        <f t="shared" si="0"/>
        <v>64912.324200000003</v>
      </c>
      <c r="H10" s="27">
        <f>RA!J14</f>
        <v>24.396246003048901</v>
      </c>
      <c r="I10" s="20">
        <f>IFERROR(VLOOKUP(B10,RMS!C:E,3,FALSE),0)</f>
        <v>85858.592177777798</v>
      </c>
      <c r="J10" s="21">
        <f>IFERROR(VLOOKUP(B10,RMS!C:F,4,FALSE),0)</f>
        <v>64912.324296581202</v>
      </c>
      <c r="K10" s="22">
        <f t="shared" si="1"/>
        <v>7.1222222031792626E-3</v>
      </c>
      <c r="L10" s="22">
        <f t="shared" si="2"/>
        <v>-9.6581199613865465E-5</v>
      </c>
      <c r="M10" s="32"/>
    </row>
    <row r="11" spans="1:13" x14ac:dyDescent="0.2">
      <c r="A11" s="50"/>
      <c r="B11" s="12">
        <v>19</v>
      </c>
      <c r="C11" s="45" t="s">
        <v>13</v>
      </c>
      <c r="D11" s="45"/>
      <c r="E11" s="15">
        <f>IFERROR(VLOOKUP(C11,RA!B:D,3,0),0)</f>
        <v>102137.2524</v>
      </c>
      <c r="F11" s="25">
        <f>IFERROR(VLOOKUP(C11,RA!B:I,8,0),0)</f>
        <v>-21930.4791</v>
      </c>
      <c r="G11" s="16">
        <f t="shared" si="0"/>
        <v>124067.73149999999</v>
      </c>
      <c r="H11" s="27">
        <f>RA!J15</f>
        <v>-21.471577298862201</v>
      </c>
      <c r="I11" s="20">
        <f>IFERROR(VLOOKUP(B11,RMS!C:E,3,FALSE),0)</f>
        <v>102137.303198291</v>
      </c>
      <c r="J11" s="21">
        <f>IFERROR(VLOOKUP(B11,RMS!C:F,4,FALSE),0)</f>
        <v>124067.73117179501</v>
      </c>
      <c r="K11" s="22">
        <f t="shared" si="1"/>
        <v>-5.0798291005776264E-2</v>
      </c>
      <c r="L11" s="22">
        <f t="shared" si="2"/>
        <v>3.282049874542281E-4</v>
      </c>
      <c r="M11" s="32"/>
    </row>
    <row r="12" spans="1:13" x14ac:dyDescent="0.2">
      <c r="A12" s="50"/>
      <c r="B12" s="12">
        <v>21</v>
      </c>
      <c r="C12" s="45" t="s">
        <v>14</v>
      </c>
      <c r="D12" s="45"/>
      <c r="E12" s="15">
        <f>IFERROR(VLOOKUP(C12,RA!B:D,3,0),0)</f>
        <v>678061.10210000002</v>
      </c>
      <c r="F12" s="25">
        <f>IFERROR(VLOOKUP(C12,RA!B:I,8,0),0)</f>
        <v>-46367.764300000003</v>
      </c>
      <c r="G12" s="16">
        <f t="shared" si="0"/>
        <v>724428.86640000006</v>
      </c>
      <c r="H12" s="27">
        <f>RA!J16</f>
        <v>-6.8382870151961201</v>
      </c>
      <c r="I12" s="20">
        <f>IFERROR(VLOOKUP(B12,RMS!C:E,3,FALSE),0)</f>
        <v>678060.80585555499</v>
      </c>
      <c r="J12" s="21">
        <f>IFERROR(VLOOKUP(B12,RMS!C:F,4,FALSE),0)</f>
        <v>724428.86588888895</v>
      </c>
      <c r="K12" s="22">
        <f t="shared" si="1"/>
        <v>0.29624444502405822</v>
      </c>
      <c r="L12" s="22">
        <f t="shared" si="2"/>
        <v>5.1111110951751471E-4</v>
      </c>
      <c r="M12" s="32"/>
    </row>
    <row r="13" spans="1:13" x14ac:dyDescent="0.2">
      <c r="A13" s="50"/>
      <c r="B13" s="12">
        <v>22</v>
      </c>
      <c r="C13" s="45" t="s">
        <v>15</v>
      </c>
      <c r="D13" s="45"/>
      <c r="E13" s="15">
        <f>IFERROR(VLOOKUP(C13,RA!B:D,3,0),0)</f>
        <v>1175093.4521999999</v>
      </c>
      <c r="F13" s="25">
        <f>IFERROR(VLOOKUP(C13,RA!B:I,8,0),0)</f>
        <v>59112.892800000001</v>
      </c>
      <c r="G13" s="16">
        <f t="shared" si="0"/>
        <v>1115980.5593999999</v>
      </c>
      <c r="H13" s="27">
        <f>RA!J17</f>
        <v>5.0304844001410602</v>
      </c>
      <c r="I13" s="20">
        <f>IFERROR(VLOOKUP(B13,RMS!C:E,3,FALSE),0)</f>
        <v>1175093.44961538</v>
      </c>
      <c r="J13" s="21">
        <f>IFERROR(VLOOKUP(B13,RMS!C:F,4,FALSE),0)</f>
        <v>1115980.5581145301</v>
      </c>
      <c r="K13" s="22">
        <f t="shared" si="1"/>
        <v>2.5846199132502079E-3</v>
      </c>
      <c r="L13" s="22">
        <f t="shared" si="2"/>
        <v>1.2854698579758406E-3</v>
      </c>
      <c r="M13" s="32"/>
    </row>
    <row r="14" spans="1:13" x14ac:dyDescent="0.2">
      <c r="A14" s="50"/>
      <c r="B14" s="12">
        <v>23</v>
      </c>
      <c r="C14" s="45" t="s">
        <v>16</v>
      </c>
      <c r="D14" s="45"/>
      <c r="E14" s="15">
        <f>IFERROR(VLOOKUP(C14,RA!B:D,3,0),0)</f>
        <v>1367087.1646</v>
      </c>
      <c r="F14" s="25">
        <f>IFERROR(VLOOKUP(C14,RA!B:I,8,0),0)</f>
        <v>127844.0099</v>
      </c>
      <c r="G14" s="16">
        <f t="shared" si="0"/>
        <v>1239243.1547000001</v>
      </c>
      <c r="H14" s="27">
        <f>RA!J18</f>
        <v>9.3515624468178107</v>
      </c>
      <c r="I14" s="20">
        <f>IFERROR(VLOOKUP(B14,RMS!C:E,3,FALSE),0)</f>
        <v>1367087.65341197</v>
      </c>
      <c r="J14" s="21">
        <f>IFERROR(VLOOKUP(B14,RMS!C:F,4,FALSE),0)</f>
        <v>1239243.1294675199</v>
      </c>
      <c r="K14" s="22">
        <f t="shared" si="1"/>
        <v>-0.48881196998991072</v>
      </c>
      <c r="L14" s="22">
        <f t="shared" si="2"/>
        <v>2.5232480140402913E-2</v>
      </c>
      <c r="M14" s="32"/>
    </row>
    <row r="15" spans="1:13" x14ac:dyDescent="0.2">
      <c r="A15" s="50"/>
      <c r="B15" s="12">
        <v>24</v>
      </c>
      <c r="C15" s="45" t="s">
        <v>17</v>
      </c>
      <c r="D15" s="45"/>
      <c r="E15" s="15">
        <f>IFERROR(VLOOKUP(C15,RA!B:D,3,0),0)</f>
        <v>453598.76860000001</v>
      </c>
      <c r="F15" s="25">
        <f>IFERROR(VLOOKUP(C15,RA!B:I,8,0),0)</f>
        <v>44944.592900000003</v>
      </c>
      <c r="G15" s="16">
        <f t="shared" si="0"/>
        <v>408654.17570000002</v>
      </c>
      <c r="H15" s="27">
        <f>RA!J19</f>
        <v>9.90844685022366</v>
      </c>
      <c r="I15" s="20">
        <f>IFERROR(VLOOKUP(B15,RMS!C:E,3,FALSE),0)</f>
        <v>453598.67411452997</v>
      </c>
      <c r="J15" s="21">
        <f>IFERROR(VLOOKUP(B15,RMS!C:F,4,FALSE),0)</f>
        <v>408654.17600427399</v>
      </c>
      <c r="K15" s="22">
        <f t="shared" si="1"/>
        <v>9.4485470035579056E-2</v>
      </c>
      <c r="L15" s="22">
        <f t="shared" si="2"/>
        <v>-3.0427396995946765E-4</v>
      </c>
      <c r="M15" s="32"/>
    </row>
    <row r="16" spans="1:13" x14ac:dyDescent="0.2">
      <c r="A16" s="50"/>
      <c r="B16" s="12">
        <v>25</v>
      </c>
      <c r="C16" s="45" t="s">
        <v>18</v>
      </c>
      <c r="D16" s="45"/>
      <c r="E16" s="15">
        <f>IFERROR(VLOOKUP(C16,RA!B:D,3,0),0)</f>
        <v>854630.4534</v>
      </c>
      <c r="F16" s="25">
        <f>IFERROR(VLOOKUP(C16,RA!B:I,8,0),0)</f>
        <v>85741.948900000003</v>
      </c>
      <c r="G16" s="16">
        <f t="shared" si="0"/>
        <v>768888.50450000004</v>
      </c>
      <c r="H16" s="27">
        <f>RA!J20</f>
        <v>10.0326344046003</v>
      </c>
      <c r="I16" s="20">
        <f>IFERROR(VLOOKUP(B16,RMS!C:E,3,FALSE),0)</f>
        <v>854630.63430000003</v>
      </c>
      <c r="J16" s="21">
        <f>IFERROR(VLOOKUP(B16,RMS!C:F,4,FALSE),0)</f>
        <v>768888.50450000004</v>
      </c>
      <c r="K16" s="22">
        <f t="shared" si="1"/>
        <v>-0.18090000003576279</v>
      </c>
      <c r="L16" s="22">
        <f t="shared" si="2"/>
        <v>0</v>
      </c>
      <c r="M16" s="32"/>
    </row>
    <row r="17" spans="1:13" x14ac:dyDescent="0.2">
      <c r="A17" s="50"/>
      <c r="B17" s="12">
        <v>26</v>
      </c>
      <c r="C17" s="45" t="s">
        <v>19</v>
      </c>
      <c r="D17" s="45"/>
      <c r="E17" s="15">
        <f>IFERROR(VLOOKUP(C17,RA!B:D,3,0),0)</f>
        <v>319622.33549999999</v>
      </c>
      <c r="F17" s="25">
        <f>IFERROR(VLOOKUP(C17,RA!B:I,8,0),0)</f>
        <v>38613.980799999998</v>
      </c>
      <c r="G17" s="16">
        <f t="shared" si="0"/>
        <v>281008.35469999997</v>
      </c>
      <c r="H17" s="27">
        <f>RA!J21</f>
        <v>12.081127165157101</v>
      </c>
      <c r="I17" s="20">
        <f>IFERROR(VLOOKUP(B17,RMS!C:E,3,FALSE),0)</f>
        <v>319622.23670000001</v>
      </c>
      <c r="J17" s="21">
        <f>IFERROR(VLOOKUP(B17,RMS!C:F,4,FALSE),0)</f>
        <v>281008.35470000003</v>
      </c>
      <c r="K17" s="22">
        <f t="shared" si="1"/>
        <v>9.8799999977927655E-2</v>
      </c>
      <c r="L17" s="22">
        <f t="shared" si="2"/>
        <v>0</v>
      </c>
      <c r="M17" s="32"/>
    </row>
    <row r="18" spans="1:13" x14ac:dyDescent="0.2">
      <c r="A18" s="50"/>
      <c r="B18" s="12">
        <v>27</v>
      </c>
      <c r="C18" s="45" t="s">
        <v>20</v>
      </c>
      <c r="D18" s="45"/>
      <c r="E18" s="15">
        <f>IFERROR(VLOOKUP(C18,RA!B:D,3,0),0)</f>
        <v>975116.65760000004</v>
      </c>
      <c r="F18" s="25">
        <f>IFERROR(VLOOKUP(C18,RA!B:I,8,0),0)</f>
        <v>74744.705300000001</v>
      </c>
      <c r="G18" s="16">
        <f t="shared" si="0"/>
        <v>900371.9523</v>
      </c>
      <c r="H18" s="27">
        <f>RA!J22</f>
        <v>7.6652064875975903</v>
      </c>
      <c r="I18" s="20">
        <f>IFERROR(VLOOKUP(B18,RMS!C:E,3,FALSE),0)</f>
        <v>975117.72976460203</v>
      </c>
      <c r="J18" s="21">
        <f>IFERROR(VLOOKUP(B18,RMS!C:F,4,FALSE),0)</f>
        <v>900371.94702743401</v>
      </c>
      <c r="K18" s="22">
        <f t="shared" si="1"/>
        <v>-1.0721646019956097</v>
      </c>
      <c r="L18" s="22">
        <f t="shared" si="2"/>
        <v>5.2725659916177392E-3</v>
      </c>
      <c r="M18" s="32"/>
    </row>
    <row r="19" spans="1:13" x14ac:dyDescent="0.2">
      <c r="A19" s="50"/>
      <c r="B19" s="12">
        <v>29</v>
      </c>
      <c r="C19" s="45" t="s">
        <v>21</v>
      </c>
      <c r="D19" s="45"/>
      <c r="E19" s="15">
        <f>IFERROR(VLOOKUP(C19,RA!B:D,3,0),0)</f>
        <v>2031373.7364000001</v>
      </c>
      <c r="F19" s="25">
        <f>IFERROR(VLOOKUP(C19,RA!B:I,8,0),0)</f>
        <v>210517.5123</v>
      </c>
      <c r="G19" s="16">
        <f t="shared" si="0"/>
        <v>1820856.2241</v>
      </c>
      <c r="H19" s="27">
        <f>RA!J23</f>
        <v>10.363307771866699</v>
      </c>
      <c r="I19" s="20">
        <f>IFERROR(VLOOKUP(B19,RMS!C:E,3,FALSE),0)</f>
        <v>2031375.1841444401</v>
      </c>
      <c r="J19" s="21">
        <f>IFERROR(VLOOKUP(B19,RMS!C:F,4,FALSE),0)</f>
        <v>1820856.24540427</v>
      </c>
      <c r="K19" s="22">
        <f t="shared" si="1"/>
        <v>-1.447744440054521</v>
      </c>
      <c r="L19" s="22">
        <f t="shared" si="2"/>
        <v>-2.1304270019754767E-2</v>
      </c>
      <c r="M19" s="32"/>
    </row>
    <row r="20" spans="1:13" x14ac:dyDescent="0.2">
      <c r="A20" s="50"/>
      <c r="B20" s="12">
        <v>31</v>
      </c>
      <c r="C20" s="45" t="s">
        <v>22</v>
      </c>
      <c r="D20" s="45"/>
      <c r="E20" s="15">
        <f>IFERROR(VLOOKUP(C20,RA!B:D,3,0),0)</f>
        <v>203132.95749999999</v>
      </c>
      <c r="F20" s="25">
        <f>IFERROR(VLOOKUP(C20,RA!B:I,8,0),0)</f>
        <v>27059.956600000001</v>
      </c>
      <c r="G20" s="16">
        <f t="shared" si="0"/>
        <v>176073.00089999998</v>
      </c>
      <c r="H20" s="27">
        <f>RA!J24</f>
        <v>13.321302920526801</v>
      </c>
      <c r="I20" s="20">
        <f>IFERROR(VLOOKUP(B20,RMS!C:E,3,FALSE),0)</f>
        <v>203132.98403855201</v>
      </c>
      <c r="J20" s="21">
        <f>IFERROR(VLOOKUP(B20,RMS!C:F,4,FALSE),0)</f>
        <v>176073.00192543399</v>
      </c>
      <c r="K20" s="22">
        <f t="shared" si="1"/>
        <v>-2.6538552017882466E-2</v>
      </c>
      <c r="L20" s="22">
        <f t="shared" si="2"/>
        <v>-1.0254340013489127E-3</v>
      </c>
      <c r="M20" s="32"/>
    </row>
    <row r="21" spans="1:13" x14ac:dyDescent="0.2">
      <c r="A21" s="50"/>
      <c r="B21" s="12">
        <v>32</v>
      </c>
      <c r="C21" s="45" t="s">
        <v>23</v>
      </c>
      <c r="D21" s="45"/>
      <c r="E21" s="15">
        <f>IFERROR(VLOOKUP(C21,RA!B:D,3,0),0)</f>
        <v>290435.57329999999</v>
      </c>
      <c r="F21" s="25">
        <f>IFERROR(VLOOKUP(C21,RA!B:I,8,0),0)</f>
        <v>21459.748500000002</v>
      </c>
      <c r="G21" s="16">
        <f t="shared" si="0"/>
        <v>268975.8248</v>
      </c>
      <c r="H21" s="27">
        <f>RA!J25</f>
        <v>7.38881544576964</v>
      </c>
      <c r="I21" s="20">
        <f>IFERROR(VLOOKUP(B21,RMS!C:E,3,FALSE),0)</f>
        <v>290435.55864875601</v>
      </c>
      <c r="J21" s="21">
        <f>IFERROR(VLOOKUP(B21,RMS!C:F,4,FALSE),0)</f>
        <v>268975.82797591301</v>
      </c>
      <c r="K21" s="22">
        <f t="shared" si="1"/>
        <v>1.4651243982370943E-2</v>
      </c>
      <c r="L21" s="22">
        <f t="shared" si="2"/>
        <v>-3.1759130069985986E-3</v>
      </c>
      <c r="M21" s="32"/>
    </row>
    <row r="22" spans="1:13" x14ac:dyDescent="0.2">
      <c r="A22" s="50"/>
      <c r="B22" s="12">
        <v>33</v>
      </c>
      <c r="C22" s="45" t="s">
        <v>24</v>
      </c>
      <c r="D22" s="45"/>
      <c r="E22" s="15">
        <f>IFERROR(VLOOKUP(C22,RA!B:D,3,0),0)</f>
        <v>549432.37340000004</v>
      </c>
      <c r="F22" s="25">
        <f>IFERROR(VLOOKUP(C22,RA!B:I,8,0),0)</f>
        <v>115586.1985</v>
      </c>
      <c r="G22" s="16">
        <f t="shared" si="0"/>
        <v>433846.17490000004</v>
      </c>
      <c r="H22" s="27">
        <f>RA!J26</f>
        <v>21.037384052331898</v>
      </c>
      <c r="I22" s="20">
        <f>IFERROR(VLOOKUP(B22,RMS!C:E,3,FALSE),0)</f>
        <v>549432.37422719202</v>
      </c>
      <c r="J22" s="21">
        <f>IFERROR(VLOOKUP(B22,RMS!C:F,4,FALSE),0)</f>
        <v>433846.15254422702</v>
      </c>
      <c r="K22" s="22">
        <f t="shared" si="1"/>
        <v>-8.27191979624331E-4</v>
      </c>
      <c r="L22" s="22">
        <f t="shared" si="2"/>
        <v>2.2355773020535707E-2</v>
      </c>
      <c r="M22" s="32"/>
    </row>
    <row r="23" spans="1:13" x14ac:dyDescent="0.2">
      <c r="A23" s="50"/>
      <c r="B23" s="12">
        <v>34</v>
      </c>
      <c r="C23" s="45" t="s">
        <v>25</v>
      </c>
      <c r="D23" s="45"/>
      <c r="E23" s="15">
        <f>IFERROR(VLOOKUP(C23,RA!B:D,3,0),0)</f>
        <v>213296.22510000001</v>
      </c>
      <c r="F23" s="25">
        <f>IFERROR(VLOOKUP(C23,RA!B:I,8,0),0)</f>
        <v>52749.065900000001</v>
      </c>
      <c r="G23" s="16">
        <f t="shared" si="0"/>
        <v>160547.15919999999</v>
      </c>
      <c r="H23" s="27">
        <f>RA!J27</f>
        <v>24.730426370775898</v>
      </c>
      <c r="I23" s="20">
        <f>IFERROR(VLOOKUP(B23,RMS!C:E,3,FALSE),0)</f>
        <v>213296.17991771401</v>
      </c>
      <c r="J23" s="21">
        <f>IFERROR(VLOOKUP(B23,RMS!C:F,4,FALSE),0)</f>
        <v>160547.166119409</v>
      </c>
      <c r="K23" s="22">
        <f t="shared" si="1"/>
        <v>4.5182286005001515E-2</v>
      </c>
      <c r="L23" s="22">
        <f t="shared" si="2"/>
        <v>-6.9194090028759092E-3</v>
      </c>
      <c r="M23" s="32"/>
    </row>
    <row r="24" spans="1:13" x14ac:dyDescent="0.2">
      <c r="A24" s="50"/>
      <c r="B24" s="12">
        <v>35</v>
      </c>
      <c r="C24" s="45" t="s">
        <v>26</v>
      </c>
      <c r="D24" s="45"/>
      <c r="E24" s="15">
        <f>IFERROR(VLOOKUP(C24,RA!B:D,3,0),0)</f>
        <v>773091.79059999995</v>
      </c>
      <c r="F24" s="25">
        <f>IFERROR(VLOOKUP(C24,RA!B:I,8,0),0)</f>
        <v>20148.632099999999</v>
      </c>
      <c r="G24" s="16">
        <f t="shared" si="0"/>
        <v>752943.1584999999</v>
      </c>
      <c r="H24" s="27">
        <f>RA!J28</f>
        <v>2.6062405971692599</v>
      </c>
      <c r="I24" s="20">
        <f>IFERROR(VLOOKUP(B24,RMS!C:E,3,FALSE),0)</f>
        <v>773091.996154867</v>
      </c>
      <c r="J24" s="21">
        <f>IFERROR(VLOOKUP(B24,RMS!C:F,4,FALSE),0)</f>
        <v>752943.16412212397</v>
      </c>
      <c r="K24" s="22">
        <f t="shared" si="1"/>
        <v>-0.20555486704688519</v>
      </c>
      <c r="L24" s="22">
        <f t="shared" si="2"/>
        <v>-5.6221240665763617E-3</v>
      </c>
      <c r="M24" s="32"/>
    </row>
    <row r="25" spans="1:13" x14ac:dyDescent="0.2">
      <c r="A25" s="50"/>
      <c r="B25" s="12">
        <v>36</v>
      </c>
      <c r="C25" s="45" t="s">
        <v>27</v>
      </c>
      <c r="D25" s="45"/>
      <c r="E25" s="15">
        <f>IFERROR(VLOOKUP(C25,RA!B:D,3,0),0)</f>
        <v>678379.54200000002</v>
      </c>
      <c r="F25" s="25">
        <f>IFERROR(VLOOKUP(C25,RA!B:I,8,0),0)</f>
        <v>110152.014</v>
      </c>
      <c r="G25" s="16">
        <f t="shared" si="0"/>
        <v>568227.52800000005</v>
      </c>
      <c r="H25" s="27">
        <f>RA!J29</f>
        <v>16.237520028279398</v>
      </c>
      <c r="I25" s="20">
        <f>IFERROR(VLOOKUP(B25,RMS!C:E,3,FALSE),0)</f>
        <v>678380.30847256596</v>
      </c>
      <c r="J25" s="21">
        <f>IFERROR(VLOOKUP(B25,RMS!C:F,4,FALSE),0)</f>
        <v>568227.52581311995</v>
      </c>
      <c r="K25" s="22">
        <f t="shared" si="1"/>
        <v>-0.76647256594151258</v>
      </c>
      <c r="L25" s="22">
        <f t="shared" si="2"/>
        <v>2.1868800977244973E-3</v>
      </c>
      <c r="M25" s="32"/>
    </row>
    <row r="26" spans="1:13" x14ac:dyDescent="0.2">
      <c r="A26" s="50"/>
      <c r="B26" s="12">
        <v>37</v>
      </c>
      <c r="C26" s="45" t="s">
        <v>63</v>
      </c>
      <c r="D26" s="45"/>
      <c r="E26" s="15">
        <f>IFERROR(VLOOKUP(C26,RA!B:D,3,0),0)</f>
        <v>867554.69160000002</v>
      </c>
      <c r="F26" s="25">
        <f>IFERROR(VLOOKUP(C26,RA!B:I,8,0),0)</f>
        <v>94569.219899999996</v>
      </c>
      <c r="G26" s="16">
        <f t="shared" si="0"/>
        <v>772985.47169999999</v>
      </c>
      <c r="H26" s="27">
        <f>RA!J30</f>
        <v>10.900663763985801</v>
      </c>
      <c r="I26" s="20">
        <f>IFERROR(VLOOKUP(B26,RMS!C:E,3,FALSE),0)</f>
        <v>867554.65106283198</v>
      </c>
      <c r="J26" s="21">
        <f>IFERROR(VLOOKUP(B26,RMS!C:F,4,FALSE),0)</f>
        <v>772985.500032246</v>
      </c>
      <c r="K26" s="22">
        <f t="shared" si="1"/>
        <v>4.0537168039008975E-2</v>
      </c>
      <c r="L26" s="22">
        <f t="shared" si="2"/>
        <v>-2.8332246001809835E-2</v>
      </c>
      <c r="M26" s="32"/>
    </row>
    <row r="27" spans="1:13" x14ac:dyDescent="0.2">
      <c r="A27" s="50"/>
      <c r="B27" s="12">
        <v>38</v>
      </c>
      <c r="C27" s="45" t="s">
        <v>29</v>
      </c>
      <c r="D27" s="45"/>
      <c r="E27" s="15">
        <f>IFERROR(VLOOKUP(C27,RA!B:D,3,0),0)</f>
        <v>586212.51549999998</v>
      </c>
      <c r="F27" s="25">
        <f>IFERROR(VLOOKUP(C27,RA!B:I,8,0),0)</f>
        <v>34419.474199999997</v>
      </c>
      <c r="G27" s="16">
        <f t="shared" si="0"/>
        <v>551793.04129999992</v>
      </c>
      <c r="H27" s="27">
        <f>RA!J31</f>
        <v>5.8715010836373001</v>
      </c>
      <c r="I27" s="20">
        <f>IFERROR(VLOOKUP(B27,RMS!C:E,3,FALSE),0)</f>
        <v>586212.42469557503</v>
      </c>
      <c r="J27" s="21">
        <f>IFERROR(VLOOKUP(B27,RMS!C:F,4,FALSE),0)</f>
        <v>551793.00225663697</v>
      </c>
      <c r="K27" s="22">
        <f t="shared" si="1"/>
        <v>9.0804424951784313E-2</v>
      </c>
      <c r="L27" s="22">
        <f t="shared" si="2"/>
        <v>3.9043362950906157E-2</v>
      </c>
      <c r="M27" s="32"/>
    </row>
    <row r="28" spans="1:13" x14ac:dyDescent="0.2">
      <c r="A28" s="50"/>
      <c r="B28" s="12">
        <v>39</v>
      </c>
      <c r="C28" s="45" t="s">
        <v>30</v>
      </c>
      <c r="D28" s="45"/>
      <c r="E28" s="15">
        <f>IFERROR(VLOOKUP(C28,RA!B:D,3,0),0)</f>
        <v>131024.1632</v>
      </c>
      <c r="F28" s="25">
        <f>IFERROR(VLOOKUP(C28,RA!B:I,8,0),0)</f>
        <v>34051.334699999999</v>
      </c>
      <c r="G28" s="16">
        <f t="shared" si="0"/>
        <v>96972.828500000003</v>
      </c>
      <c r="H28" s="27">
        <f>RA!J32</f>
        <v>25.9885916218544</v>
      </c>
      <c r="I28" s="20">
        <f>IFERROR(VLOOKUP(B28,RMS!C:E,3,FALSE),0)</f>
        <v>131024.04066247601</v>
      </c>
      <c r="J28" s="21">
        <f>IFERROR(VLOOKUP(B28,RMS!C:F,4,FALSE),0)</f>
        <v>96972.854768243997</v>
      </c>
      <c r="K28" s="22">
        <f t="shared" si="1"/>
        <v>0.1225375239882851</v>
      </c>
      <c r="L28" s="22">
        <f t="shared" si="2"/>
        <v>-2.6268243993399665E-2</v>
      </c>
      <c r="M28" s="32"/>
    </row>
    <row r="29" spans="1:13" x14ac:dyDescent="0.2">
      <c r="A29" s="50"/>
      <c r="B29" s="12">
        <v>40</v>
      </c>
      <c r="C29" s="45" t="s">
        <v>64</v>
      </c>
      <c r="D29" s="45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50"/>
      <c r="B30" s="12">
        <v>42</v>
      </c>
      <c r="C30" s="45" t="s">
        <v>31</v>
      </c>
      <c r="D30" s="45"/>
      <c r="E30" s="15">
        <f>IFERROR(VLOOKUP(C30,RA!B:D,3,0),0)</f>
        <v>116100.6586</v>
      </c>
      <c r="F30" s="25">
        <f>IFERROR(VLOOKUP(C30,RA!B:I,8,0),0)</f>
        <v>15198.634400000001</v>
      </c>
      <c r="G30" s="16">
        <f t="shared" si="0"/>
        <v>100902.0242</v>
      </c>
      <c r="H30" s="27">
        <f>RA!J34</f>
        <v>13.090911441220699</v>
      </c>
      <c r="I30" s="20">
        <f>IFERROR(VLOOKUP(B30,RMS!C:E,3,FALSE),0)</f>
        <v>116100.65820000001</v>
      </c>
      <c r="J30" s="21">
        <f>IFERROR(VLOOKUP(B30,RMS!C:F,4,FALSE),0)</f>
        <v>100902.0304</v>
      </c>
      <c r="K30" s="22">
        <f t="shared" si="1"/>
        <v>3.9999998989515007E-4</v>
      </c>
      <c r="L30" s="22">
        <f t="shared" si="2"/>
        <v>-6.2000000034458935E-3</v>
      </c>
      <c r="M30" s="32"/>
    </row>
    <row r="31" spans="1:13" s="36" customFormat="1" ht="12" thickBot="1" x14ac:dyDescent="0.25">
      <c r="A31" s="50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50"/>
      <c r="B32" s="12">
        <v>70</v>
      </c>
      <c r="C32" s="51" t="s">
        <v>61</v>
      </c>
      <c r="D32" s="52"/>
      <c r="E32" s="15">
        <f>IFERROR(VLOOKUP(C32,RA!B:D,3,0),0)</f>
        <v>284130.18</v>
      </c>
      <c r="F32" s="25">
        <f>IFERROR(VLOOKUP(C32,RA!B:I,8,0),0)</f>
        <v>5741.03</v>
      </c>
      <c r="G32" s="16">
        <f t="shared" si="0"/>
        <v>278389.14999999997</v>
      </c>
      <c r="H32" s="27">
        <f>RA!J34</f>
        <v>13.090911441220699</v>
      </c>
      <c r="I32" s="20">
        <f>IFERROR(VLOOKUP(B32,RMS!C:E,3,FALSE),0)</f>
        <v>284130.18</v>
      </c>
      <c r="J32" s="21">
        <f>IFERROR(VLOOKUP(B32,RMS!C:F,4,FALSE),0)</f>
        <v>278389.15000000002</v>
      </c>
      <c r="K32" s="22">
        <f t="shared" si="1"/>
        <v>0</v>
      </c>
      <c r="L32" s="22">
        <f t="shared" si="2"/>
        <v>0</v>
      </c>
    </row>
    <row r="33" spans="1:13" x14ac:dyDescent="0.2">
      <c r="A33" s="50"/>
      <c r="B33" s="12">
        <v>71</v>
      </c>
      <c r="C33" s="45" t="s">
        <v>35</v>
      </c>
      <c r="D33" s="45"/>
      <c r="E33" s="15">
        <f>IFERROR(VLOOKUP(C33,RA!B:D,3,0),0)</f>
        <v>89458.64</v>
      </c>
      <c r="F33" s="25">
        <f>IFERROR(VLOOKUP(C33,RA!B:I,8,0),0)</f>
        <v>-12486.29</v>
      </c>
      <c r="G33" s="16">
        <f t="shared" si="0"/>
        <v>101944.93</v>
      </c>
      <c r="H33" s="27">
        <f>RA!J34</f>
        <v>13.090911441220699</v>
      </c>
      <c r="I33" s="20">
        <f>IFERROR(VLOOKUP(B33,RMS!C:E,3,FALSE),0)</f>
        <v>89458.64</v>
      </c>
      <c r="J33" s="21">
        <f>IFERROR(VLOOKUP(B33,RMS!C:F,4,FALSE),0)</f>
        <v>101944.93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50"/>
      <c r="B34" s="12">
        <v>72</v>
      </c>
      <c r="C34" s="45" t="s">
        <v>36</v>
      </c>
      <c r="D34" s="45"/>
      <c r="E34" s="15">
        <f>IFERROR(VLOOKUP(C34,RA!B:D,3,0),0)</f>
        <v>25978.63</v>
      </c>
      <c r="F34" s="25">
        <f>IFERROR(VLOOKUP(C34,RA!B:I,8,0),0)</f>
        <v>1253.8399999999999</v>
      </c>
      <c r="G34" s="16">
        <f t="shared" si="0"/>
        <v>24724.79</v>
      </c>
      <c r="H34" s="27">
        <f>RA!J35</f>
        <v>0</v>
      </c>
      <c r="I34" s="20">
        <f>IFERROR(VLOOKUP(B34,RMS!C:E,3,FALSE),0)</f>
        <v>25978.63</v>
      </c>
      <c r="J34" s="21">
        <f>IFERROR(VLOOKUP(B34,RMS!C:F,4,FALSE),0)</f>
        <v>24724.79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50"/>
      <c r="B35" s="12">
        <v>73</v>
      </c>
      <c r="C35" s="45" t="s">
        <v>37</v>
      </c>
      <c r="D35" s="45"/>
      <c r="E35" s="15">
        <f>IFERROR(VLOOKUP(C35,RA!B:D,3,0),0)</f>
        <v>66345.179999999993</v>
      </c>
      <c r="F35" s="25">
        <f>IFERROR(VLOOKUP(C35,RA!B:I,8,0),0)</f>
        <v>-5502.05</v>
      </c>
      <c r="G35" s="16">
        <f t="shared" si="0"/>
        <v>71847.23</v>
      </c>
      <c r="H35" s="27">
        <f>RA!J34</f>
        <v>13.090911441220699</v>
      </c>
      <c r="I35" s="20">
        <f>IFERROR(VLOOKUP(B35,RMS!C:E,3,FALSE),0)</f>
        <v>66345.179999999993</v>
      </c>
      <c r="J35" s="21">
        <f>IFERROR(VLOOKUP(B35,RMS!C:F,4,FALSE),0)</f>
        <v>71847.23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50"/>
      <c r="B36" s="12">
        <v>74</v>
      </c>
      <c r="C36" s="45" t="s">
        <v>62</v>
      </c>
      <c r="D36" s="45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0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50"/>
      <c r="B37" s="12">
        <v>75</v>
      </c>
      <c r="C37" s="45" t="s">
        <v>32</v>
      </c>
      <c r="D37" s="45"/>
      <c r="E37" s="15">
        <f>IFERROR(VLOOKUP(C37,RA!B:D,3,0),0)</f>
        <v>11417.093999999999</v>
      </c>
      <c r="F37" s="25">
        <f>IFERROR(VLOOKUP(C37,RA!B:I,8,0),0)</f>
        <v>809.76959999999997</v>
      </c>
      <c r="G37" s="16">
        <f t="shared" si="0"/>
        <v>10607.3244</v>
      </c>
      <c r="H37" s="27">
        <f>RA!J35</f>
        <v>0</v>
      </c>
      <c r="I37" s="20">
        <f>IFERROR(VLOOKUP(B37,RMS!C:E,3,FALSE),0)</f>
        <v>11417.094017093999</v>
      </c>
      <c r="J37" s="21">
        <f>IFERROR(VLOOKUP(B37,RMS!C:F,4,FALSE),0)</f>
        <v>10607.3247863248</v>
      </c>
      <c r="K37" s="22">
        <f t="shared" si="1"/>
        <v>-1.7094000213546678E-5</v>
      </c>
      <c r="L37" s="22">
        <f t="shared" si="2"/>
        <v>-3.8632480027445126E-4</v>
      </c>
      <c r="M37" s="32"/>
    </row>
    <row r="38" spans="1:13" x14ac:dyDescent="0.2">
      <c r="A38" s="50"/>
      <c r="B38" s="12">
        <v>76</v>
      </c>
      <c r="C38" s="45" t="s">
        <v>33</v>
      </c>
      <c r="D38" s="45"/>
      <c r="E38" s="15">
        <f>IFERROR(VLOOKUP(C38,RA!B:D,3,0),0)</f>
        <v>301094.07419999997</v>
      </c>
      <c r="F38" s="25">
        <f>IFERROR(VLOOKUP(C38,RA!B:I,8,0),0)</f>
        <v>18279.123599999999</v>
      </c>
      <c r="G38" s="16">
        <f t="shared" si="0"/>
        <v>282814.95059999998</v>
      </c>
      <c r="H38" s="27">
        <f>RA!J36</f>
        <v>2.0205632502678901</v>
      </c>
      <c r="I38" s="20">
        <f>IFERROR(VLOOKUP(B38,RMS!C:E,3,FALSE),0)</f>
        <v>301094.07035128202</v>
      </c>
      <c r="J38" s="21">
        <f>IFERROR(VLOOKUP(B38,RMS!C:F,4,FALSE),0)</f>
        <v>282814.95253675198</v>
      </c>
      <c r="K38" s="22">
        <f t="shared" si="1"/>
        <v>3.8487179554067552E-3</v>
      </c>
      <c r="L38" s="22">
        <f t="shared" si="2"/>
        <v>-1.9367519998922944E-3</v>
      </c>
      <c r="M38" s="32"/>
    </row>
    <row r="39" spans="1:13" x14ac:dyDescent="0.2">
      <c r="A39" s="50"/>
      <c r="B39" s="12">
        <v>77</v>
      </c>
      <c r="C39" s="45" t="s">
        <v>38</v>
      </c>
      <c r="D39" s="45"/>
      <c r="E39" s="15">
        <f>IFERROR(VLOOKUP(C39,RA!B:D,3,0),0)</f>
        <v>70369.11</v>
      </c>
      <c r="F39" s="25">
        <f>IFERROR(VLOOKUP(C39,RA!B:I,8,0),0)</f>
        <v>-11312.19</v>
      </c>
      <c r="G39" s="16">
        <f t="shared" si="0"/>
        <v>81681.3</v>
      </c>
      <c r="H39" s="27">
        <f>RA!J37</f>
        <v>-13.9576121434442</v>
      </c>
      <c r="I39" s="20">
        <f>IFERROR(VLOOKUP(B39,RMS!C:E,3,FALSE),0)</f>
        <v>70369.11</v>
      </c>
      <c r="J39" s="21">
        <f>IFERROR(VLOOKUP(B39,RMS!C:F,4,FALSE),0)</f>
        <v>81681.3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50"/>
      <c r="B40" s="12">
        <v>78</v>
      </c>
      <c r="C40" s="45" t="s">
        <v>39</v>
      </c>
      <c r="D40" s="45"/>
      <c r="E40" s="15">
        <f>IFERROR(VLOOKUP(C40,RA!B:D,3,0),0)</f>
        <v>22809.38</v>
      </c>
      <c r="F40" s="25">
        <f>IFERROR(VLOOKUP(C40,RA!B:I,8,0),0)</f>
        <v>2974.79</v>
      </c>
      <c r="G40" s="16">
        <f t="shared" si="0"/>
        <v>19834.59</v>
      </c>
      <c r="H40" s="27">
        <f>RA!J38</f>
        <v>4.82642849141775</v>
      </c>
      <c r="I40" s="20">
        <f>IFERROR(VLOOKUP(B40,RMS!C:E,3,FALSE),0)</f>
        <v>22809.38</v>
      </c>
      <c r="J40" s="21">
        <f>IFERROR(VLOOKUP(B40,RMS!C:F,4,FALSE),0)</f>
        <v>19834.59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50"/>
      <c r="B41" s="12">
        <v>9101</v>
      </c>
      <c r="C41" s="46" t="s">
        <v>65</v>
      </c>
      <c r="D41" s="47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-8.2930666553320105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50"/>
      <c r="B42" s="12">
        <v>99</v>
      </c>
      <c r="C42" s="45" t="s">
        <v>34</v>
      </c>
      <c r="D42" s="45"/>
      <c r="E42" s="15">
        <f>IFERROR(VLOOKUP(C42,RA!B:D,3,0),0)</f>
        <v>2141.1239999999998</v>
      </c>
      <c r="F42" s="25">
        <f>IFERROR(VLOOKUP(C42,RA!B:I,8,0),0)</f>
        <v>380.63319999999999</v>
      </c>
      <c r="G42" s="16">
        <f t="shared" si="0"/>
        <v>1760.4907999999998</v>
      </c>
      <c r="H42" s="27">
        <f>RA!J39</f>
        <v>-8.2930666553320105</v>
      </c>
      <c r="I42" s="20">
        <f>VLOOKUP(B42,RMS!C:E,3,FALSE)</f>
        <v>2141.1239694425499</v>
      </c>
      <c r="J42" s="21">
        <f>IFERROR(VLOOKUP(B42,RMS!C:F,4,FALSE),0)</f>
        <v>1760.49088571212</v>
      </c>
      <c r="K42" s="22">
        <f t="shared" si="1"/>
        <v>3.0557449917978374E-5</v>
      </c>
      <c r="L42" s="22">
        <f t="shared" si="2"/>
        <v>-8.5712120153402793E-5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topLeftCell="A13" workbookViewId="0">
      <selection sqref="A1:XFD1048576"/>
    </sheetView>
  </sheetViews>
  <sheetFormatPr defaultRowHeight="11.25" x14ac:dyDescent="0.2"/>
  <cols>
    <col min="1" max="1" width="8.85546875" style="53" customWidth="1"/>
    <col min="2" max="3" width="9.140625" style="53"/>
    <col min="4" max="4" width="13.140625" style="53" bestFit="1" customWidth="1"/>
    <col min="5" max="5" width="12" style="53" bestFit="1" customWidth="1"/>
    <col min="6" max="7" width="14" style="53" bestFit="1" customWidth="1"/>
    <col min="8" max="8" width="9.140625" style="53"/>
    <col min="9" max="9" width="14" style="53" bestFit="1" customWidth="1"/>
    <col min="10" max="10" width="9.140625" style="53"/>
    <col min="11" max="11" width="14" style="53" bestFit="1" customWidth="1"/>
    <col min="12" max="12" width="12" style="53" bestFit="1" customWidth="1"/>
    <col min="13" max="13" width="14" style="53" bestFit="1" customWidth="1"/>
    <col min="14" max="15" width="15.85546875" style="53" bestFit="1" customWidth="1"/>
    <col min="16" max="16" width="10.5703125" style="53" bestFit="1" customWidth="1"/>
    <col min="17" max="18" width="12" style="53" bestFit="1" customWidth="1"/>
    <col min="19" max="20" width="9.140625" style="53"/>
    <col min="21" max="21" width="12" style="53" bestFit="1" customWidth="1"/>
    <col min="22" max="22" width="41.140625" style="53" bestFit="1" customWidth="1"/>
    <col min="23" max="16384" width="9.140625" style="53"/>
  </cols>
  <sheetData>
    <row r="1" spans="1:23" ht="12.75" x14ac:dyDescent="0.2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5" t="s">
        <v>45</v>
      </c>
      <c r="W1" s="56"/>
    </row>
    <row r="2" spans="1:23" ht="12.75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5"/>
      <c r="W2" s="56"/>
    </row>
    <row r="3" spans="1:23" ht="23.25" thickBot="1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7" t="s">
        <v>46</v>
      </c>
      <c r="W3" s="56"/>
    </row>
    <row r="4" spans="1:23" ht="12.75" thickTop="1" thickBo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6"/>
    </row>
    <row r="5" spans="1:23" ht="21.75" thickBot="1" x14ac:dyDescent="0.25">
      <c r="A5" s="58"/>
      <c r="B5" s="59"/>
      <c r="C5" s="60"/>
      <c r="D5" s="61" t="s">
        <v>0</v>
      </c>
      <c r="E5" s="61" t="s">
        <v>66</v>
      </c>
      <c r="F5" s="61" t="s">
        <v>67</v>
      </c>
      <c r="G5" s="61" t="s">
        <v>47</v>
      </c>
      <c r="H5" s="61" t="s">
        <v>48</v>
      </c>
      <c r="I5" s="61" t="s">
        <v>1</v>
      </c>
      <c r="J5" s="61" t="s">
        <v>2</v>
      </c>
      <c r="K5" s="61" t="s">
        <v>49</v>
      </c>
      <c r="L5" s="61" t="s">
        <v>50</v>
      </c>
      <c r="M5" s="61" t="s">
        <v>51</v>
      </c>
      <c r="N5" s="61" t="s">
        <v>52</v>
      </c>
      <c r="O5" s="61" t="s">
        <v>53</v>
      </c>
      <c r="P5" s="61" t="s">
        <v>68</v>
      </c>
      <c r="Q5" s="61" t="s">
        <v>69</v>
      </c>
      <c r="R5" s="61" t="s">
        <v>54</v>
      </c>
      <c r="S5" s="61" t="s">
        <v>55</v>
      </c>
      <c r="T5" s="61" t="s">
        <v>56</v>
      </c>
      <c r="U5" s="62" t="s">
        <v>57</v>
      </c>
    </row>
    <row r="6" spans="1:23" ht="12" thickBot="1" x14ac:dyDescent="0.25">
      <c r="A6" s="63" t="s">
        <v>3</v>
      </c>
      <c r="B6" s="64" t="s">
        <v>4</v>
      </c>
      <c r="C6" s="65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6"/>
    </row>
    <row r="7" spans="1:23" ht="12" thickBot="1" x14ac:dyDescent="0.25">
      <c r="A7" s="67" t="s">
        <v>5</v>
      </c>
      <c r="B7" s="69"/>
      <c r="C7" s="68"/>
      <c r="D7" s="70">
        <v>14473204.345799999</v>
      </c>
      <c r="E7" s="71"/>
      <c r="F7" s="71"/>
      <c r="G7" s="70">
        <v>27075565.519099999</v>
      </c>
      <c r="H7" s="72">
        <v>-46.545144788979101</v>
      </c>
      <c r="I7" s="70">
        <v>1400333.8628</v>
      </c>
      <c r="J7" s="72">
        <v>9.6753547406823301</v>
      </c>
      <c r="K7" s="70">
        <v>1959828.6801</v>
      </c>
      <c r="L7" s="72">
        <v>7.2383665586503501</v>
      </c>
      <c r="M7" s="72">
        <v>-0.28548149283714502</v>
      </c>
      <c r="N7" s="70">
        <v>462659978.79650003</v>
      </c>
      <c r="O7" s="70">
        <v>1777012906.5759001</v>
      </c>
      <c r="P7" s="70">
        <v>758786</v>
      </c>
      <c r="Q7" s="70">
        <v>760767</v>
      </c>
      <c r="R7" s="72">
        <v>-0.26039510125964699</v>
      </c>
      <c r="S7" s="70">
        <v>19.074158386949701</v>
      </c>
      <c r="T7" s="70">
        <v>19.900463489084</v>
      </c>
      <c r="U7" s="73">
        <v>-4.33206585250809</v>
      </c>
    </row>
    <row r="8" spans="1:23" ht="12" customHeight="1" thickBot="1" x14ac:dyDescent="0.25">
      <c r="A8" s="74">
        <v>42787</v>
      </c>
      <c r="B8" s="77" t="s">
        <v>6</v>
      </c>
      <c r="C8" s="78"/>
      <c r="D8" s="79">
        <v>589223.24430000002</v>
      </c>
      <c r="E8" s="80"/>
      <c r="F8" s="80"/>
      <c r="G8" s="79">
        <v>1379983.8478999999</v>
      </c>
      <c r="H8" s="81">
        <v>-57.302163703100298</v>
      </c>
      <c r="I8" s="79">
        <v>164966.9644</v>
      </c>
      <c r="J8" s="81">
        <v>27.997361949965399</v>
      </c>
      <c r="K8" s="79">
        <v>26837.007000000001</v>
      </c>
      <c r="L8" s="81">
        <v>1.9447334141511401</v>
      </c>
      <c r="M8" s="81">
        <v>5.1469956169106297</v>
      </c>
      <c r="N8" s="79">
        <v>20309086.435899999</v>
      </c>
      <c r="O8" s="79">
        <v>73464302.681299999</v>
      </c>
      <c r="P8" s="79">
        <v>21713</v>
      </c>
      <c r="Q8" s="79">
        <v>23737</v>
      </c>
      <c r="R8" s="81">
        <v>-8.5267725491848108</v>
      </c>
      <c r="S8" s="79">
        <v>27.136887776907798</v>
      </c>
      <c r="T8" s="79">
        <v>26.7339878586174</v>
      </c>
      <c r="U8" s="82">
        <v>1.48469464001448</v>
      </c>
    </row>
    <row r="9" spans="1:23" ht="12" customHeight="1" thickBot="1" x14ac:dyDescent="0.25">
      <c r="A9" s="76"/>
      <c r="B9" s="77" t="s">
        <v>7</v>
      </c>
      <c r="C9" s="78"/>
      <c r="D9" s="79">
        <v>70467.315799999997</v>
      </c>
      <c r="E9" s="80"/>
      <c r="F9" s="80"/>
      <c r="G9" s="79">
        <v>251356.46590000001</v>
      </c>
      <c r="H9" s="81">
        <v>-71.9651867527311</v>
      </c>
      <c r="I9" s="79">
        <v>16379.127200000001</v>
      </c>
      <c r="J9" s="81">
        <v>23.243580394756599</v>
      </c>
      <c r="K9" s="79">
        <v>51183.234400000001</v>
      </c>
      <c r="L9" s="81">
        <v>20.3628079415959</v>
      </c>
      <c r="M9" s="81">
        <v>-0.67999038372612097</v>
      </c>
      <c r="N9" s="79">
        <v>4090703.6716</v>
      </c>
      <c r="O9" s="79">
        <v>10581349.9405</v>
      </c>
      <c r="P9" s="79">
        <v>4601</v>
      </c>
      <c r="Q9" s="79">
        <v>4544</v>
      </c>
      <c r="R9" s="81">
        <v>1.2544014084507</v>
      </c>
      <c r="S9" s="79">
        <v>15.3156522060422</v>
      </c>
      <c r="T9" s="79">
        <v>15.3736232174296</v>
      </c>
      <c r="U9" s="82">
        <v>-0.37850827772480999</v>
      </c>
    </row>
    <row r="10" spans="1:23" ht="12" customHeight="1" thickBot="1" x14ac:dyDescent="0.25">
      <c r="A10" s="76"/>
      <c r="B10" s="77" t="s">
        <v>8</v>
      </c>
      <c r="C10" s="78"/>
      <c r="D10" s="79">
        <v>89371.300399999993</v>
      </c>
      <c r="E10" s="80"/>
      <c r="F10" s="80"/>
      <c r="G10" s="79">
        <v>246274.7947</v>
      </c>
      <c r="H10" s="81">
        <v>-63.7107400662468</v>
      </c>
      <c r="I10" s="79">
        <v>19686.111099999998</v>
      </c>
      <c r="J10" s="81">
        <v>22.0273298160491</v>
      </c>
      <c r="K10" s="79">
        <v>59371.872100000001</v>
      </c>
      <c r="L10" s="81">
        <v>24.107977502254698</v>
      </c>
      <c r="M10" s="81">
        <v>-0.668426977225129</v>
      </c>
      <c r="N10" s="79">
        <v>5207826.8858000003</v>
      </c>
      <c r="O10" s="79">
        <v>16463329.0594</v>
      </c>
      <c r="P10" s="79">
        <v>83459</v>
      </c>
      <c r="Q10" s="79">
        <v>85879</v>
      </c>
      <c r="R10" s="81">
        <v>-2.8179182337940598</v>
      </c>
      <c r="S10" s="79">
        <v>1.0708407769084201</v>
      </c>
      <c r="T10" s="79">
        <v>1.26303146636547</v>
      </c>
      <c r="U10" s="82">
        <v>-17.9476439076135</v>
      </c>
    </row>
    <row r="11" spans="1:23" ht="12" thickBot="1" x14ac:dyDescent="0.25">
      <c r="A11" s="76"/>
      <c r="B11" s="77" t="s">
        <v>9</v>
      </c>
      <c r="C11" s="78"/>
      <c r="D11" s="79">
        <v>46226.8698</v>
      </c>
      <c r="E11" s="80"/>
      <c r="F11" s="80"/>
      <c r="G11" s="79">
        <v>72858.912200000006</v>
      </c>
      <c r="H11" s="81">
        <v>-36.5528959956116</v>
      </c>
      <c r="I11" s="79">
        <v>10557.8019</v>
      </c>
      <c r="J11" s="81">
        <v>22.839101902590901</v>
      </c>
      <c r="K11" s="79">
        <v>15530.963299999999</v>
      </c>
      <c r="L11" s="81">
        <v>21.316490777912001</v>
      </c>
      <c r="M11" s="81">
        <v>-0.32020946183035498</v>
      </c>
      <c r="N11" s="79">
        <v>1623638.6100999999</v>
      </c>
      <c r="O11" s="79">
        <v>5072981.4113999996</v>
      </c>
      <c r="P11" s="79">
        <v>2056</v>
      </c>
      <c r="Q11" s="79">
        <v>1993</v>
      </c>
      <c r="R11" s="81">
        <v>3.1610637230305998</v>
      </c>
      <c r="S11" s="79">
        <v>22.483886089494199</v>
      </c>
      <c r="T11" s="79">
        <v>23.4375296537883</v>
      </c>
      <c r="U11" s="82">
        <v>-4.2414534591495503</v>
      </c>
    </row>
    <row r="12" spans="1:23" ht="12" customHeight="1" thickBot="1" x14ac:dyDescent="0.25">
      <c r="A12" s="76"/>
      <c r="B12" s="77" t="s">
        <v>10</v>
      </c>
      <c r="C12" s="78"/>
      <c r="D12" s="79">
        <v>153535.98869999999</v>
      </c>
      <c r="E12" s="80"/>
      <c r="F12" s="80"/>
      <c r="G12" s="79">
        <v>183089.3401</v>
      </c>
      <c r="H12" s="81">
        <v>-16.141492117377499</v>
      </c>
      <c r="I12" s="79">
        <v>19366.2883</v>
      </c>
      <c r="J12" s="81">
        <v>12.613517172081799</v>
      </c>
      <c r="K12" s="79">
        <v>27306.609499999999</v>
      </c>
      <c r="L12" s="81">
        <v>14.9143633840647</v>
      </c>
      <c r="M12" s="81">
        <v>-0.29078385582801802</v>
      </c>
      <c r="N12" s="79">
        <v>4662186.2479999997</v>
      </c>
      <c r="O12" s="79">
        <v>18739709.681200001</v>
      </c>
      <c r="P12" s="79">
        <v>1254</v>
      </c>
      <c r="Q12" s="79">
        <v>1321</v>
      </c>
      <c r="R12" s="81">
        <v>-5.0719152157456504</v>
      </c>
      <c r="S12" s="79">
        <v>122.43699258373201</v>
      </c>
      <c r="T12" s="79">
        <v>123.760884027252</v>
      </c>
      <c r="U12" s="82">
        <v>-1.08128386330189</v>
      </c>
    </row>
    <row r="13" spans="1:23" ht="12" thickBot="1" x14ac:dyDescent="0.25">
      <c r="A13" s="76"/>
      <c r="B13" s="77" t="s">
        <v>11</v>
      </c>
      <c r="C13" s="78"/>
      <c r="D13" s="79">
        <v>199396.20170000001</v>
      </c>
      <c r="E13" s="80"/>
      <c r="F13" s="80"/>
      <c r="G13" s="79">
        <v>319035.22509999998</v>
      </c>
      <c r="H13" s="81">
        <v>-37.500255140321798</v>
      </c>
      <c r="I13" s="79">
        <v>49676.960099999997</v>
      </c>
      <c r="J13" s="81">
        <v>24.9136942812688</v>
      </c>
      <c r="K13" s="79">
        <v>106255.86040000001</v>
      </c>
      <c r="L13" s="81">
        <v>33.305369451506401</v>
      </c>
      <c r="M13" s="81">
        <v>-0.532477927212756</v>
      </c>
      <c r="N13" s="79">
        <v>7615071.8789999997</v>
      </c>
      <c r="O13" s="79">
        <v>24372608.673</v>
      </c>
      <c r="P13" s="79">
        <v>7744</v>
      </c>
      <c r="Q13" s="79">
        <v>8229</v>
      </c>
      <c r="R13" s="81">
        <v>-5.8937902539798301</v>
      </c>
      <c r="S13" s="79">
        <v>25.748476459194201</v>
      </c>
      <c r="T13" s="79">
        <v>26.053678964637299</v>
      </c>
      <c r="U13" s="82">
        <v>-1.18532257986887</v>
      </c>
    </row>
    <row r="14" spans="1:23" ht="12" thickBot="1" x14ac:dyDescent="0.25">
      <c r="A14" s="76"/>
      <c r="B14" s="77" t="s">
        <v>12</v>
      </c>
      <c r="C14" s="78"/>
      <c r="D14" s="79">
        <v>85858.599300000002</v>
      </c>
      <c r="E14" s="80"/>
      <c r="F14" s="80"/>
      <c r="G14" s="79">
        <v>145234.98250000001</v>
      </c>
      <c r="H14" s="81">
        <v>-40.8829761108003</v>
      </c>
      <c r="I14" s="79">
        <v>20946.275099999999</v>
      </c>
      <c r="J14" s="81">
        <v>24.396246003048901</v>
      </c>
      <c r="K14" s="79">
        <v>32913.456100000003</v>
      </c>
      <c r="L14" s="81">
        <v>22.662209567863599</v>
      </c>
      <c r="M14" s="81">
        <v>-0.36359539282779901</v>
      </c>
      <c r="N14" s="79">
        <v>2036244.1758000001</v>
      </c>
      <c r="O14" s="79">
        <v>7896852.3812999995</v>
      </c>
      <c r="P14" s="79">
        <v>2062</v>
      </c>
      <c r="Q14" s="79">
        <v>1326</v>
      </c>
      <c r="R14" s="81">
        <v>55.505279034690801</v>
      </c>
      <c r="S14" s="79">
        <v>41.638505965082402</v>
      </c>
      <c r="T14" s="79">
        <v>58.384464177978899</v>
      </c>
      <c r="U14" s="82">
        <v>-40.217480970473297</v>
      </c>
    </row>
    <row r="15" spans="1:23" ht="12" thickBot="1" x14ac:dyDescent="0.25">
      <c r="A15" s="76"/>
      <c r="B15" s="77" t="s">
        <v>13</v>
      </c>
      <c r="C15" s="78"/>
      <c r="D15" s="79">
        <v>102137.2524</v>
      </c>
      <c r="E15" s="80"/>
      <c r="F15" s="80"/>
      <c r="G15" s="79">
        <v>135107.91409999999</v>
      </c>
      <c r="H15" s="81">
        <v>-24.403205333772501</v>
      </c>
      <c r="I15" s="79">
        <v>-21930.4791</v>
      </c>
      <c r="J15" s="81">
        <v>-21.471577298862201</v>
      </c>
      <c r="K15" s="79">
        <v>-14078.4112</v>
      </c>
      <c r="L15" s="81">
        <v>-10.4201232724087</v>
      </c>
      <c r="M15" s="81">
        <v>0.55773821267558898</v>
      </c>
      <c r="N15" s="79">
        <v>2981507.5405999999</v>
      </c>
      <c r="O15" s="79">
        <v>8978582.4180999994</v>
      </c>
      <c r="P15" s="79">
        <v>4401</v>
      </c>
      <c r="Q15" s="79">
        <v>4375</v>
      </c>
      <c r="R15" s="81">
        <v>0.59428571428572496</v>
      </c>
      <c r="S15" s="79">
        <v>23.207737423312899</v>
      </c>
      <c r="T15" s="79">
        <v>23.2706202514286</v>
      </c>
      <c r="U15" s="82">
        <v>-0.27095630637616003</v>
      </c>
    </row>
    <row r="16" spans="1:23" ht="12" thickBot="1" x14ac:dyDescent="0.25">
      <c r="A16" s="76"/>
      <c r="B16" s="77" t="s">
        <v>14</v>
      </c>
      <c r="C16" s="78"/>
      <c r="D16" s="79">
        <v>678061.10210000002</v>
      </c>
      <c r="E16" s="80"/>
      <c r="F16" s="80"/>
      <c r="G16" s="79">
        <v>1772339.3082999999</v>
      </c>
      <c r="H16" s="81">
        <v>-61.742026545109702</v>
      </c>
      <c r="I16" s="79">
        <v>-46367.764300000003</v>
      </c>
      <c r="J16" s="81">
        <v>-6.8382870151961201</v>
      </c>
      <c r="K16" s="79">
        <v>-146158.12580000001</v>
      </c>
      <c r="L16" s="81">
        <v>-8.24662214032778</v>
      </c>
      <c r="M16" s="81">
        <v>-0.68275616530928496</v>
      </c>
      <c r="N16" s="79">
        <v>30032225.2075</v>
      </c>
      <c r="O16" s="79">
        <v>110010049.1517</v>
      </c>
      <c r="P16" s="79">
        <v>30027</v>
      </c>
      <c r="Q16" s="79">
        <v>34392</v>
      </c>
      <c r="R16" s="81">
        <v>-12.691905094208</v>
      </c>
      <c r="S16" s="79">
        <v>22.581713194791401</v>
      </c>
      <c r="T16" s="79">
        <v>22.298983766573599</v>
      </c>
      <c r="U16" s="82">
        <v>1.2520282486049199</v>
      </c>
    </row>
    <row r="17" spans="1:21" ht="12" thickBot="1" x14ac:dyDescent="0.25">
      <c r="A17" s="76"/>
      <c r="B17" s="77" t="s">
        <v>15</v>
      </c>
      <c r="C17" s="78"/>
      <c r="D17" s="79">
        <v>1175093.4521999999</v>
      </c>
      <c r="E17" s="80"/>
      <c r="F17" s="80"/>
      <c r="G17" s="79">
        <v>4220104.9341000002</v>
      </c>
      <c r="H17" s="81">
        <v>-72.154875991238697</v>
      </c>
      <c r="I17" s="79">
        <v>59112.892800000001</v>
      </c>
      <c r="J17" s="81">
        <v>5.0304844001410602</v>
      </c>
      <c r="K17" s="79">
        <v>32959.051200000002</v>
      </c>
      <c r="L17" s="81">
        <v>0.78100075032918603</v>
      </c>
      <c r="M17" s="81">
        <v>0.79352531847154595</v>
      </c>
      <c r="N17" s="79">
        <v>29426589.497499999</v>
      </c>
      <c r="O17" s="79">
        <v>148512062.09330001</v>
      </c>
      <c r="P17" s="79">
        <v>8568</v>
      </c>
      <c r="Q17" s="79">
        <v>8569</v>
      </c>
      <c r="R17" s="81">
        <v>-1.1669973159055999E-2</v>
      </c>
      <c r="S17" s="79">
        <v>137.149095728291</v>
      </c>
      <c r="T17" s="79">
        <v>162.154768654452</v>
      </c>
      <c r="U17" s="82">
        <v>-18.232473785827899</v>
      </c>
    </row>
    <row r="18" spans="1:21" ht="12" customHeight="1" thickBot="1" x14ac:dyDescent="0.25">
      <c r="A18" s="76"/>
      <c r="B18" s="77" t="s">
        <v>16</v>
      </c>
      <c r="C18" s="78"/>
      <c r="D18" s="79">
        <v>1367087.1646</v>
      </c>
      <c r="E18" s="80"/>
      <c r="F18" s="80"/>
      <c r="G18" s="79">
        <v>2033301.325</v>
      </c>
      <c r="H18" s="81">
        <v>-32.765146621836799</v>
      </c>
      <c r="I18" s="79">
        <v>127844.0099</v>
      </c>
      <c r="J18" s="81">
        <v>9.3515624468178107</v>
      </c>
      <c r="K18" s="79">
        <v>296135.55219999998</v>
      </c>
      <c r="L18" s="81">
        <v>14.564272818737299</v>
      </c>
      <c r="M18" s="81">
        <v>-0.568292260249595</v>
      </c>
      <c r="N18" s="79">
        <v>52697807.428300001</v>
      </c>
      <c r="O18" s="79">
        <v>253234010.2168</v>
      </c>
      <c r="P18" s="79">
        <v>54640</v>
      </c>
      <c r="Q18" s="79">
        <v>52831</v>
      </c>
      <c r="R18" s="81">
        <v>3.42412598663664</v>
      </c>
      <c r="S18" s="79">
        <v>25.019896863104002</v>
      </c>
      <c r="T18" s="79">
        <v>24.6163108194053</v>
      </c>
      <c r="U18" s="82">
        <v>1.6130603811314399</v>
      </c>
    </row>
    <row r="19" spans="1:21" ht="12" customHeight="1" thickBot="1" x14ac:dyDescent="0.25">
      <c r="A19" s="76"/>
      <c r="B19" s="77" t="s">
        <v>17</v>
      </c>
      <c r="C19" s="78"/>
      <c r="D19" s="79">
        <v>453598.76860000001</v>
      </c>
      <c r="E19" s="80"/>
      <c r="F19" s="80"/>
      <c r="G19" s="79">
        <v>761375.56019999995</v>
      </c>
      <c r="H19" s="81">
        <v>-40.423781335869599</v>
      </c>
      <c r="I19" s="79">
        <v>44944.592900000003</v>
      </c>
      <c r="J19" s="81">
        <v>9.90844685022366</v>
      </c>
      <c r="K19" s="79">
        <v>75537.491299999994</v>
      </c>
      <c r="L19" s="81">
        <v>9.9211867636199997</v>
      </c>
      <c r="M19" s="81">
        <v>-0.405002838636766</v>
      </c>
      <c r="N19" s="79">
        <v>16762357.0505</v>
      </c>
      <c r="O19" s="79">
        <v>56486765.8552</v>
      </c>
      <c r="P19" s="79">
        <v>10131</v>
      </c>
      <c r="Q19" s="79">
        <v>9917</v>
      </c>
      <c r="R19" s="81">
        <v>2.1579106584652701</v>
      </c>
      <c r="S19" s="79">
        <v>44.773346027045697</v>
      </c>
      <c r="T19" s="79">
        <v>45.307380084702999</v>
      </c>
      <c r="U19" s="82">
        <v>-1.192749939517</v>
      </c>
    </row>
    <row r="20" spans="1:21" ht="12" thickBot="1" x14ac:dyDescent="0.25">
      <c r="A20" s="76"/>
      <c r="B20" s="77" t="s">
        <v>18</v>
      </c>
      <c r="C20" s="78"/>
      <c r="D20" s="79">
        <v>854630.4534</v>
      </c>
      <c r="E20" s="80"/>
      <c r="F20" s="80"/>
      <c r="G20" s="79">
        <v>1101037.4697</v>
      </c>
      <c r="H20" s="81">
        <v>-22.379530495645898</v>
      </c>
      <c r="I20" s="79">
        <v>85741.948900000003</v>
      </c>
      <c r="J20" s="81">
        <v>10.0326344046003</v>
      </c>
      <c r="K20" s="79">
        <v>96583.914499999999</v>
      </c>
      <c r="L20" s="81">
        <v>8.7720824366055599</v>
      </c>
      <c r="M20" s="81">
        <v>-0.112254360947443</v>
      </c>
      <c r="N20" s="79">
        <v>21979844.740699999</v>
      </c>
      <c r="O20" s="79">
        <v>100357529.83499999</v>
      </c>
      <c r="P20" s="79">
        <v>36262</v>
      </c>
      <c r="Q20" s="79">
        <v>35466</v>
      </c>
      <c r="R20" s="81">
        <v>2.2444030902836398</v>
      </c>
      <c r="S20" s="79">
        <v>23.568210617175001</v>
      </c>
      <c r="T20" s="79">
        <v>24.822292903062099</v>
      </c>
      <c r="U20" s="82">
        <v>-5.3210755209951701</v>
      </c>
    </row>
    <row r="21" spans="1:21" ht="12" customHeight="1" thickBot="1" x14ac:dyDescent="0.25">
      <c r="A21" s="76"/>
      <c r="B21" s="77" t="s">
        <v>19</v>
      </c>
      <c r="C21" s="78"/>
      <c r="D21" s="79">
        <v>319622.33549999999</v>
      </c>
      <c r="E21" s="80"/>
      <c r="F21" s="80"/>
      <c r="G21" s="79">
        <v>475757.342</v>
      </c>
      <c r="H21" s="81">
        <v>-32.818202204433902</v>
      </c>
      <c r="I21" s="79">
        <v>38613.980799999998</v>
      </c>
      <c r="J21" s="81">
        <v>12.081127165157101</v>
      </c>
      <c r="K21" s="79">
        <v>75713.378299999997</v>
      </c>
      <c r="L21" s="81">
        <v>15.914284786802099</v>
      </c>
      <c r="M21" s="81">
        <v>-0.489997914939162</v>
      </c>
      <c r="N21" s="79">
        <v>10789940.261399999</v>
      </c>
      <c r="O21" s="79">
        <v>37593964.0594</v>
      </c>
      <c r="P21" s="79">
        <v>26774</v>
      </c>
      <c r="Q21" s="79">
        <v>25609</v>
      </c>
      <c r="R21" s="81">
        <v>4.5491819282283501</v>
      </c>
      <c r="S21" s="79">
        <v>11.9377879846119</v>
      </c>
      <c r="T21" s="79">
        <v>12.365394084111101</v>
      </c>
      <c r="U21" s="82">
        <v>-3.5819542117041299</v>
      </c>
    </row>
    <row r="22" spans="1:21" ht="12" customHeight="1" thickBot="1" x14ac:dyDescent="0.25">
      <c r="A22" s="76"/>
      <c r="B22" s="77" t="s">
        <v>20</v>
      </c>
      <c r="C22" s="78"/>
      <c r="D22" s="79">
        <v>975116.65760000004</v>
      </c>
      <c r="E22" s="80"/>
      <c r="F22" s="80"/>
      <c r="G22" s="79">
        <v>3695035.7026999998</v>
      </c>
      <c r="H22" s="81">
        <v>-73.610088344005106</v>
      </c>
      <c r="I22" s="79">
        <v>74744.705300000001</v>
      </c>
      <c r="J22" s="81">
        <v>7.6652064875975903</v>
      </c>
      <c r="K22" s="79">
        <v>151979.3481</v>
      </c>
      <c r="L22" s="81">
        <v>4.1130684607173702</v>
      </c>
      <c r="M22" s="81">
        <v>-0.50819169686910903</v>
      </c>
      <c r="N22" s="79">
        <v>40423367.433899999</v>
      </c>
      <c r="O22" s="79">
        <v>107221902.16240001</v>
      </c>
      <c r="P22" s="79">
        <v>56011</v>
      </c>
      <c r="Q22" s="79">
        <v>58191</v>
      </c>
      <c r="R22" s="81">
        <v>-3.7462837895894601</v>
      </c>
      <c r="S22" s="79">
        <v>17.409377757940401</v>
      </c>
      <c r="T22" s="79">
        <v>18.137338708735001</v>
      </c>
      <c r="U22" s="82">
        <v>-4.1814300368236799</v>
      </c>
    </row>
    <row r="23" spans="1:21" ht="12" thickBot="1" x14ac:dyDescent="0.25">
      <c r="A23" s="76"/>
      <c r="B23" s="77" t="s">
        <v>21</v>
      </c>
      <c r="C23" s="78"/>
      <c r="D23" s="79">
        <v>2031373.7364000001</v>
      </c>
      <c r="E23" s="80"/>
      <c r="F23" s="80"/>
      <c r="G23" s="79">
        <v>3547577.1754000001</v>
      </c>
      <c r="H23" s="81">
        <v>-42.7391248741204</v>
      </c>
      <c r="I23" s="79">
        <v>210517.5123</v>
      </c>
      <c r="J23" s="81">
        <v>10.363307771866699</v>
      </c>
      <c r="K23" s="79">
        <v>424232.45260000002</v>
      </c>
      <c r="L23" s="81">
        <v>11.958371351066299</v>
      </c>
      <c r="M23" s="81">
        <v>-0.50376848586241296</v>
      </c>
      <c r="N23" s="79">
        <v>67510148.035799995</v>
      </c>
      <c r="O23" s="79">
        <v>200293982.6038</v>
      </c>
      <c r="P23" s="79">
        <v>62862</v>
      </c>
      <c r="Q23" s="79">
        <v>68608</v>
      </c>
      <c r="R23" s="81">
        <v>-8.3751166044776202</v>
      </c>
      <c r="S23" s="79">
        <v>32.3148123890427</v>
      </c>
      <c r="T23" s="79">
        <v>34.526716267782199</v>
      </c>
      <c r="U23" s="82">
        <v>-6.8448606543342603</v>
      </c>
    </row>
    <row r="24" spans="1:21" ht="12" thickBot="1" x14ac:dyDescent="0.25">
      <c r="A24" s="76"/>
      <c r="B24" s="77" t="s">
        <v>22</v>
      </c>
      <c r="C24" s="78"/>
      <c r="D24" s="79">
        <v>203132.95749999999</v>
      </c>
      <c r="E24" s="80"/>
      <c r="F24" s="80"/>
      <c r="G24" s="79">
        <v>313082.28039999999</v>
      </c>
      <c r="H24" s="81">
        <v>-35.118347406798797</v>
      </c>
      <c r="I24" s="79">
        <v>27059.956600000001</v>
      </c>
      <c r="J24" s="81">
        <v>13.321302920526801</v>
      </c>
      <c r="K24" s="79">
        <v>47490.6705</v>
      </c>
      <c r="L24" s="81">
        <v>15.168750668139101</v>
      </c>
      <c r="M24" s="81">
        <v>-0.43020478938068502</v>
      </c>
      <c r="N24" s="79">
        <v>6970183.7801999999</v>
      </c>
      <c r="O24" s="79">
        <v>26101423.087900002</v>
      </c>
      <c r="P24" s="79">
        <v>20774</v>
      </c>
      <c r="Q24" s="79">
        <v>19236</v>
      </c>
      <c r="R24" s="81">
        <v>7.9954252443335401</v>
      </c>
      <c r="S24" s="79">
        <v>9.7782303600654696</v>
      </c>
      <c r="T24" s="79">
        <v>10.108555229777499</v>
      </c>
      <c r="U24" s="82">
        <v>-3.3781661665600402</v>
      </c>
    </row>
    <row r="25" spans="1:21" ht="12" thickBot="1" x14ac:dyDescent="0.25">
      <c r="A25" s="76"/>
      <c r="B25" s="77" t="s">
        <v>23</v>
      </c>
      <c r="C25" s="78"/>
      <c r="D25" s="79">
        <v>290435.57329999999</v>
      </c>
      <c r="E25" s="80"/>
      <c r="F25" s="80"/>
      <c r="G25" s="79">
        <v>366051.62540000002</v>
      </c>
      <c r="H25" s="81">
        <v>-20.6572097630686</v>
      </c>
      <c r="I25" s="79">
        <v>21459.748500000002</v>
      </c>
      <c r="J25" s="81">
        <v>7.38881544576964</v>
      </c>
      <c r="K25" s="79">
        <v>30453.7503</v>
      </c>
      <c r="L25" s="81">
        <v>8.3195233095118493</v>
      </c>
      <c r="M25" s="81">
        <v>-0.29533314325493798</v>
      </c>
      <c r="N25" s="79">
        <v>8923225.5957999993</v>
      </c>
      <c r="O25" s="79">
        <v>36981977.058899999</v>
      </c>
      <c r="P25" s="79">
        <v>14602</v>
      </c>
      <c r="Q25" s="79">
        <v>13006</v>
      </c>
      <c r="R25" s="81">
        <v>12.2712594187298</v>
      </c>
      <c r="S25" s="79">
        <v>19.890122811943598</v>
      </c>
      <c r="T25" s="79">
        <v>19.158935637398098</v>
      </c>
      <c r="U25" s="82">
        <v>3.6761320252199998</v>
      </c>
    </row>
    <row r="26" spans="1:21" ht="12" thickBot="1" x14ac:dyDescent="0.25">
      <c r="A26" s="76"/>
      <c r="B26" s="77" t="s">
        <v>24</v>
      </c>
      <c r="C26" s="78"/>
      <c r="D26" s="79">
        <v>549432.37340000004</v>
      </c>
      <c r="E26" s="80"/>
      <c r="F26" s="80"/>
      <c r="G26" s="79">
        <v>599035.53339999996</v>
      </c>
      <c r="H26" s="81">
        <v>-8.2805037822152201</v>
      </c>
      <c r="I26" s="79">
        <v>115586.1985</v>
      </c>
      <c r="J26" s="81">
        <v>21.037384052331898</v>
      </c>
      <c r="K26" s="79">
        <v>122603.6395</v>
      </c>
      <c r="L26" s="81">
        <v>20.466839221394299</v>
      </c>
      <c r="M26" s="81">
        <v>-5.7236808210737997E-2</v>
      </c>
      <c r="N26" s="79">
        <v>13198331.0732</v>
      </c>
      <c r="O26" s="79">
        <v>61912305.727899998</v>
      </c>
      <c r="P26" s="79">
        <v>36639</v>
      </c>
      <c r="Q26" s="79">
        <v>35712</v>
      </c>
      <c r="R26" s="81">
        <v>2.59576612903225</v>
      </c>
      <c r="S26" s="79">
        <v>14.9958343131636</v>
      </c>
      <c r="T26" s="79">
        <v>15.2360929911514</v>
      </c>
      <c r="U26" s="82">
        <v>-1.60216946233506</v>
      </c>
    </row>
    <row r="27" spans="1:21" ht="12" thickBot="1" x14ac:dyDescent="0.25">
      <c r="A27" s="76"/>
      <c r="B27" s="77" t="s">
        <v>25</v>
      </c>
      <c r="C27" s="78"/>
      <c r="D27" s="79">
        <v>213296.22510000001</v>
      </c>
      <c r="E27" s="80"/>
      <c r="F27" s="80"/>
      <c r="G27" s="79">
        <v>227813.3112</v>
      </c>
      <c r="H27" s="81">
        <v>-6.3723607824019197</v>
      </c>
      <c r="I27" s="79">
        <v>52749.065900000001</v>
      </c>
      <c r="J27" s="81">
        <v>24.730426370775898</v>
      </c>
      <c r="K27" s="79">
        <v>62401.94</v>
      </c>
      <c r="L27" s="81">
        <v>27.3917005425625</v>
      </c>
      <c r="M27" s="81">
        <v>-0.15468868596072499</v>
      </c>
      <c r="N27" s="79">
        <v>5633957.0630999999</v>
      </c>
      <c r="O27" s="79">
        <v>17203746.392499998</v>
      </c>
      <c r="P27" s="79">
        <v>25784</v>
      </c>
      <c r="Q27" s="79">
        <v>23573</v>
      </c>
      <c r="R27" s="81">
        <v>9.3793747083527705</v>
      </c>
      <c r="S27" s="79">
        <v>8.2724257330127209</v>
      </c>
      <c r="T27" s="79">
        <v>8.2512307597675303</v>
      </c>
      <c r="U27" s="82">
        <v>0.256212312195297</v>
      </c>
    </row>
    <row r="28" spans="1:21" ht="12" thickBot="1" x14ac:dyDescent="0.25">
      <c r="A28" s="76"/>
      <c r="B28" s="77" t="s">
        <v>26</v>
      </c>
      <c r="C28" s="78"/>
      <c r="D28" s="79">
        <v>773091.79059999995</v>
      </c>
      <c r="E28" s="80"/>
      <c r="F28" s="80"/>
      <c r="G28" s="79">
        <v>854575.50780000002</v>
      </c>
      <c r="H28" s="81">
        <v>-9.5349932751723507</v>
      </c>
      <c r="I28" s="79">
        <v>20148.632099999999</v>
      </c>
      <c r="J28" s="81">
        <v>2.6062405971692599</v>
      </c>
      <c r="K28" s="79">
        <v>34431.482900000003</v>
      </c>
      <c r="L28" s="81">
        <v>4.0290743867255996</v>
      </c>
      <c r="M28" s="81">
        <v>-0.414819508107796</v>
      </c>
      <c r="N28" s="79">
        <v>17067768.992699999</v>
      </c>
      <c r="O28" s="79">
        <v>72727340.503600001</v>
      </c>
      <c r="P28" s="79">
        <v>32940</v>
      </c>
      <c r="Q28" s="79">
        <v>30045</v>
      </c>
      <c r="R28" s="81">
        <v>9.63554667998004</v>
      </c>
      <c r="S28" s="79">
        <v>23.4696961323619</v>
      </c>
      <c r="T28" s="79">
        <v>24.083603175237101</v>
      </c>
      <c r="U28" s="82">
        <v>-2.6157434651604601</v>
      </c>
    </row>
    <row r="29" spans="1:21" ht="12" thickBot="1" x14ac:dyDescent="0.25">
      <c r="A29" s="76"/>
      <c r="B29" s="77" t="s">
        <v>27</v>
      </c>
      <c r="C29" s="78"/>
      <c r="D29" s="79">
        <v>678379.54200000002</v>
      </c>
      <c r="E29" s="80"/>
      <c r="F29" s="80"/>
      <c r="G29" s="79">
        <v>779096.17330000002</v>
      </c>
      <c r="H29" s="81">
        <v>-12.9273682443333</v>
      </c>
      <c r="I29" s="79">
        <v>110152.014</v>
      </c>
      <c r="J29" s="81">
        <v>16.237520028279398</v>
      </c>
      <c r="K29" s="79">
        <v>110066.70600000001</v>
      </c>
      <c r="L29" s="81">
        <v>14.127486409513899</v>
      </c>
      <c r="M29" s="81">
        <v>7.7505726390999998E-4</v>
      </c>
      <c r="N29" s="79">
        <v>16335814.4978</v>
      </c>
      <c r="O29" s="79">
        <v>46875683.917900003</v>
      </c>
      <c r="P29" s="79">
        <v>101563</v>
      </c>
      <c r="Q29" s="79">
        <v>95709</v>
      </c>
      <c r="R29" s="81">
        <v>6.1164571774859198</v>
      </c>
      <c r="S29" s="79">
        <v>6.6793964534328403</v>
      </c>
      <c r="T29" s="79">
        <v>6.4829510077422201</v>
      </c>
      <c r="U29" s="82">
        <v>2.9410658142572501</v>
      </c>
    </row>
    <row r="30" spans="1:21" ht="12" thickBot="1" x14ac:dyDescent="0.25">
      <c r="A30" s="76"/>
      <c r="B30" s="77" t="s">
        <v>28</v>
      </c>
      <c r="C30" s="78"/>
      <c r="D30" s="79">
        <v>867554.69160000002</v>
      </c>
      <c r="E30" s="80"/>
      <c r="F30" s="80"/>
      <c r="G30" s="79">
        <v>924395.05299999996</v>
      </c>
      <c r="H30" s="81">
        <v>-6.1489253123469396</v>
      </c>
      <c r="I30" s="79">
        <v>94569.219899999996</v>
      </c>
      <c r="J30" s="81">
        <v>10.900663763985801</v>
      </c>
      <c r="K30" s="79">
        <v>98158.236900000004</v>
      </c>
      <c r="L30" s="81">
        <v>10.6186458464312</v>
      </c>
      <c r="M30" s="81">
        <v>-3.6563584609373E-2</v>
      </c>
      <c r="N30" s="79">
        <v>24056244.936700001</v>
      </c>
      <c r="O30" s="79">
        <v>85252575.954699993</v>
      </c>
      <c r="P30" s="79">
        <v>60689</v>
      </c>
      <c r="Q30" s="79">
        <v>62994</v>
      </c>
      <c r="R30" s="81">
        <v>-3.6590786424103898</v>
      </c>
      <c r="S30" s="79">
        <v>14.295089581308</v>
      </c>
      <c r="T30" s="79">
        <v>14.3371316585707</v>
      </c>
      <c r="U30" s="82">
        <v>-0.29410153062385802</v>
      </c>
    </row>
    <row r="31" spans="1:21" ht="12" thickBot="1" x14ac:dyDescent="0.25">
      <c r="A31" s="76"/>
      <c r="B31" s="77" t="s">
        <v>29</v>
      </c>
      <c r="C31" s="78"/>
      <c r="D31" s="79">
        <v>586212.51549999998</v>
      </c>
      <c r="E31" s="80"/>
      <c r="F31" s="80"/>
      <c r="G31" s="79">
        <v>631716.47730000003</v>
      </c>
      <c r="H31" s="81">
        <v>-7.2032254080955802</v>
      </c>
      <c r="I31" s="79">
        <v>34419.474199999997</v>
      </c>
      <c r="J31" s="81">
        <v>5.8715010836373001</v>
      </c>
      <c r="K31" s="79">
        <v>32553.488099999999</v>
      </c>
      <c r="L31" s="81">
        <v>5.1531801480208097</v>
      </c>
      <c r="M31" s="81">
        <v>5.7320619353229997E-2</v>
      </c>
      <c r="N31" s="79">
        <v>13628596.059800001</v>
      </c>
      <c r="O31" s="79">
        <v>82138402.430600002</v>
      </c>
      <c r="P31" s="79">
        <v>21833</v>
      </c>
      <c r="Q31" s="79">
        <v>23857</v>
      </c>
      <c r="R31" s="81">
        <v>-8.4838831370247707</v>
      </c>
      <c r="S31" s="79">
        <v>26.849838112032199</v>
      </c>
      <c r="T31" s="79">
        <v>26.249556717106099</v>
      </c>
      <c r="U31" s="82">
        <v>2.2356983771054901</v>
      </c>
    </row>
    <row r="32" spans="1:21" ht="12" thickBot="1" x14ac:dyDescent="0.25">
      <c r="A32" s="76"/>
      <c r="B32" s="77" t="s">
        <v>30</v>
      </c>
      <c r="C32" s="78"/>
      <c r="D32" s="79">
        <v>131024.1632</v>
      </c>
      <c r="E32" s="80"/>
      <c r="F32" s="80"/>
      <c r="G32" s="79">
        <v>404730.74949999998</v>
      </c>
      <c r="H32" s="81">
        <v>-67.6268325641514</v>
      </c>
      <c r="I32" s="79">
        <v>34051.334699999999</v>
      </c>
      <c r="J32" s="81">
        <v>25.9885916218544</v>
      </c>
      <c r="K32" s="79">
        <v>97424.400200000004</v>
      </c>
      <c r="L32" s="81">
        <v>24.071410516833001</v>
      </c>
      <c r="M32" s="81">
        <v>-0.650484533339729</v>
      </c>
      <c r="N32" s="79">
        <v>4566920.6155000003</v>
      </c>
      <c r="O32" s="79">
        <v>10565919.4911</v>
      </c>
      <c r="P32" s="79">
        <v>22826</v>
      </c>
      <c r="Q32" s="79">
        <v>22411</v>
      </c>
      <c r="R32" s="81">
        <v>1.8517692204720999</v>
      </c>
      <c r="S32" s="79">
        <v>5.7401280644878598</v>
      </c>
      <c r="T32" s="79">
        <v>5.8316079336040296</v>
      </c>
      <c r="U32" s="82">
        <v>-1.59369038614527</v>
      </c>
    </row>
    <row r="33" spans="1:21" ht="12" thickBot="1" x14ac:dyDescent="0.25">
      <c r="A33" s="76"/>
      <c r="B33" s="77" t="s">
        <v>75</v>
      </c>
      <c r="C33" s="78"/>
      <c r="D33" s="80"/>
      <c r="E33" s="80"/>
      <c r="F33" s="80"/>
      <c r="G33" s="79">
        <v>3.2743000000000002</v>
      </c>
      <c r="H33" s="80"/>
      <c r="I33" s="80"/>
      <c r="J33" s="80"/>
      <c r="K33" s="79">
        <v>-9.4280000000000008</v>
      </c>
      <c r="L33" s="81">
        <v>-287.939406896131</v>
      </c>
      <c r="M33" s="80"/>
      <c r="N33" s="80"/>
      <c r="O33" s="79">
        <v>27.777799999999999</v>
      </c>
      <c r="P33" s="80"/>
      <c r="Q33" s="80"/>
      <c r="R33" s="80"/>
      <c r="S33" s="80"/>
      <c r="T33" s="80"/>
      <c r="U33" s="83"/>
    </row>
    <row r="34" spans="1:21" ht="12" customHeight="1" thickBot="1" x14ac:dyDescent="0.25">
      <c r="A34" s="76"/>
      <c r="B34" s="77" t="s">
        <v>31</v>
      </c>
      <c r="C34" s="78"/>
      <c r="D34" s="79">
        <v>116100.6586</v>
      </c>
      <c r="E34" s="80"/>
      <c r="F34" s="80"/>
      <c r="G34" s="79">
        <v>141341.41200000001</v>
      </c>
      <c r="H34" s="81">
        <v>-17.858002861892999</v>
      </c>
      <c r="I34" s="79">
        <v>15198.634400000001</v>
      </c>
      <c r="J34" s="81">
        <v>13.090911441220699</v>
      </c>
      <c r="K34" s="79">
        <v>21922.890800000001</v>
      </c>
      <c r="L34" s="81">
        <v>15.510592748288101</v>
      </c>
      <c r="M34" s="81">
        <v>-0.30672307139348598</v>
      </c>
      <c r="N34" s="79">
        <v>4014718.5742000001</v>
      </c>
      <c r="O34" s="79">
        <v>19065829.193</v>
      </c>
      <c r="P34" s="79">
        <v>6618</v>
      </c>
      <c r="Q34" s="79">
        <v>7170</v>
      </c>
      <c r="R34" s="81">
        <v>-7.6987447698744802</v>
      </c>
      <c r="S34" s="79">
        <v>17.5431638863705</v>
      </c>
      <c r="T34" s="79">
        <v>16.043342831241301</v>
      </c>
      <c r="U34" s="82">
        <v>8.5493190672091597</v>
      </c>
    </row>
    <row r="35" spans="1:21" ht="12" customHeight="1" thickBot="1" x14ac:dyDescent="0.25">
      <c r="A35" s="76"/>
      <c r="B35" s="77" t="s">
        <v>76</v>
      </c>
      <c r="C35" s="78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79">
        <v>11.9658</v>
      </c>
      <c r="O35" s="79">
        <v>11.9658</v>
      </c>
      <c r="P35" s="80"/>
      <c r="Q35" s="80"/>
      <c r="R35" s="80"/>
      <c r="S35" s="80"/>
      <c r="T35" s="80"/>
      <c r="U35" s="83"/>
    </row>
    <row r="36" spans="1:21" ht="12" customHeight="1" thickBot="1" x14ac:dyDescent="0.25">
      <c r="A36" s="76"/>
      <c r="B36" s="77" t="s">
        <v>61</v>
      </c>
      <c r="C36" s="78"/>
      <c r="D36" s="79">
        <v>284130.18</v>
      </c>
      <c r="E36" s="80"/>
      <c r="F36" s="80"/>
      <c r="G36" s="79">
        <v>155878.94</v>
      </c>
      <c r="H36" s="81">
        <v>82.276181760024798</v>
      </c>
      <c r="I36" s="79">
        <v>5741.03</v>
      </c>
      <c r="J36" s="81">
        <v>2.0205632502678901</v>
      </c>
      <c r="K36" s="79">
        <v>1476.18</v>
      </c>
      <c r="L36" s="81">
        <v>0.94700413025646701</v>
      </c>
      <c r="M36" s="81">
        <v>2.8891124388624698</v>
      </c>
      <c r="N36" s="79">
        <v>7125034.8200000003</v>
      </c>
      <c r="O36" s="79">
        <v>30300261.84</v>
      </c>
      <c r="P36" s="79">
        <v>113</v>
      </c>
      <c r="Q36" s="79">
        <v>107</v>
      </c>
      <c r="R36" s="81">
        <v>5.6074766355140202</v>
      </c>
      <c r="S36" s="79">
        <v>2514.4263716814198</v>
      </c>
      <c r="T36" s="79">
        <v>1605.9655140186901</v>
      </c>
      <c r="U36" s="82">
        <v>36.129944702068599</v>
      </c>
    </row>
    <row r="37" spans="1:21" ht="12" customHeight="1" thickBot="1" x14ac:dyDescent="0.25">
      <c r="A37" s="76"/>
      <c r="B37" s="77" t="s">
        <v>35</v>
      </c>
      <c r="C37" s="78"/>
      <c r="D37" s="79">
        <v>89458.64</v>
      </c>
      <c r="E37" s="80"/>
      <c r="F37" s="80"/>
      <c r="G37" s="79">
        <v>247690.3</v>
      </c>
      <c r="H37" s="81">
        <v>-63.8828650132847</v>
      </c>
      <c r="I37" s="79">
        <v>-12486.29</v>
      </c>
      <c r="J37" s="81">
        <v>-13.9576121434442</v>
      </c>
      <c r="K37" s="79">
        <v>-24612.720000000001</v>
      </c>
      <c r="L37" s="81">
        <v>-9.9368929667411301</v>
      </c>
      <c r="M37" s="81">
        <v>-0.49268955239404699</v>
      </c>
      <c r="N37" s="79">
        <v>3557887.26</v>
      </c>
      <c r="O37" s="79">
        <v>26442099.98</v>
      </c>
      <c r="P37" s="79">
        <v>42</v>
      </c>
      <c r="Q37" s="79">
        <v>64</v>
      </c>
      <c r="R37" s="81">
        <v>-34.375</v>
      </c>
      <c r="S37" s="79">
        <v>2129.9676190476198</v>
      </c>
      <c r="T37" s="79">
        <v>1880.1070312500001</v>
      </c>
      <c r="U37" s="82">
        <v>11.7307223623118</v>
      </c>
    </row>
    <row r="38" spans="1:21" ht="12" customHeight="1" thickBot="1" x14ac:dyDescent="0.25">
      <c r="A38" s="76"/>
      <c r="B38" s="77" t="s">
        <v>36</v>
      </c>
      <c r="C38" s="78"/>
      <c r="D38" s="79">
        <v>25978.63</v>
      </c>
      <c r="E38" s="80"/>
      <c r="F38" s="80"/>
      <c r="G38" s="79">
        <v>17001.71</v>
      </c>
      <c r="H38" s="81">
        <v>52.800100695753599</v>
      </c>
      <c r="I38" s="79">
        <v>1253.8399999999999</v>
      </c>
      <c r="J38" s="81">
        <v>4.82642849141775</v>
      </c>
      <c r="K38" s="79">
        <v>211.11</v>
      </c>
      <c r="L38" s="81">
        <v>1.24169862913789</v>
      </c>
      <c r="M38" s="81">
        <v>4.9392733645966604</v>
      </c>
      <c r="N38" s="79">
        <v>809664.96</v>
      </c>
      <c r="O38" s="79">
        <v>6911091.7400000002</v>
      </c>
      <c r="P38" s="79">
        <v>9</v>
      </c>
      <c r="Q38" s="79">
        <v>12</v>
      </c>
      <c r="R38" s="81">
        <v>-25</v>
      </c>
      <c r="S38" s="79">
        <v>2886.51444444444</v>
      </c>
      <c r="T38" s="79">
        <v>331.27166666666699</v>
      </c>
      <c r="U38" s="82">
        <v>88.523471022143994</v>
      </c>
    </row>
    <row r="39" spans="1:21" ht="12" customHeight="1" thickBot="1" x14ac:dyDescent="0.25">
      <c r="A39" s="76"/>
      <c r="B39" s="77" t="s">
        <v>37</v>
      </c>
      <c r="C39" s="78"/>
      <c r="D39" s="79">
        <v>66345.179999999993</v>
      </c>
      <c r="E39" s="80"/>
      <c r="F39" s="80"/>
      <c r="G39" s="79">
        <v>181924.94</v>
      </c>
      <c r="H39" s="81">
        <v>-63.531564171465398</v>
      </c>
      <c r="I39" s="79">
        <v>-5502.05</v>
      </c>
      <c r="J39" s="81">
        <v>-8.2930666553320105</v>
      </c>
      <c r="K39" s="79">
        <v>-27772.98</v>
      </c>
      <c r="L39" s="81">
        <v>-15.266175159931301</v>
      </c>
      <c r="M39" s="81">
        <v>-0.80189198278326601</v>
      </c>
      <c r="N39" s="79">
        <v>3328899.48</v>
      </c>
      <c r="O39" s="79">
        <v>16964733.120000001</v>
      </c>
      <c r="P39" s="79">
        <v>55</v>
      </c>
      <c r="Q39" s="79">
        <v>94</v>
      </c>
      <c r="R39" s="81">
        <v>-41.489361702127702</v>
      </c>
      <c r="S39" s="79">
        <v>1206.2760000000001</v>
      </c>
      <c r="T39" s="79">
        <v>1439.33265957447</v>
      </c>
      <c r="U39" s="82">
        <v>-19.320342904481901</v>
      </c>
    </row>
    <row r="40" spans="1:21" ht="12" customHeight="1" thickBot="1" x14ac:dyDescent="0.25">
      <c r="A40" s="76"/>
      <c r="B40" s="77" t="s">
        <v>74</v>
      </c>
      <c r="C40" s="78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79">
        <v>3.45</v>
      </c>
      <c r="O40" s="79">
        <v>9.61</v>
      </c>
      <c r="P40" s="80"/>
      <c r="Q40" s="80"/>
      <c r="R40" s="80"/>
      <c r="S40" s="80"/>
      <c r="T40" s="80"/>
      <c r="U40" s="83"/>
    </row>
    <row r="41" spans="1:21" ht="12" customHeight="1" thickBot="1" x14ac:dyDescent="0.25">
      <c r="A41" s="76"/>
      <c r="B41" s="77" t="s">
        <v>32</v>
      </c>
      <c r="C41" s="78"/>
      <c r="D41" s="79">
        <v>11417.093999999999</v>
      </c>
      <c r="E41" s="80"/>
      <c r="F41" s="80"/>
      <c r="G41" s="79">
        <v>165888.8885</v>
      </c>
      <c r="H41" s="81">
        <v>-93.117625837851094</v>
      </c>
      <c r="I41" s="79">
        <v>809.76959999999997</v>
      </c>
      <c r="J41" s="81">
        <v>7.0926069278224402</v>
      </c>
      <c r="K41" s="79">
        <v>12031.8321</v>
      </c>
      <c r="L41" s="81">
        <v>7.2529463599365798</v>
      </c>
      <c r="M41" s="81">
        <v>-0.93269773104629705</v>
      </c>
      <c r="N41" s="79">
        <v>652518.02760000003</v>
      </c>
      <c r="O41" s="79">
        <v>1709179.898</v>
      </c>
      <c r="P41" s="79">
        <v>40</v>
      </c>
      <c r="Q41" s="79">
        <v>55</v>
      </c>
      <c r="R41" s="81">
        <v>-27.272727272727298</v>
      </c>
      <c r="S41" s="79">
        <v>285.42734999999999</v>
      </c>
      <c r="T41" s="79">
        <v>450.94017090909102</v>
      </c>
      <c r="U41" s="82">
        <v>-57.987722938635997</v>
      </c>
    </row>
    <row r="42" spans="1:21" ht="12" customHeight="1" thickBot="1" x14ac:dyDescent="0.25">
      <c r="A42" s="76"/>
      <c r="B42" s="77" t="s">
        <v>33</v>
      </c>
      <c r="C42" s="78"/>
      <c r="D42" s="79">
        <v>301094.07419999997</v>
      </c>
      <c r="E42" s="80"/>
      <c r="F42" s="80"/>
      <c r="G42" s="79">
        <v>472832.20480000001</v>
      </c>
      <c r="H42" s="81">
        <v>-36.321157665781698</v>
      </c>
      <c r="I42" s="79">
        <v>18279.123599999999</v>
      </c>
      <c r="J42" s="81">
        <v>6.0709011456194197</v>
      </c>
      <c r="K42" s="79">
        <v>38068.153899999998</v>
      </c>
      <c r="L42" s="81">
        <v>8.0510915951890691</v>
      </c>
      <c r="M42" s="81">
        <v>-0.51983162493204105</v>
      </c>
      <c r="N42" s="79">
        <v>10101891.418099999</v>
      </c>
      <c r="O42" s="79">
        <v>37564973.7148</v>
      </c>
      <c r="P42" s="79">
        <v>1601</v>
      </c>
      <c r="Q42" s="79">
        <v>1616</v>
      </c>
      <c r="R42" s="81">
        <v>-0.92821782178217405</v>
      </c>
      <c r="S42" s="79">
        <v>188.066254965647</v>
      </c>
      <c r="T42" s="79">
        <v>192.45739956683201</v>
      </c>
      <c r="U42" s="82">
        <v>-2.3348923505640702</v>
      </c>
    </row>
    <row r="43" spans="1:21" ht="12" thickBot="1" x14ac:dyDescent="0.25">
      <c r="A43" s="76"/>
      <c r="B43" s="77" t="s">
        <v>38</v>
      </c>
      <c r="C43" s="78"/>
      <c r="D43" s="79">
        <v>70369.11</v>
      </c>
      <c r="E43" s="80"/>
      <c r="F43" s="80"/>
      <c r="G43" s="79">
        <v>149365.07999999999</v>
      </c>
      <c r="H43" s="81">
        <v>-52.887843664663798</v>
      </c>
      <c r="I43" s="79">
        <v>-11312.19</v>
      </c>
      <c r="J43" s="81">
        <v>-16.075505289181599</v>
      </c>
      <c r="K43" s="79">
        <v>-18532.919999999998</v>
      </c>
      <c r="L43" s="81">
        <v>-12.4077997347171</v>
      </c>
      <c r="M43" s="81">
        <v>-0.38961642310008399</v>
      </c>
      <c r="N43" s="79">
        <v>3025052.37</v>
      </c>
      <c r="O43" s="79">
        <v>12373647.52</v>
      </c>
      <c r="P43" s="79">
        <v>64</v>
      </c>
      <c r="Q43" s="79">
        <v>70</v>
      </c>
      <c r="R43" s="81">
        <v>-8.5714285714285801</v>
      </c>
      <c r="S43" s="79">
        <v>1099.51734375</v>
      </c>
      <c r="T43" s="79">
        <v>1207.4264285714301</v>
      </c>
      <c r="U43" s="82">
        <v>-9.8142230711336804</v>
      </c>
    </row>
    <row r="44" spans="1:21" ht="12" thickBot="1" x14ac:dyDescent="0.25">
      <c r="A44" s="76"/>
      <c r="B44" s="77" t="s">
        <v>39</v>
      </c>
      <c r="C44" s="78"/>
      <c r="D44" s="79">
        <v>22809.38</v>
      </c>
      <c r="E44" s="80"/>
      <c r="F44" s="80"/>
      <c r="G44" s="79">
        <v>81059.03</v>
      </c>
      <c r="H44" s="81">
        <v>-71.8607784968559</v>
      </c>
      <c r="I44" s="79">
        <v>2974.79</v>
      </c>
      <c r="J44" s="81">
        <v>13.0419590536876</v>
      </c>
      <c r="K44" s="79">
        <v>6891.32</v>
      </c>
      <c r="L44" s="81">
        <v>8.5016067919885092</v>
      </c>
      <c r="M44" s="81">
        <v>-0.56832798360836501</v>
      </c>
      <c r="N44" s="79">
        <v>1307892.21</v>
      </c>
      <c r="O44" s="79">
        <v>5448831.3499999996</v>
      </c>
      <c r="P44" s="79">
        <v>24</v>
      </c>
      <c r="Q44" s="79">
        <v>42</v>
      </c>
      <c r="R44" s="81">
        <v>-42.857142857142897</v>
      </c>
      <c r="S44" s="79">
        <v>950.39083333333303</v>
      </c>
      <c r="T44" s="79">
        <v>893.91857142857202</v>
      </c>
      <c r="U44" s="82">
        <v>5.9420040602343702</v>
      </c>
    </row>
    <row r="45" spans="1:21" ht="12" thickBot="1" x14ac:dyDescent="0.25">
      <c r="A45" s="75"/>
      <c r="B45" s="77" t="s">
        <v>34</v>
      </c>
      <c r="C45" s="78"/>
      <c r="D45" s="84">
        <v>2141.1239999999998</v>
      </c>
      <c r="E45" s="85"/>
      <c r="F45" s="85"/>
      <c r="G45" s="84">
        <v>22612.728299999999</v>
      </c>
      <c r="H45" s="86">
        <v>-90.531332745018702</v>
      </c>
      <c r="I45" s="84">
        <v>380.63319999999999</v>
      </c>
      <c r="J45" s="86">
        <v>17.777260915294999</v>
      </c>
      <c r="K45" s="84">
        <v>2267.2728999999999</v>
      </c>
      <c r="L45" s="86">
        <v>10.026534038354001</v>
      </c>
      <c r="M45" s="86">
        <v>-0.83211848913291397</v>
      </c>
      <c r="N45" s="84">
        <v>206816.5436</v>
      </c>
      <c r="O45" s="84">
        <v>1192852.0776</v>
      </c>
      <c r="P45" s="84">
        <v>5</v>
      </c>
      <c r="Q45" s="84">
        <v>7</v>
      </c>
      <c r="R45" s="86">
        <v>-28.571428571428601</v>
      </c>
      <c r="S45" s="84">
        <v>428.22480000000002</v>
      </c>
      <c r="T45" s="84">
        <v>665.929728571429</v>
      </c>
      <c r="U45" s="87">
        <v>-55.509379319326797</v>
      </c>
    </row>
  </sheetData>
  <mergeCells count="43"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23:C23"/>
    <mergeCell ref="B43:C43"/>
    <mergeCell ref="B44:C44"/>
    <mergeCell ref="B37:C37"/>
    <mergeCell ref="B38:C38"/>
    <mergeCell ref="B39:C39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workbookViewId="0">
      <selection sqref="A1:F36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42787</v>
      </c>
      <c r="C2" s="43">
        <v>12</v>
      </c>
      <c r="D2" s="43">
        <v>46909</v>
      </c>
      <c r="E2" s="43">
        <v>589223.91323076899</v>
      </c>
      <c r="F2" s="43">
        <v>424256.27454102598</v>
      </c>
      <c r="G2" s="37"/>
      <c r="H2" s="37"/>
    </row>
    <row r="3" spans="1:8" x14ac:dyDescent="0.2">
      <c r="A3" s="43">
        <v>2</v>
      </c>
      <c r="B3" s="44">
        <v>42787</v>
      </c>
      <c r="C3" s="43">
        <v>13</v>
      </c>
      <c r="D3" s="43">
        <v>9002</v>
      </c>
      <c r="E3" s="43">
        <v>70467.368417093996</v>
      </c>
      <c r="F3" s="43">
        <v>54088.196717093997</v>
      </c>
      <c r="G3" s="37"/>
      <c r="H3" s="37"/>
    </row>
    <row r="4" spans="1:8" x14ac:dyDescent="0.2">
      <c r="A4" s="43">
        <v>3</v>
      </c>
      <c r="B4" s="44">
        <v>42787</v>
      </c>
      <c r="C4" s="43">
        <v>14</v>
      </c>
      <c r="D4" s="43">
        <v>94098</v>
      </c>
      <c r="E4" s="43">
        <v>89373.110089267095</v>
      </c>
      <c r="F4" s="43">
        <v>69685.187938365299</v>
      </c>
      <c r="G4" s="37"/>
      <c r="H4" s="37"/>
    </row>
    <row r="5" spans="1:8" x14ac:dyDescent="0.2">
      <c r="A5" s="43">
        <v>4</v>
      </c>
      <c r="B5" s="44">
        <v>42787</v>
      </c>
      <c r="C5" s="43">
        <v>15</v>
      </c>
      <c r="D5" s="43">
        <v>2556</v>
      </c>
      <c r="E5" s="43">
        <v>46226.891076544904</v>
      </c>
      <c r="F5" s="43">
        <v>35669.067807389802</v>
      </c>
      <c r="G5" s="37"/>
      <c r="H5" s="37"/>
    </row>
    <row r="6" spans="1:8" x14ac:dyDescent="0.2">
      <c r="A6" s="43">
        <v>5</v>
      </c>
      <c r="B6" s="44">
        <v>42787</v>
      </c>
      <c r="C6" s="43">
        <v>16</v>
      </c>
      <c r="D6" s="43">
        <v>3568</v>
      </c>
      <c r="E6" s="43">
        <v>153535.98276581199</v>
      </c>
      <c r="F6" s="43">
        <v>134169.698023932</v>
      </c>
      <c r="G6" s="37"/>
      <c r="H6" s="37"/>
    </row>
    <row r="7" spans="1:8" x14ac:dyDescent="0.2">
      <c r="A7" s="43">
        <v>6</v>
      </c>
      <c r="B7" s="44">
        <v>42787</v>
      </c>
      <c r="C7" s="43">
        <v>17</v>
      </c>
      <c r="D7" s="43">
        <v>11852</v>
      </c>
      <c r="E7" s="43">
        <v>199396.362447008</v>
      </c>
      <c r="F7" s="43">
        <v>149719.243502564</v>
      </c>
      <c r="G7" s="37"/>
      <c r="H7" s="37"/>
    </row>
    <row r="8" spans="1:8" x14ac:dyDescent="0.2">
      <c r="A8" s="43">
        <v>7</v>
      </c>
      <c r="B8" s="44">
        <v>42787</v>
      </c>
      <c r="C8" s="43">
        <v>18</v>
      </c>
      <c r="D8" s="43">
        <v>31717</v>
      </c>
      <c r="E8" s="43">
        <v>85858.592177777798</v>
      </c>
      <c r="F8" s="43">
        <v>64912.324296581202</v>
      </c>
      <c r="G8" s="37"/>
      <c r="H8" s="37"/>
    </row>
    <row r="9" spans="1:8" x14ac:dyDescent="0.2">
      <c r="A9" s="43">
        <v>8</v>
      </c>
      <c r="B9" s="44">
        <v>42787</v>
      </c>
      <c r="C9" s="43">
        <v>19</v>
      </c>
      <c r="D9" s="43">
        <v>14869</v>
      </c>
      <c r="E9" s="43">
        <v>102137.303198291</v>
      </c>
      <c r="F9" s="43">
        <v>124067.73117179501</v>
      </c>
      <c r="G9" s="37"/>
      <c r="H9" s="37"/>
    </row>
    <row r="10" spans="1:8" x14ac:dyDescent="0.2">
      <c r="A10" s="43">
        <v>9</v>
      </c>
      <c r="B10" s="44">
        <v>42787</v>
      </c>
      <c r="C10" s="43">
        <v>21</v>
      </c>
      <c r="D10" s="43">
        <v>161195</v>
      </c>
      <c r="E10" s="43">
        <v>678060.80585555499</v>
      </c>
      <c r="F10" s="43">
        <v>724428.86588888895</v>
      </c>
      <c r="G10" s="37"/>
      <c r="H10" s="37"/>
    </row>
    <row r="11" spans="1:8" x14ac:dyDescent="0.2">
      <c r="A11" s="43">
        <v>10</v>
      </c>
      <c r="B11" s="44">
        <v>42787</v>
      </c>
      <c r="C11" s="43">
        <v>22</v>
      </c>
      <c r="D11" s="43">
        <v>81826</v>
      </c>
      <c r="E11" s="43">
        <v>1175093.44961538</v>
      </c>
      <c r="F11" s="43">
        <v>1115980.5581145301</v>
      </c>
      <c r="G11" s="37"/>
      <c r="H11" s="37"/>
    </row>
    <row r="12" spans="1:8" x14ac:dyDescent="0.2">
      <c r="A12" s="43">
        <v>11</v>
      </c>
      <c r="B12" s="44">
        <v>42787</v>
      </c>
      <c r="C12" s="43">
        <v>23</v>
      </c>
      <c r="D12" s="43">
        <v>143225.215</v>
      </c>
      <c r="E12" s="43">
        <v>1367087.65341197</v>
      </c>
      <c r="F12" s="43">
        <v>1239243.1294675199</v>
      </c>
      <c r="G12" s="37"/>
      <c r="H12" s="37"/>
    </row>
    <row r="13" spans="1:8" x14ac:dyDescent="0.2">
      <c r="A13" s="43">
        <v>12</v>
      </c>
      <c r="B13" s="44">
        <v>42787</v>
      </c>
      <c r="C13" s="43">
        <v>24</v>
      </c>
      <c r="D13" s="43">
        <v>17218.5</v>
      </c>
      <c r="E13" s="43">
        <v>453598.67411452997</v>
      </c>
      <c r="F13" s="43">
        <v>408654.17600427399</v>
      </c>
      <c r="G13" s="37"/>
      <c r="H13" s="37"/>
    </row>
    <row r="14" spans="1:8" x14ac:dyDescent="0.2">
      <c r="A14" s="43">
        <v>13</v>
      </c>
      <c r="B14" s="44">
        <v>42787</v>
      </c>
      <c r="C14" s="43">
        <v>25</v>
      </c>
      <c r="D14" s="43">
        <v>73825</v>
      </c>
      <c r="E14" s="43">
        <v>854630.63430000003</v>
      </c>
      <c r="F14" s="43">
        <v>768888.50450000004</v>
      </c>
      <c r="G14" s="37"/>
      <c r="H14" s="37"/>
    </row>
    <row r="15" spans="1:8" x14ac:dyDescent="0.2">
      <c r="A15" s="43">
        <v>14</v>
      </c>
      <c r="B15" s="44">
        <v>42787</v>
      </c>
      <c r="C15" s="43">
        <v>26</v>
      </c>
      <c r="D15" s="43">
        <v>57357</v>
      </c>
      <c r="E15" s="43">
        <v>319622.23670000001</v>
      </c>
      <c r="F15" s="43">
        <v>281008.35470000003</v>
      </c>
      <c r="G15" s="37"/>
      <c r="H15" s="37"/>
    </row>
    <row r="16" spans="1:8" x14ac:dyDescent="0.2">
      <c r="A16" s="43">
        <v>15</v>
      </c>
      <c r="B16" s="44">
        <v>42787</v>
      </c>
      <c r="C16" s="43">
        <v>27</v>
      </c>
      <c r="D16" s="43">
        <v>117506.56</v>
      </c>
      <c r="E16" s="43">
        <v>975117.72976460203</v>
      </c>
      <c r="F16" s="43">
        <v>900371.94702743401</v>
      </c>
      <c r="G16" s="37"/>
      <c r="H16" s="37"/>
    </row>
    <row r="17" spans="1:9" x14ac:dyDescent="0.2">
      <c r="A17" s="43">
        <v>16</v>
      </c>
      <c r="B17" s="44">
        <v>42787</v>
      </c>
      <c r="C17" s="43">
        <v>29</v>
      </c>
      <c r="D17" s="43">
        <v>142263</v>
      </c>
      <c r="E17" s="43">
        <v>2031375.1841444401</v>
      </c>
      <c r="F17" s="43">
        <v>1820856.24540427</v>
      </c>
      <c r="G17" s="37"/>
      <c r="H17" s="37"/>
    </row>
    <row r="18" spans="1:9" x14ac:dyDescent="0.2">
      <c r="A18" s="43">
        <v>17</v>
      </c>
      <c r="B18" s="44">
        <v>42787</v>
      </c>
      <c r="C18" s="43">
        <v>31</v>
      </c>
      <c r="D18" s="43">
        <v>21550.932000000001</v>
      </c>
      <c r="E18" s="43">
        <v>203132.98403855201</v>
      </c>
      <c r="F18" s="43">
        <v>176073.00192543399</v>
      </c>
      <c r="G18" s="37"/>
      <c r="H18" s="37"/>
    </row>
    <row r="19" spans="1:9" x14ac:dyDescent="0.2">
      <c r="A19" s="43">
        <v>18</v>
      </c>
      <c r="B19" s="44">
        <v>42787</v>
      </c>
      <c r="C19" s="43">
        <v>32</v>
      </c>
      <c r="D19" s="43">
        <v>16606.580999999998</v>
      </c>
      <c r="E19" s="43">
        <v>290435.55864875601</v>
      </c>
      <c r="F19" s="43">
        <v>268975.82797591301</v>
      </c>
      <c r="G19" s="37"/>
      <c r="H19" s="37"/>
    </row>
    <row r="20" spans="1:9" x14ac:dyDescent="0.2">
      <c r="A20" s="43">
        <v>19</v>
      </c>
      <c r="B20" s="44">
        <v>42787</v>
      </c>
      <c r="C20" s="43">
        <v>33</v>
      </c>
      <c r="D20" s="43">
        <v>35500.006000000001</v>
      </c>
      <c r="E20" s="43">
        <v>549432.37422719202</v>
      </c>
      <c r="F20" s="43">
        <v>433846.15254422702</v>
      </c>
      <c r="G20" s="37"/>
      <c r="H20" s="37"/>
    </row>
    <row r="21" spans="1:9" x14ac:dyDescent="0.2">
      <c r="A21" s="43">
        <v>20</v>
      </c>
      <c r="B21" s="44">
        <v>42787</v>
      </c>
      <c r="C21" s="43">
        <v>34</v>
      </c>
      <c r="D21" s="43">
        <v>33185.847000000002</v>
      </c>
      <c r="E21" s="43">
        <v>213296.17991771401</v>
      </c>
      <c r="F21" s="43">
        <v>160547.166119409</v>
      </c>
      <c r="G21" s="37"/>
      <c r="H21" s="37"/>
    </row>
    <row r="22" spans="1:9" x14ac:dyDescent="0.2">
      <c r="A22" s="43">
        <v>21</v>
      </c>
      <c r="B22" s="44">
        <v>42787</v>
      </c>
      <c r="C22" s="43">
        <v>35</v>
      </c>
      <c r="D22" s="43">
        <v>26562.35</v>
      </c>
      <c r="E22" s="43">
        <v>773091.996154867</v>
      </c>
      <c r="F22" s="43">
        <v>752943.16412212397</v>
      </c>
      <c r="G22" s="37"/>
      <c r="H22" s="37"/>
    </row>
    <row r="23" spans="1:9" x14ac:dyDescent="0.2">
      <c r="A23" s="43">
        <v>22</v>
      </c>
      <c r="B23" s="44">
        <v>42787</v>
      </c>
      <c r="C23" s="43">
        <v>36</v>
      </c>
      <c r="D23" s="43">
        <v>169647.98</v>
      </c>
      <c r="E23" s="43">
        <v>678380.30847256596</v>
      </c>
      <c r="F23" s="43">
        <v>568227.52581311995</v>
      </c>
      <c r="G23" s="37"/>
      <c r="H23" s="37"/>
    </row>
    <row r="24" spans="1:9" x14ac:dyDescent="0.2">
      <c r="A24" s="43">
        <v>23</v>
      </c>
      <c r="B24" s="44">
        <v>42787</v>
      </c>
      <c r="C24" s="43">
        <v>37</v>
      </c>
      <c r="D24" s="43">
        <v>98065.876999999993</v>
      </c>
      <c r="E24" s="43">
        <v>867554.65106283198</v>
      </c>
      <c r="F24" s="43">
        <v>772985.500032246</v>
      </c>
      <c r="G24" s="37"/>
      <c r="H24" s="37"/>
    </row>
    <row r="25" spans="1:9" x14ac:dyDescent="0.2">
      <c r="A25" s="43">
        <v>24</v>
      </c>
      <c r="B25" s="44">
        <v>42787</v>
      </c>
      <c r="C25" s="43">
        <v>38</v>
      </c>
      <c r="D25" s="43">
        <v>117742.62300000001</v>
      </c>
      <c r="E25" s="43">
        <v>586212.42469557503</v>
      </c>
      <c r="F25" s="43">
        <v>551793.00225663697</v>
      </c>
      <c r="G25" s="37"/>
      <c r="H25" s="37"/>
    </row>
    <row r="26" spans="1:9" x14ac:dyDescent="0.2">
      <c r="A26" s="43">
        <v>25</v>
      </c>
      <c r="B26" s="44">
        <v>42787</v>
      </c>
      <c r="C26" s="43">
        <v>39</v>
      </c>
      <c r="D26" s="43">
        <v>71066.75</v>
      </c>
      <c r="E26" s="43">
        <v>131024.04066247601</v>
      </c>
      <c r="F26" s="43">
        <v>96972.854768243997</v>
      </c>
      <c r="G26" s="37"/>
      <c r="H26" s="37"/>
    </row>
    <row r="27" spans="1:9" x14ac:dyDescent="0.2">
      <c r="A27" s="43">
        <v>26</v>
      </c>
      <c r="B27" s="44">
        <v>42787</v>
      </c>
      <c r="C27" s="43">
        <v>42</v>
      </c>
      <c r="D27" s="43">
        <v>5733.8850000000002</v>
      </c>
      <c r="E27" s="43">
        <v>116100.65820000001</v>
      </c>
      <c r="F27" s="43">
        <v>100902.0304</v>
      </c>
      <c r="G27" s="37"/>
      <c r="H27" s="37"/>
    </row>
    <row r="28" spans="1:9" x14ac:dyDescent="0.2">
      <c r="A28" s="43">
        <v>27</v>
      </c>
      <c r="B28" s="44">
        <v>42787</v>
      </c>
      <c r="C28" s="43">
        <v>70</v>
      </c>
      <c r="D28" s="43">
        <v>123</v>
      </c>
      <c r="E28" s="43">
        <v>284130.18</v>
      </c>
      <c r="F28" s="43">
        <v>278389.15000000002</v>
      </c>
      <c r="G28" s="37"/>
      <c r="H28" s="37"/>
    </row>
    <row r="29" spans="1:9" x14ac:dyDescent="0.2">
      <c r="A29" s="43">
        <v>28</v>
      </c>
      <c r="B29" s="44">
        <v>42787</v>
      </c>
      <c r="C29" s="43">
        <v>71</v>
      </c>
      <c r="D29" s="43">
        <v>36</v>
      </c>
      <c r="E29" s="43">
        <v>89458.64</v>
      </c>
      <c r="F29" s="43">
        <v>101944.93</v>
      </c>
      <c r="G29" s="37"/>
      <c r="H29" s="37"/>
    </row>
    <row r="30" spans="1:9" x14ac:dyDescent="0.2">
      <c r="A30" s="43">
        <v>29</v>
      </c>
      <c r="B30" s="44">
        <v>42787</v>
      </c>
      <c r="C30" s="43">
        <v>72</v>
      </c>
      <c r="D30" s="43">
        <v>9</v>
      </c>
      <c r="E30" s="43">
        <v>25978.63</v>
      </c>
      <c r="F30" s="43">
        <v>24724.79</v>
      </c>
      <c r="G30" s="37"/>
      <c r="H30" s="37"/>
    </row>
    <row r="31" spans="1:9" x14ac:dyDescent="0.2">
      <c r="A31" s="39">
        <v>30</v>
      </c>
      <c r="B31" s="44">
        <v>42787</v>
      </c>
      <c r="C31" s="39">
        <v>73</v>
      </c>
      <c r="D31" s="39">
        <v>49</v>
      </c>
      <c r="E31" s="39">
        <v>66345.179999999993</v>
      </c>
      <c r="F31" s="39">
        <v>71847.23</v>
      </c>
      <c r="G31" s="39"/>
      <c r="H31" s="39"/>
      <c r="I31" s="39"/>
    </row>
    <row r="32" spans="1:9" x14ac:dyDescent="0.2">
      <c r="A32" s="39">
        <v>31</v>
      </c>
      <c r="B32" s="44">
        <v>42787</v>
      </c>
      <c r="C32" s="39">
        <v>75</v>
      </c>
      <c r="D32" s="39">
        <v>59</v>
      </c>
      <c r="E32" s="39">
        <v>11417.094017093999</v>
      </c>
      <c r="F32" s="39">
        <v>10607.3247863248</v>
      </c>
      <c r="G32" s="39"/>
      <c r="H32" s="39"/>
    </row>
    <row r="33" spans="1:8" x14ac:dyDescent="0.2">
      <c r="A33" s="39">
        <v>32</v>
      </c>
      <c r="B33" s="44">
        <v>42787</v>
      </c>
      <c r="C33" s="39">
        <v>76</v>
      </c>
      <c r="D33" s="39">
        <v>1662</v>
      </c>
      <c r="E33" s="39">
        <v>301094.07035128202</v>
      </c>
      <c r="F33" s="39">
        <v>282814.95253675198</v>
      </c>
      <c r="G33" s="39"/>
      <c r="H33" s="39"/>
    </row>
    <row r="34" spans="1:8" x14ac:dyDescent="0.2">
      <c r="A34" s="39">
        <v>33</v>
      </c>
      <c r="B34" s="44">
        <v>42787</v>
      </c>
      <c r="C34" s="39">
        <v>77</v>
      </c>
      <c r="D34" s="39">
        <v>64</v>
      </c>
      <c r="E34" s="39">
        <v>70369.11</v>
      </c>
      <c r="F34" s="39">
        <v>81681.3</v>
      </c>
      <c r="G34" s="30"/>
      <c r="H34" s="30"/>
    </row>
    <row r="35" spans="1:8" x14ac:dyDescent="0.2">
      <c r="A35" s="39">
        <v>34</v>
      </c>
      <c r="B35" s="44">
        <v>42787</v>
      </c>
      <c r="C35" s="39">
        <v>78</v>
      </c>
      <c r="D35" s="39">
        <v>24</v>
      </c>
      <c r="E35" s="39">
        <v>22809.38</v>
      </c>
      <c r="F35" s="39">
        <v>19834.59</v>
      </c>
      <c r="G35" s="30"/>
      <c r="H35" s="30"/>
    </row>
    <row r="36" spans="1:8" x14ac:dyDescent="0.2">
      <c r="A36" s="39">
        <v>35</v>
      </c>
      <c r="B36" s="44">
        <v>42787</v>
      </c>
      <c r="C36" s="39">
        <v>99</v>
      </c>
      <c r="D36" s="39">
        <v>5</v>
      </c>
      <c r="E36" s="39">
        <v>2141.1239694425499</v>
      </c>
      <c r="F36" s="39">
        <v>1760.49088571212</v>
      </c>
      <c r="G36" s="30"/>
      <c r="H36" s="30"/>
    </row>
    <row r="37" spans="1:8" x14ac:dyDescent="0.2">
      <c r="A37" s="39"/>
      <c r="B37" s="44"/>
      <c r="C37" s="39"/>
      <c r="D37" s="39"/>
      <c r="E37" s="39"/>
      <c r="F37" s="39"/>
      <c r="G37" s="30"/>
      <c r="H37" s="30"/>
    </row>
    <row r="38" spans="1:8" x14ac:dyDescent="0.2">
      <c r="A38" s="30"/>
      <c r="B38" s="44"/>
      <c r="C38" s="39"/>
      <c r="D38" s="39"/>
      <c r="E38" s="39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2017-02-23T00:55:15Z</dcterms:modified>
</cp:coreProperties>
</file>