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<sst xmlns="http://schemas.openxmlformats.org/spreadsheetml/2006/main" count="116" uniqueCount="76">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</sst>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0" fontId="44" fillId="35" borderId="12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1194" Type="http://schemas.openxmlformats.org/officeDocument/2006/relationships/image" Target="cid:9ac09d83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1187" Type="http://schemas.openxmlformats.org/officeDocument/2006/relationships/hyperlink" Target="cid:90524727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1173" Type="http://schemas.openxmlformats.org/officeDocument/2006/relationships/hyperlink" Target="cid:76a349a2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195" Type="http://schemas.openxmlformats.org/officeDocument/2006/relationships/hyperlink" Target="cid:a0015f00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1175" Type="http://schemas.openxmlformats.org/officeDocument/2006/relationships/hyperlink" Target="cid:7c14b1bd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1186" Type="http://schemas.openxmlformats.org/officeDocument/2006/relationships/image" Target="cid:902674b1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1166" Type="http://schemas.openxmlformats.org/officeDocument/2006/relationships/image" Target="cid:66f905f5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188" Type="http://schemas.openxmlformats.org/officeDocument/2006/relationships/image" Target="cid:9052474d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1179" Type="http://schemas.openxmlformats.org/officeDocument/2006/relationships/hyperlink" Target="cid:809932f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1190" Type="http://schemas.openxmlformats.org/officeDocument/2006/relationships/image" Target="cid:9065d88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1170" Type="http://schemas.openxmlformats.org/officeDocument/2006/relationships/image" Target="cid:6c7e62be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1192" Type="http://schemas.openxmlformats.org/officeDocument/2006/relationships/image" Target="cid:956df949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8" sqref="L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1" t="s">
        <v>4</v>
      </c>
      <c r="D2" s="71"/>
      <c r="E2" s="13"/>
      <c r="F2" s="24"/>
      <c r="G2" s="14"/>
      <c r="H2" s="24"/>
      <c r="I2" s="20"/>
      <c r="J2" s="21"/>
      <c r="K2" s="22"/>
      <c r="L2" s="22"/>
    </row>
    <row r="3" spans="1:13">
      <c r="A3" s="72" t="s">
        <v>5</v>
      </c>
      <c r="B3" s="72"/>
      <c r="C3" s="72"/>
      <c r="D3" s="72"/>
      <c r="E3" s="15">
        <f>SUM(E4:E42)</f>
        <v>44489787.586800009</v>
      </c>
      <c r="F3" s="25">
        <f>RA!I7</f>
        <v>980444.24049999996</v>
      </c>
      <c r="G3" s="16">
        <f>SUM(G4:G42)</f>
        <v>43509343.346299998</v>
      </c>
      <c r="H3" s="27">
        <f>RA!J7</f>
        <v>2.2037512284974299</v>
      </c>
      <c r="I3" s="20">
        <f>SUM(I4:I42)</f>
        <v>44489796.044351295</v>
      </c>
      <c r="J3" s="21">
        <f>SUM(J4:J42)</f>
        <v>43509343.294911571</v>
      </c>
      <c r="K3" s="22">
        <f>E3-I3</f>
        <v>-8.4575512856245041</v>
      </c>
      <c r="L3" s="22">
        <f>G3-J3</f>
        <v>5.138842761516571E-2</v>
      </c>
    </row>
    <row r="4" spans="1:13">
      <c r="A4" s="73">
        <f>RA!A8</f>
        <v>42749</v>
      </c>
      <c r="B4" s="12">
        <v>12</v>
      </c>
      <c r="C4" s="68" t="s">
        <v>6</v>
      </c>
      <c r="D4" s="68"/>
      <c r="E4" s="15">
        <f>IFERROR(VLOOKUP(C4,RA!B:D,3,0),0)</f>
        <v>1414404.1377000001</v>
      </c>
      <c r="F4" s="25">
        <f>IFERROR(VLOOKUP(C4,RA!B:I,8,0),0)</f>
        <v>329827.90899999999</v>
      </c>
      <c r="G4" s="16">
        <f t="shared" ref="G4:G42" si="0">E4-F4</f>
        <v>1084576.2287000001</v>
      </c>
      <c r="H4" s="27">
        <f>RA!J8</f>
        <v>23.319212678233701</v>
      </c>
      <c r="I4" s="20">
        <f>IFERROR(VLOOKUP(B4,RMS!C:E,3,FALSE),0)</f>
        <v>1414405.8488324799</v>
      </c>
      <c r="J4" s="21">
        <f>IFERROR(VLOOKUP(B4,RMS!C:F,4,FALSE),0)</f>
        <v>1084576.22616923</v>
      </c>
      <c r="K4" s="22">
        <f t="shared" ref="K4:K42" si="1">E4-I4</f>
        <v>-1.7111324798315763</v>
      </c>
      <c r="L4" s="22">
        <f t="shared" ref="L4:L42" si="2">G4-J4</f>
        <v>2.53077014349401E-3</v>
      </c>
    </row>
    <row r="5" spans="1:13">
      <c r="A5" s="73"/>
      <c r="B5" s="12">
        <v>13</v>
      </c>
      <c r="C5" s="68" t="s">
        <v>7</v>
      </c>
      <c r="D5" s="68"/>
      <c r="E5" s="15">
        <f>IFERROR(VLOOKUP(C5,RA!B:D,3,0),0)</f>
        <v>178405.79509999999</v>
      </c>
      <c r="F5" s="25">
        <f>IFERROR(VLOOKUP(C5,RA!B:I,8,0),0)</f>
        <v>46625.805200000003</v>
      </c>
      <c r="G5" s="16">
        <f t="shared" si="0"/>
        <v>131779.98989999999</v>
      </c>
      <c r="H5" s="27">
        <f>RA!J9</f>
        <v>26.134692078732801</v>
      </c>
      <c r="I5" s="20">
        <f>IFERROR(VLOOKUP(B5,RMS!C:E,3,FALSE),0)</f>
        <v>178405.92565811999</v>
      </c>
      <c r="J5" s="21">
        <f>IFERROR(VLOOKUP(B5,RMS!C:F,4,FALSE),0)</f>
        <v>131779.983850427</v>
      </c>
      <c r="K5" s="22">
        <f t="shared" si="1"/>
        <v>-0.13055811999947764</v>
      </c>
      <c r="L5" s="22">
        <f t="shared" si="2"/>
        <v>6.0495729849208146E-3</v>
      </c>
      <c r="M5" s="32"/>
    </row>
    <row r="6" spans="1:13">
      <c r="A6" s="73"/>
      <c r="B6" s="12">
        <v>14</v>
      </c>
      <c r="C6" s="68" t="s">
        <v>8</v>
      </c>
      <c r="D6" s="68"/>
      <c r="E6" s="15">
        <f>IFERROR(VLOOKUP(C6,RA!B:D,3,0),0)</f>
        <v>249861.0227</v>
      </c>
      <c r="F6" s="25">
        <f>IFERROR(VLOOKUP(C6,RA!B:I,8,0),0)</f>
        <v>66458.214900000006</v>
      </c>
      <c r="G6" s="16">
        <f t="shared" si="0"/>
        <v>183402.80780000001</v>
      </c>
      <c r="H6" s="27">
        <f>RA!J10</f>
        <v>26.5980720729676</v>
      </c>
      <c r="I6" s="20">
        <f>IFERROR(VLOOKUP(B6,RMS!C:E,3,FALSE),0)</f>
        <v>249863.098535194</v>
      </c>
      <c r="J6" s="21">
        <f>IFERROR(VLOOKUP(B6,RMS!C:F,4,FALSE),0)</f>
        <v>183402.81091101101</v>
      </c>
      <c r="K6" s="22">
        <f>E6-I6</f>
        <v>-2.0758351940021385</v>
      </c>
      <c r="L6" s="22">
        <f t="shared" si="2"/>
        <v>-3.1110109994187951E-3</v>
      </c>
      <c r="M6" s="32"/>
    </row>
    <row r="7" spans="1:13">
      <c r="A7" s="73"/>
      <c r="B7" s="12">
        <v>15</v>
      </c>
      <c r="C7" s="68" t="s">
        <v>9</v>
      </c>
      <c r="D7" s="68"/>
      <c r="E7" s="15">
        <f>IFERROR(VLOOKUP(C7,RA!B:D,3,0),0)</f>
        <v>92805.987200000003</v>
      </c>
      <c r="F7" s="25">
        <f>IFERROR(VLOOKUP(C7,RA!B:I,8,0),0)</f>
        <v>18980.184499999999</v>
      </c>
      <c r="G7" s="16">
        <f t="shared" si="0"/>
        <v>73825.8027</v>
      </c>
      <c r="H7" s="27">
        <f>RA!J11</f>
        <v>20.451465549412301</v>
      </c>
      <c r="I7" s="20">
        <f>IFERROR(VLOOKUP(B7,RMS!C:E,3,FALSE),0)</f>
        <v>92806.052866855796</v>
      </c>
      <c r="J7" s="21">
        <f>IFERROR(VLOOKUP(B7,RMS!C:F,4,FALSE),0)</f>
        <v>73825.804436048697</v>
      </c>
      <c r="K7" s="22">
        <f t="shared" si="1"/>
        <v>-6.5666855793097056E-2</v>
      </c>
      <c r="L7" s="22">
        <f t="shared" si="2"/>
        <v>-1.7360486963298172E-3</v>
      </c>
      <c r="M7" s="32"/>
    </row>
    <row r="8" spans="1:13">
      <c r="A8" s="73"/>
      <c r="B8" s="12">
        <v>16</v>
      </c>
      <c r="C8" s="68" t="s">
        <v>10</v>
      </c>
      <c r="D8" s="68"/>
      <c r="E8" s="15">
        <f>IFERROR(VLOOKUP(C8,RA!B:D,3,0),0)</f>
        <v>355132.90480000002</v>
      </c>
      <c r="F8" s="25">
        <f>IFERROR(VLOOKUP(C8,RA!B:I,8,0),0)</f>
        <v>56645.945800000001</v>
      </c>
      <c r="G8" s="16">
        <f t="shared" si="0"/>
        <v>298486.95900000003</v>
      </c>
      <c r="H8" s="27">
        <f>RA!J12</f>
        <v>15.9506328572683</v>
      </c>
      <c r="I8" s="20">
        <f>IFERROR(VLOOKUP(B8,RMS!C:E,3,FALSE),0)</f>
        <v>355132.88760683802</v>
      </c>
      <c r="J8" s="21">
        <f>IFERROR(VLOOKUP(B8,RMS!C:F,4,FALSE),0)</f>
        <v>298486.96236239298</v>
      </c>
      <c r="K8" s="22">
        <f t="shared" si="1"/>
        <v>1.7193161998875439E-2</v>
      </c>
      <c r="L8" s="22">
        <f t="shared" si="2"/>
        <v>-3.362392948474735E-3</v>
      </c>
      <c r="M8" s="32"/>
    </row>
    <row r="9" spans="1:13">
      <c r="A9" s="73"/>
      <c r="B9" s="12">
        <v>17</v>
      </c>
      <c r="C9" s="68" t="s">
        <v>11</v>
      </c>
      <c r="D9" s="68"/>
      <c r="E9" s="15">
        <f>IFERROR(VLOOKUP(C9,RA!B:D,3,0),0)</f>
        <v>427444.17959999997</v>
      </c>
      <c r="F9" s="25">
        <f>IFERROR(VLOOKUP(C9,RA!B:I,8,0),0)</f>
        <v>81012.731199999995</v>
      </c>
      <c r="G9" s="16">
        <f t="shared" si="0"/>
        <v>346431.44839999999</v>
      </c>
      <c r="H9" s="27">
        <f>RA!J13</f>
        <v>18.952821225875901</v>
      </c>
      <c r="I9" s="20">
        <f>IFERROR(VLOOKUP(B9,RMS!C:E,3,FALSE),0)</f>
        <v>427444.43664615398</v>
      </c>
      <c r="J9" s="21">
        <f>IFERROR(VLOOKUP(B9,RMS!C:F,4,FALSE),0)</f>
        <v>346431.44992649602</v>
      </c>
      <c r="K9" s="22">
        <f t="shared" si="1"/>
        <v>-0.2570461540017277</v>
      </c>
      <c r="L9" s="22">
        <f t="shared" si="2"/>
        <v>-1.5264960238710046E-3</v>
      </c>
      <c r="M9" s="32"/>
    </row>
    <row r="10" spans="1:13">
      <c r="A10" s="73"/>
      <c r="B10" s="12">
        <v>18</v>
      </c>
      <c r="C10" s="68" t="s">
        <v>12</v>
      </c>
      <c r="D10" s="68"/>
      <c r="E10" s="15">
        <f>IFERROR(VLOOKUP(C10,RA!B:D,3,0),0)</f>
        <v>174215.1943</v>
      </c>
      <c r="F10" s="25">
        <f>IFERROR(VLOOKUP(C10,RA!B:I,8,0),0)</f>
        <v>33315.738899999997</v>
      </c>
      <c r="G10" s="16">
        <f t="shared" si="0"/>
        <v>140899.45540000001</v>
      </c>
      <c r="H10" s="27">
        <f>RA!J14</f>
        <v>19.123325628320298</v>
      </c>
      <c r="I10" s="20">
        <f>IFERROR(VLOOKUP(B10,RMS!C:E,3,FALSE),0)</f>
        <v>174215.20261452999</v>
      </c>
      <c r="J10" s="21">
        <f>IFERROR(VLOOKUP(B10,RMS!C:F,4,FALSE),0)</f>
        <v>140899.45708632501</v>
      </c>
      <c r="K10" s="22">
        <f t="shared" si="1"/>
        <v>-8.3145299868192524E-3</v>
      </c>
      <c r="L10" s="22">
        <f t="shared" si="2"/>
        <v>-1.6863250057213008E-3</v>
      </c>
      <c r="M10" s="32"/>
    </row>
    <row r="11" spans="1:13">
      <c r="A11" s="73"/>
      <c r="B11" s="12">
        <v>19</v>
      </c>
      <c r="C11" s="68" t="s">
        <v>13</v>
      </c>
      <c r="D11" s="68"/>
      <c r="E11" s="15">
        <f>IFERROR(VLOOKUP(C11,RA!B:D,3,0),0)</f>
        <v>250328.6906</v>
      </c>
      <c r="F11" s="25">
        <f>IFERROR(VLOOKUP(C11,RA!B:I,8,0),0)</f>
        <v>-40951.806900000003</v>
      </c>
      <c r="G11" s="16">
        <f t="shared" si="0"/>
        <v>291280.4975</v>
      </c>
      <c r="H11" s="27">
        <f>RA!J15</f>
        <v>-16.3592142801709</v>
      </c>
      <c r="I11" s="20">
        <f>IFERROR(VLOOKUP(B11,RMS!C:E,3,FALSE),0)</f>
        <v>250328.71379487199</v>
      </c>
      <c r="J11" s="21">
        <f>IFERROR(VLOOKUP(B11,RMS!C:F,4,FALSE),0)</f>
        <v>291280.499108547</v>
      </c>
      <c r="K11" s="22">
        <f t="shared" si="1"/>
        <v>-2.3194871988380328E-2</v>
      </c>
      <c r="L11" s="22">
        <f t="shared" si="2"/>
        <v>-1.6085469978861511E-3</v>
      </c>
      <c r="M11" s="32"/>
    </row>
    <row r="12" spans="1:13">
      <c r="A12" s="73"/>
      <c r="B12" s="12">
        <v>21</v>
      </c>
      <c r="C12" s="68" t="s">
        <v>14</v>
      </c>
      <c r="D12" s="68"/>
      <c r="E12" s="15">
        <f>IFERROR(VLOOKUP(C12,RA!B:D,3,0),0)</f>
        <v>1759052.9572000001</v>
      </c>
      <c r="F12" s="25">
        <f>IFERROR(VLOOKUP(C12,RA!B:I,8,0),0)</f>
        <v>-100858.8051</v>
      </c>
      <c r="G12" s="16">
        <f t="shared" si="0"/>
        <v>1859911.7623000001</v>
      </c>
      <c r="H12" s="27">
        <f>RA!J16</f>
        <v>-5.7336991866659597</v>
      </c>
      <c r="I12" s="20">
        <f>IFERROR(VLOOKUP(B12,RMS!C:E,3,FALSE),0)</f>
        <v>1759052.8851743599</v>
      </c>
      <c r="J12" s="21">
        <f>IFERROR(VLOOKUP(B12,RMS!C:F,4,FALSE),0)</f>
        <v>1859911.76238974</v>
      </c>
      <c r="K12" s="22">
        <f t="shared" si="1"/>
        <v>7.2025640169158578E-2</v>
      </c>
      <c r="L12" s="22">
        <f t="shared" si="2"/>
        <v>-8.9739914983510971E-5</v>
      </c>
      <c r="M12" s="32"/>
    </row>
    <row r="13" spans="1:13">
      <c r="A13" s="73"/>
      <c r="B13" s="12">
        <v>22</v>
      </c>
      <c r="C13" s="68" t="s">
        <v>15</v>
      </c>
      <c r="D13" s="68"/>
      <c r="E13" s="15">
        <f>IFERROR(VLOOKUP(C13,RA!B:D,3,0),0)</f>
        <v>1509419.3111</v>
      </c>
      <c r="F13" s="25">
        <f>IFERROR(VLOOKUP(C13,RA!B:I,8,0),0)</f>
        <v>181818.30100000001</v>
      </c>
      <c r="G13" s="16">
        <f t="shared" si="0"/>
        <v>1327601.0101000001</v>
      </c>
      <c r="H13" s="27">
        <f>RA!J17</f>
        <v>12.0455793604163</v>
      </c>
      <c r="I13" s="20">
        <f>IFERROR(VLOOKUP(B13,RMS!C:E,3,FALSE),0)</f>
        <v>1509419.30962564</v>
      </c>
      <c r="J13" s="21">
        <f>IFERROR(VLOOKUP(B13,RMS!C:F,4,FALSE),0)</f>
        <v>1327601.00636496</v>
      </c>
      <c r="K13" s="22">
        <f t="shared" si="1"/>
        <v>1.474360004067421E-3</v>
      </c>
      <c r="L13" s="22">
        <f t="shared" si="2"/>
        <v>3.7350400816649199E-3</v>
      </c>
      <c r="M13" s="32"/>
    </row>
    <row r="14" spans="1:13">
      <c r="A14" s="73"/>
      <c r="B14" s="12">
        <v>23</v>
      </c>
      <c r="C14" s="68" t="s">
        <v>16</v>
      </c>
      <c r="D14" s="68"/>
      <c r="E14" s="15">
        <f>IFERROR(VLOOKUP(C14,RA!B:D,3,0),0)</f>
        <v>5240091.4584999997</v>
      </c>
      <c r="F14" s="25">
        <f>IFERROR(VLOOKUP(C14,RA!B:I,8,0),0)</f>
        <v>248389.0289</v>
      </c>
      <c r="G14" s="16">
        <f t="shared" si="0"/>
        <v>4991702.4295999995</v>
      </c>
      <c r="H14" s="27">
        <f>RA!J18</f>
        <v>4.7401659086901198</v>
      </c>
      <c r="I14" s="20">
        <f>IFERROR(VLOOKUP(B14,RMS!C:E,3,FALSE),0)</f>
        <v>5240092.0265615396</v>
      </c>
      <c r="J14" s="21">
        <f>IFERROR(VLOOKUP(B14,RMS!C:F,4,FALSE),0)</f>
        <v>4991702.3809888903</v>
      </c>
      <c r="K14" s="22">
        <f t="shared" si="1"/>
        <v>-0.56806153990328312</v>
      </c>
      <c r="L14" s="22">
        <f t="shared" si="2"/>
        <v>4.8611109144985676E-2</v>
      </c>
      <c r="M14" s="32"/>
    </row>
    <row r="15" spans="1:13">
      <c r="A15" s="73"/>
      <c r="B15" s="12">
        <v>24</v>
      </c>
      <c r="C15" s="68" t="s">
        <v>17</v>
      </c>
      <c r="D15" s="68"/>
      <c r="E15" s="15">
        <f>IFERROR(VLOOKUP(C15,RA!B:D,3,0),0)</f>
        <v>870474.26399999997</v>
      </c>
      <c r="F15" s="25">
        <f>IFERROR(VLOOKUP(C15,RA!B:I,8,0),0)</f>
        <v>71847.270300000004</v>
      </c>
      <c r="G15" s="16">
        <f t="shared" si="0"/>
        <v>798626.99369999999</v>
      </c>
      <c r="H15" s="27">
        <f>RA!J19</f>
        <v>8.2538075244002904</v>
      </c>
      <c r="I15" s="20">
        <f>IFERROR(VLOOKUP(B15,RMS!C:E,3,FALSE),0)</f>
        <v>870474.19955128198</v>
      </c>
      <c r="J15" s="21">
        <f>IFERROR(VLOOKUP(B15,RMS!C:F,4,FALSE),0)</f>
        <v>798626.99425470096</v>
      </c>
      <c r="K15" s="22">
        <f t="shared" si="1"/>
        <v>6.444871798157692E-2</v>
      </c>
      <c r="L15" s="22">
        <f t="shared" si="2"/>
        <v>-5.5470096413046122E-4</v>
      </c>
      <c r="M15" s="32"/>
    </row>
    <row r="16" spans="1:13">
      <c r="A16" s="73"/>
      <c r="B16" s="12">
        <v>25</v>
      </c>
      <c r="C16" s="68" t="s">
        <v>18</v>
      </c>
      <c r="D16" s="68"/>
      <c r="E16" s="15">
        <f>IFERROR(VLOOKUP(C16,RA!B:D,3,0),0)</f>
        <v>2075874.2529</v>
      </c>
      <c r="F16" s="25">
        <f>IFERROR(VLOOKUP(C16,RA!B:I,8,0),0)</f>
        <v>129011.7355</v>
      </c>
      <c r="G16" s="16">
        <f t="shared" si="0"/>
        <v>1946862.5174</v>
      </c>
      <c r="H16" s="27">
        <f>RA!J20</f>
        <v>6.21481456883867</v>
      </c>
      <c r="I16" s="20">
        <f>IFERROR(VLOOKUP(B16,RMS!C:E,3,FALSE),0)</f>
        <v>2075874.7446000001</v>
      </c>
      <c r="J16" s="21">
        <f>IFERROR(VLOOKUP(B16,RMS!C:F,4,FALSE),0)</f>
        <v>1946862.5174</v>
      </c>
      <c r="K16" s="22">
        <f t="shared" si="1"/>
        <v>-0.4917000001296401</v>
      </c>
      <c r="L16" s="22">
        <f t="shared" si="2"/>
        <v>0</v>
      </c>
      <c r="M16" s="32"/>
    </row>
    <row r="17" spans="1:13">
      <c r="A17" s="73"/>
      <c r="B17" s="12">
        <v>26</v>
      </c>
      <c r="C17" s="68" t="s">
        <v>19</v>
      </c>
      <c r="D17" s="68"/>
      <c r="E17" s="15">
        <f>IFERROR(VLOOKUP(C17,RA!B:D,3,0),0)</f>
        <v>697086.41220000002</v>
      </c>
      <c r="F17" s="25">
        <f>IFERROR(VLOOKUP(C17,RA!B:I,8,0),0)</f>
        <v>77170.500400000004</v>
      </c>
      <c r="G17" s="16">
        <f t="shared" si="0"/>
        <v>619915.9118</v>
      </c>
      <c r="H17" s="27">
        <f>RA!J21</f>
        <v>11.0704353218492</v>
      </c>
      <c r="I17" s="20">
        <f>IFERROR(VLOOKUP(B17,RMS!C:E,3,FALSE),0)</f>
        <v>697085.35634299996</v>
      </c>
      <c r="J17" s="21">
        <f>IFERROR(VLOOKUP(B17,RMS!C:F,4,FALSE),0)</f>
        <v>619915.91167263396</v>
      </c>
      <c r="K17" s="22">
        <f t="shared" si="1"/>
        <v>1.0558570000575855</v>
      </c>
      <c r="L17" s="22">
        <f t="shared" si="2"/>
        <v>1.2736604548990726E-4</v>
      </c>
      <c r="M17" s="32"/>
    </row>
    <row r="18" spans="1:13">
      <c r="A18" s="73"/>
      <c r="B18" s="12">
        <v>27</v>
      </c>
      <c r="C18" s="68" t="s">
        <v>20</v>
      </c>
      <c r="D18" s="68"/>
      <c r="E18" s="15">
        <f>IFERROR(VLOOKUP(C18,RA!B:D,3,0),0)</f>
        <v>1939562.9188000001</v>
      </c>
      <c r="F18" s="25">
        <f>IFERROR(VLOOKUP(C18,RA!B:I,8,0),0)</f>
        <v>117253.8299</v>
      </c>
      <c r="G18" s="16">
        <f t="shared" si="0"/>
        <v>1822309.0889000001</v>
      </c>
      <c r="H18" s="27">
        <f>RA!J22</f>
        <v>6.0453738707556104</v>
      </c>
      <c r="I18" s="20">
        <f>IFERROR(VLOOKUP(B18,RMS!C:E,3,FALSE),0)</f>
        <v>1939565.43580827</v>
      </c>
      <c r="J18" s="21">
        <f>IFERROR(VLOOKUP(B18,RMS!C:F,4,FALSE),0)</f>
        <v>1822309.09261961</v>
      </c>
      <c r="K18" s="22">
        <f t="shared" si="1"/>
        <v>-2.5170082699041814</v>
      </c>
      <c r="L18" s="22">
        <f t="shared" si="2"/>
        <v>-3.7196099292486906E-3</v>
      </c>
      <c r="M18" s="32"/>
    </row>
    <row r="19" spans="1:13">
      <c r="A19" s="73"/>
      <c r="B19" s="12">
        <v>29</v>
      </c>
      <c r="C19" s="68" t="s">
        <v>21</v>
      </c>
      <c r="D19" s="68"/>
      <c r="E19" s="15">
        <f>IFERROR(VLOOKUP(C19,RA!B:D,3,0),0)</f>
        <v>5040341.4226000002</v>
      </c>
      <c r="F19" s="25">
        <f>IFERROR(VLOOKUP(C19,RA!B:I,8,0),0)</f>
        <v>-333343.65379999997</v>
      </c>
      <c r="G19" s="16">
        <f t="shared" si="0"/>
        <v>5373685.0764000006</v>
      </c>
      <c r="H19" s="27">
        <f>RA!J23</f>
        <v>-6.61351336846639</v>
      </c>
      <c r="I19" s="20">
        <f>IFERROR(VLOOKUP(B19,RMS!C:E,3,FALSE),0)</f>
        <v>5040343.2405546997</v>
      </c>
      <c r="J19" s="21">
        <f>IFERROR(VLOOKUP(B19,RMS!C:F,4,FALSE),0)</f>
        <v>5373685.0944093997</v>
      </c>
      <c r="K19" s="22">
        <f t="shared" si="1"/>
        <v>-1.8179546995088458</v>
      </c>
      <c r="L19" s="22">
        <f t="shared" si="2"/>
        <v>-1.8009399063885212E-2</v>
      </c>
      <c r="M19" s="32"/>
    </row>
    <row r="20" spans="1:13">
      <c r="A20" s="73"/>
      <c r="B20" s="12">
        <v>31</v>
      </c>
      <c r="C20" s="68" t="s">
        <v>22</v>
      </c>
      <c r="D20" s="68"/>
      <c r="E20" s="15">
        <f>IFERROR(VLOOKUP(C20,RA!B:D,3,0),0)</f>
        <v>515604.98139999999</v>
      </c>
      <c r="F20" s="25">
        <f>IFERROR(VLOOKUP(C20,RA!B:I,8,0),0)</f>
        <v>61331.468800000002</v>
      </c>
      <c r="G20" s="16">
        <f t="shared" si="0"/>
        <v>454273.51260000002</v>
      </c>
      <c r="H20" s="27">
        <f>RA!J24</f>
        <v>11.895049701317699</v>
      </c>
      <c r="I20" s="20">
        <f>IFERROR(VLOOKUP(B20,RMS!C:E,3,FALSE),0)</f>
        <v>515605.07591583801</v>
      </c>
      <c r="J20" s="21">
        <f>IFERROR(VLOOKUP(B20,RMS!C:F,4,FALSE),0)</f>
        <v>454273.51220893301</v>
      </c>
      <c r="K20" s="22">
        <f t="shared" si="1"/>
        <v>-9.4515838020015508E-2</v>
      </c>
      <c r="L20" s="22">
        <f t="shared" si="2"/>
        <v>3.9106700569391251E-4</v>
      </c>
      <c r="M20" s="32"/>
    </row>
    <row r="21" spans="1:13">
      <c r="A21" s="73"/>
      <c r="B21" s="12">
        <v>32</v>
      </c>
      <c r="C21" s="68" t="s">
        <v>23</v>
      </c>
      <c r="D21" s="68"/>
      <c r="E21" s="15">
        <f>IFERROR(VLOOKUP(C21,RA!B:D,3,0),0)</f>
        <v>879294.59329999995</v>
      </c>
      <c r="F21" s="25">
        <f>IFERROR(VLOOKUP(C21,RA!B:I,8,0),0)</f>
        <v>-24818.452099999999</v>
      </c>
      <c r="G21" s="16">
        <f t="shared" si="0"/>
        <v>904113.04539999994</v>
      </c>
      <c r="H21" s="27">
        <f>RA!J25</f>
        <v>-2.8225411925775798</v>
      </c>
      <c r="I21" s="20">
        <f>IFERROR(VLOOKUP(B21,RMS!C:E,3,FALSE),0)</f>
        <v>879294.58378904802</v>
      </c>
      <c r="J21" s="21">
        <f>IFERROR(VLOOKUP(B21,RMS!C:F,4,FALSE),0)</f>
        <v>904113.02702925203</v>
      </c>
      <c r="K21" s="22">
        <f t="shared" si="1"/>
        <v>9.5109519315883517E-3</v>
      </c>
      <c r="L21" s="22">
        <f t="shared" si="2"/>
        <v>1.837074791546911E-2</v>
      </c>
      <c r="M21" s="32"/>
    </row>
    <row r="22" spans="1:13">
      <c r="A22" s="73"/>
      <c r="B22" s="12">
        <v>33</v>
      </c>
      <c r="C22" s="68" t="s">
        <v>24</v>
      </c>
      <c r="D22" s="68"/>
      <c r="E22" s="15">
        <f>IFERROR(VLOOKUP(C22,RA!B:D,3,0),0)</f>
        <v>1605412.5861</v>
      </c>
      <c r="F22" s="25">
        <f>IFERROR(VLOOKUP(C22,RA!B:I,8,0),0)</f>
        <v>281575.11200000002</v>
      </c>
      <c r="G22" s="16">
        <f t="shared" si="0"/>
        <v>1323837.4741</v>
      </c>
      <c r="H22" s="27">
        <f>RA!J26</f>
        <v>17.539112028766699</v>
      </c>
      <c r="I22" s="20">
        <f>IFERROR(VLOOKUP(B22,RMS!C:E,3,FALSE),0)</f>
        <v>1605412.6500409101</v>
      </c>
      <c r="J22" s="21">
        <f>IFERROR(VLOOKUP(B22,RMS!C:F,4,FALSE),0)</f>
        <v>1323837.4361876401</v>
      </c>
      <c r="K22" s="22">
        <f t="shared" si="1"/>
        <v>-6.3940910156816244E-2</v>
      </c>
      <c r="L22" s="22">
        <f t="shared" si="2"/>
        <v>3.7912359926849604E-2</v>
      </c>
      <c r="M22" s="32"/>
    </row>
    <row r="23" spans="1:13">
      <c r="A23" s="73"/>
      <c r="B23" s="12">
        <v>34</v>
      </c>
      <c r="C23" s="68" t="s">
        <v>25</v>
      </c>
      <c r="D23" s="68"/>
      <c r="E23" s="15">
        <f>IFERROR(VLOOKUP(C23,RA!B:D,3,0),0)</f>
        <v>343414.47690000001</v>
      </c>
      <c r="F23" s="25">
        <f>IFERROR(VLOOKUP(C23,RA!B:I,8,0),0)</f>
        <v>86333.198900000003</v>
      </c>
      <c r="G23" s="16">
        <f t="shared" si="0"/>
        <v>257081.27799999999</v>
      </c>
      <c r="H23" s="27">
        <f>RA!J27</f>
        <v>25.139650395443201</v>
      </c>
      <c r="I23" s="20">
        <f>IFERROR(VLOOKUP(B23,RMS!C:E,3,FALSE),0)</f>
        <v>343414.40072744898</v>
      </c>
      <c r="J23" s="21">
        <f>IFERROR(VLOOKUP(B23,RMS!C:F,4,FALSE),0)</f>
        <v>257081.29175674301</v>
      </c>
      <c r="K23" s="22">
        <f t="shared" si="1"/>
        <v>7.6172551023773849E-2</v>
      </c>
      <c r="L23" s="22">
        <f t="shared" si="2"/>
        <v>-1.3756743021076545E-2</v>
      </c>
      <c r="M23" s="32"/>
    </row>
    <row r="24" spans="1:13">
      <c r="A24" s="73"/>
      <c r="B24" s="12">
        <v>35</v>
      </c>
      <c r="C24" s="68" t="s">
        <v>26</v>
      </c>
      <c r="D24" s="68"/>
      <c r="E24" s="15">
        <f>IFERROR(VLOOKUP(C24,RA!B:D,3,0),0)</f>
        <v>1738742.86</v>
      </c>
      <c r="F24" s="25">
        <f>IFERROR(VLOOKUP(C24,RA!B:I,8,0),0)</f>
        <v>39519.4522</v>
      </c>
      <c r="G24" s="16">
        <f t="shared" si="0"/>
        <v>1699223.4078000002</v>
      </c>
      <c r="H24" s="27">
        <f>RA!J28</f>
        <v>2.2728750241999598</v>
      </c>
      <c r="I24" s="20">
        <f>IFERROR(VLOOKUP(B24,RMS!C:E,3,FALSE),0)</f>
        <v>1738742.9301708001</v>
      </c>
      <c r="J24" s="21">
        <f>IFERROR(VLOOKUP(B24,RMS!C:F,4,FALSE),0)</f>
        <v>1699223.39996726</v>
      </c>
      <c r="K24" s="22">
        <f t="shared" si="1"/>
        <v>-7.0170799968764186E-2</v>
      </c>
      <c r="L24" s="22">
        <f t="shared" si="2"/>
        <v>7.8327402006834745E-3</v>
      </c>
      <c r="M24" s="32"/>
    </row>
    <row r="25" spans="1:13">
      <c r="A25" s="73"/>
      <c r="B25" s="12">
        <v>36</v>
      </c>
      <c r="C25" s="68" t="s">
        <v>27</v>
      </c>
      <c r="D25" s="68"/>
      <c r="E25" s="15">
        <f>IFERROR(VLOOKUP(C25,RA!B:D,3,0),0)</f>
        <v>853856.17059999995</v>
      </c>
      <c r="F25" s="25">
        <f>IFERROR(VLOOKUP(C25,RA!B:I,8,0),0)</f>
        <v>120187.3452</v>
      </c>
      <c r="G25" s="16">
        <f t="shared" si="0"/>
        <v>733668.82539999997</v>
      </c>
      <c r="H25" s="27">
        <f>RA!J29</f>
        <v>14.0758302555271</v>
      </c>
      <c r="I25" s="20">
        <f>IFERROR(VLOOKUP(B25,RMS!C:E,3,FALSE),0)</f>
        <v>853856.19103274297</v>
      </c>
      <c r="J25" s="21">
        <f>IFERROR(VLOOKUP(B25,RMS!C:F,4,FALSE),0)</f>
        <v>733668.81926601694</v>
      </c>
      <c r="K25" s="22">
        <f t="shared" si="1"/>
        <v>-2.0432743011042476E-2</v>
      </c>
      <c r="L25" s="22">
        <f t="shared" si="2"/>
        <v>6.1339830281212926E-3</v>
      </c>
      <c r="M25" s="32"/>
    </row>
    <row r="26" spans="1:13">
      <c r="A26" s="73"/>
      <c r="B26" s="12">
        <v>37</v>
      </c>
      <c r="C26" s="68" t="s">
        <v>63</v>
      </c>
      <c r="D26" s="68"/>
      <c r="E26" s="15">
        <f>IFERROR(VLOOKUP(C26,RA!B:D,3,0),0)</f>
        <v>1449074.2999</v>
      </c>
      <c r="F26" s="25">
        <f>IFERROR(VLOOKUP(C26,RA!B:I,8,0),0)</f>
        <v>156179.84940000001</v>
      </c>
      <c r="G26" s="16">
        <f t="shared" si="0"/>
        <v>1292894.4505</v>
      </c>
      <c r="H26" s="27">
        <f>RA!J30</f>
        <v>10.777904860418699</v>
      </c>
      <c r="I26" s="20">
        <f>IFERROR(VLOOKUP(B26,RMS!C:E,3,FALSE),0)</f>
        <v>1449074.26235575</v>
      </c>
      <c r="J26" s="21">
        <f>IFERROR(VLOOKUP(B26,RMS!C:F,4,FALSE),0)</f>
        <v>1292894.46984227</v>
      </c>
      <c r="K26" s="22">
        <f t="shared" si="1"/>
        <v>3.7544250022619963E-2</v>
      </c>
      <c r="L26" s="22">
        <f t="shared" si="2"/>
        <v>-1.9342269981279969E-2</v>
      </c>
      <c r="M26" s="32"/>
    </row>
    <row r="27" spans="1:13">
      <c r="A27" s="73"/>
      <c r="B27" s="12">
        <v>38</v>
      </c>
      <c r="C27" s="68" t="s">
        <v>29</v>
      </c>
      <c r="D27" s="68"/>
      <c r="E27" s="15">
        <f>IFERROR(VLOOKUP(C27,RA!B:D,3,0),0)</f>
        <v>1512761.1998999999</v>
      </c>
      <c r="F27" s="25">
        <f>IFERROR(VLOOKUP(C27,RA!B:I,8,0),0)</f>
        <v>2975.7972</v>
      </c>
      <c r="G27" s="16">
        <f t="shared" si="0"/>
        <v>1509785.4027</v>
      </c>
      <c r="H27" s="27">
        <f>RA!J31</f>
        <v>0.19671295113840301</v>
      </c>
      <c r="I27" s="20">
        <f>IFERROR(VLOOKUP(B27,RMS!C:E,3,FALSE),0)</f>
        <v>1512761.16965575</v>
      </c>
      <c r="J27" s="21">
        <f>IFERROR(VLOOKUP(B27,RMS!C:F,4,FALSE),0)</f>
        <v>1509785.3890070801</v>
      </c>
      <c r="K27" s="22">
        <f t="shared" si="1"/>
        <v>3.0244249850511551E-2</v>
      </c>
      <c r="L27" s="22">
        <f t="shared" si="2"/>
        <v>1.3692919863387942E-2</v>
      </c>
      <c r="M27" s="32"/>
    </row>
    <row r="28" spans="1:13">
      <c r="A28" s="73"/>
      <c r="B28" s="12">
        <v>39</v>
      </c>
      <c r="C28" s="68" t="s">
        <v>30</v>
      </c>
      <c r="D28" s="68"/>
      <c r="E28" s="15">
        <f>IFERROR(VLOOKUP(C28,RA!B:D,3,0),0)</f>
        <v>173518.7365</v>
      </c>
      <c r="F28" s="25">
        <f>IFERROR(VLOOKUP(C28,RA!B:I,8,0),0)</f>
        <v>37862.044500000004</v>
      </c>
      <c r="G28" s="16">
        <f t="shared" si="0"/>
        <v>135656.69199999998</v>
      </c>
      <c r="H28" s="27">
        <f>RA!J32</f>
        <v>21.820147647283001</v>
      </c>
      <c r="I28" s="20">
        <f>IFERROR(VLOOKUP(B28,RMS!C:E,3,FALSE),0)</f>
        <v>173518.64819087801</v>
      </c>
      <c r="J28" s="21">
        <f>IFERROR(VLOOKUP(B28,RMS!C:F,4,FALSE),0)</f>
        <v>135656.71443613601</v>
      </c>
      <c r="K28" s="22">
        <f t="shared" si="1"/>
        <v>8.8309121987549588E-2</v>
      </c>
      <c r="L28" s="22">
        <f t="shared" si="2"/>
        <v>-2.2436136030592024E-2</v>
      </c>
      <c r="M28" s="32"/>
    </row>
    <row r="29" spans="1:13">
      <c r="A29" s="73"/>
      <c r="B29" s="12">
        <v>40</v>
      </c>
      <c r="C29" s="68" t="s">
        <v>64</v>
      </c>
      <c r="D29" s="68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3"/>
      <c r="B30" s="12">
        <v>42</v>
      </c>
      <c r="C30" s="68" t="s">
        <v>31</v>
      </c>
      <c r="D30" s="68"/>
      <c r="E30" s="15">
        <f>IFERROR(VLOOKUP(C30,RA!B:D,3,0),0)</f>
        <v>430305.25929999998</v>
      </c>
      <c r="F30" s="25">
        <f>IFERROR(VLOOKUP(C30,RA!B:I,8,0),0)</f>
        <v>34183.953399999999</v>
      </c>
      <c r="G30" s="16">
        <f t="shared" si="0"/>
        <v>396121.30589999998</v>
      </c>
      <c r="H30" s="27">
        <f>RA!J34</f>
        <v>7.9441170334773101</v>
      </c>
      <c r="I30" s="20">
        <f>IFERROR(VLOOKUP(B30,RMS!C:E,3,FALSE),0)</f>
        <v>430305.25929999998</v>
      </c>
      <c r="J30" s="21">
        <f>IFERROR(VLOOKUP(B30,RMS!C:F,4,FALSE),0)</f>
        <v>396121.31439999997</v>
      </c>
      <c r="K30" s="22">
        <f t="shared" si="1"/>
        <v>0</v>
      </c>
      <c r="L30" s="22">
        <f t="shared" si="2"/>
        <v>-8.4999999962747097E-3</v>
      </c>
      <c r="M30" s="32"/>
    </row>
    <row r="31" spans="1:13" s="36" customFormat="1" ht="12" thickBot="1">
      <c r="A31" s="73"/>
      <c r="B31" s="12">
        <v>43</v>
      </c>
      <c r="C31" s="42" t="s">
        <v>70</v>
      </c>
      <c r="D31" s="41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-1.29008508685895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3"/>
      <c r="B32" s="12">
        <v>70</v>
      </c>
      <c r="C32" s="74" t="s">
        <v>61</v>
      </c>
      <c r="D32" s="75"/>
      <c r="E32" s="15">
        <f>IFERROR(VLOOKUP(C32,RA!B:D,3,0),0)</f>
        <v>4853396.93</v>
      </c>
      <c r="F32" s="25">
        <f>IFERROR(VLOOKUP(C32,RA!B:I,8,0),0)</f>
        <v>-62612.95</v>
      </c>
      <c r="G32" s="16">
        <f t="shared" si="0"/>
        <v>4916009.88</v>
      </c>
      <c r="H32" s="27">
        <f>RA!J34</f>
        <v>7.9441170334773101</v>
      </c>
      <c r="I32" s="20">
        <f>IFERROR(VLOOKUP(B32,RMS!C:E,3,FALSE),0)</f>
        <v>4853396.93</v>
      </c>
      <c r="J32" s="21">
        <f>IFERROR(VLOOKUP(B32,RMS!C:F,4,FALSE),0)</f>
        <v>4916009.88</v>
      </c>
      <c r="K32" s="22">
        <f t="shared" si="1"/>
        <v>0</v>
      </c>
      <c r="L32" s="22">
        <f t="shared" si="2"/>
        <v>0</v>
      </c>
    </row>
    <row r="33" spans="1:13">
      <c r="A33" s="73"/>
      <c r="B33" s="12">
        <v>71</v>
      </c>
      <c r="C33" s="68" t="s">
        <v>35</v>
      </c>
      <c r="D33" s="68"/>
      <c r="E33" s="15">
        <f>IFERROR(VLOOKUP(C33,RA!B:D,3,0),0)</f>
        <v>2418424.56</v>
      </c>
      <c r="F33" s="25">
        <f>IFERROR(VLOOKUP(C33,RA!B:I,8,0),0)</f>
        <v>-358989.24</v>
      </c>
      <c r="G33" s="16">
        <f t="shared" si="0"/>
        <v>2777413.8</v>
      </c>
      <c r="H33" s="27">
        <f>RA!J34</f>
        <v>7.9441170334773101</v>
      </c>
      <c r="I33" s="20">
        <f>IFERROR(VLOOKUP(B33,RMS!C:E,3,FALSE),0)</f>
        <v>2418424.56</v>
      </c>
      <c r="J33" s="21">
        <f>IFERROR(VLOOKUP(B33,RMS!C:F,4,FALSE),0)</f>
        <v>2777413.8</v>
      </c>
      <c r="K33" s="22">
        <f t="shared" si="1"/>
        <v>0</v>
      </c>
      <c r="L33" s="22">
        <f t="shared" si="2"/>
        <v>0</v>
      </c>
      <c r="M33" s="32"/>
    </row>
    <row r="34" spans="1:13">
      <c r="A34" s="73"/>
      <c r="B34" s="12">
        <v>72</v>
      </c>
      <c r="C34" s="68" t="s">
        <v>36</v>
      </c>
      <c r="D34" s="68"/>
      <c r="E34" s="15">
        <f>IFERROR(VLOOKUP(C34,RA!B:D,3,0),0)</f>
        <v>1229842.67</v>
      </c>
      <c r="F34" s="25">
        <f>IFERROR(VLOOKUP(C34,RA!B:I,8,0),0)</f>
        <v>-22489.19</v>
      </c>
      <c r="G34" s="16">
        <f t="shared" si="0"/>
        <v>1252331.8599999999</v>
      </c>
      <c r="H34" s="27">
        <f>RA!J35</f>
        <v>-1.29008508685895</v>
      </c>
      <c r="I34" s="20">
        <f>IFERROR(VLOOKUP(B34,RMS!C:E,3,FALSE),0)</f>
        <v>1229842.67</v>
      </c>
      <c r="J34" s="21">
        <f>IFERROR(VLOOKUP(B34,RMS!C:F,4,FALSE),0)</f>
        <v>1252331.8600000001</v>
      </c>
      <c r="K34" s="22">
        <f t="shared" si="1"/>
        <v>0</v>
      </c>
      <c r="L34" s="22">
        <f t="shared" si="2"/>
        <v>0</v>
      </c>
      <c r="M34" s="32"/>
    </row>
    <row r="35" spans="1:13">
      <c r="A35" s="73"/>
      <c r="B35" s="12">
        <v>73</v>
      </c>
      <c r="C35" s="68" t="s">
        <v>37</v>
      </c>
      <c r="D35" s="68"/>
      <c r="E35" s="15">
        <f>IFERROR(VLOOKUP(C35,RA!B:D,3,0),0)</f>
        <v>1641025.7</v>
      </c>
      <c r="F35" s="25">
        <f>IFERROR(VLOOKUP(C35,RA!B:I,8,0),0)</f>
        <v>-256607.68</v>
      </c>
      <c r="G35" s="16">
        <f t="shared" si="0"/>
        <v>1897633.38</v>
      </c>
      <c r="H35" s="27">
        <f>RA!J34</f>
        <v>7.9441170334773101</v>
      </c>
      <c r="I35" s="20">
        <f>IFERROR(VLOOKUP(B35,RMS!C:E,3,FALSE),0)</f>
        <v>1641025.7</v>
      </c>
      <c r="J35" s="21">
        <f>IFERROR(VLOOKUP(B35,RMS!C:F,4,FALSE),0)</f>
        <v>1897633.38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3"/>
      <c r="B36" s="12">
        <v>74</v>
      </c>
      <c r="C36" s="68" t="s">
        <v>62</v>
      </c>
      <c r="D36" s="68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-1.29008508685895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3"/>
      <c r="B37" s="12">
        <v>75</v>
      </c>
      <c r="C37" s="68" t="s">
        <v>32</v>
      </c>
      <c r="D37" s="68"/>
      <c r="E37" s="15">
        <f>IFERROR(VLOOKUP(C37,RA!B:D,3,0),0)</f>
        <v>135410.25599999999</v>
      </c>
      <c r="F37" s="25">
        <f>IFERROR(VLOOKUP(C37,RA!B:I,8,0),0)</f>
        <v>6966.5151999999998</v>
      </c>
      <c r="G37" s="16">
        <f t="shared" si="0"/>
        <v>128443.7408</v>
      </c>
      <c r="H37" s="27">
        <f>RA!J35</f>
        <v>-1.29008508685895</v>
      </c>
      <c r="I37" s="20">
        <f>IFERROR(VLOOKUP(B37,RMS!C:E,3,FALSE),0)</f>
        <v>135410.256410256</v>
      </c>
      <c r="J37" s="21">
        <f>IFERROR(VLOOKUP(B37,RMS!C:F,4,FALSE),0)</f>
        <v>128443.73931623901</v>
      </c>
      <c r="K37" s="22">
        <f t="shared" si="1"/>
        <v>-4.1025600512512028E-4</v>
      </c>
      <c r="L37" s="22">
        <f t="shared" si="2"/>
        <v>1.483760992414318E-3</v>
      </c>
      <c r="M37" s="32"/>
    </row>
    <row r="38" spans="1:13">
      <c r="A38" s="73"/>
      <c r="B38" s="12">
        <v>76</v>
      </c>
      <c r="C38" s="68" t="s">
        <v>33</v>
      </c>
      <c r="D38" s="68"/>
      <c r="E38" s="15">
        <f>IFERROR(VLOOKUP(C38,RA!B:D,3,0),0)</f>
        <v>841718.32330000005</v>
      </c>
      <c r="F38" s="25">
        <f>IFERROR(VLOOKUP(C38,RA!B:I,8,0),0)</f>
        <v>31285.963899999999</v>
      </c>
      <c r="G38" s="16">
        <f t="shared" si="0"/>
        <v>810432.35940000007</v>
      </c>
      <c r="H38" s="27">
        <f>RA!J36</f>
        <v>-14.843929636573</v>
      </c>
      <c r="I38" s="20">
        <f>IFERROR(VLOOKUP(B38,RMS!C:E,3,FALSE),0)</f>
        <v>841718.31771453004</v>
      </c>
      <c r="J38" s="21">
        <f>IFERROR(VLOOKUP(B38,RMS!C:F,4,FALSE),0)</f>
        <v>810432.355406838</v>
      </c>
      <c r="K38" s="22">
        <f t="shared" si="1"/>
        <v>5.5854700040072203E-3</v>
      </c>
      <c r="L38" s="22">
        <f t="shared" si="2"/>
        <v>3.9931620704010129E-3</v>
      </c>
      <c r="M38" s="32"/>
    </row>
    <row r="39" spans="1:13">
      <c r="A39" s="73"/>
      <c r="B39" s="12">
        <v>77</v>
      </c>
      <c r="C39" s="68" t="s">
        <v>38</v>
      </c>
      <c r="D39" s="68"/>
      <c r="E39" s="15">
        <f>IFERROR(VLOOKUP(C39,RA!B:D,3,0),0)</f>
        <v>1173467.54</v>
      </c>
      <c r="F39" s="25">
        <f>IFERROR(VLOOKUP(C39,RA!B:I,8,0),0)</f>
        <v>-188638.55</v>
      </c>
      <c r="G39" s="16">
        <f t="shared" si="0"/>
        <v>1362106.09</v>
      </c>
      <c r="H39" s="27">
        <f>RA!J37</f>
        <v>-1.82862333114528</v>
      </c>
      <c r="I39" s="20">
        <f>IFERROR(VLOOKUP(B39,RMS!C:E,3,FALSE),0)</f>
        <v>1173467.54</v>
      </c>
      <c r="J39" s="21">
        <f>IFERROR(VLOOKUP(B39,RMS!C:F,4,FALSE),0)</f>
        <v>1362106.09</v>
      </c>
      <c r="K39" s="22">
        <f t="shared" si="1"/>
        <v>0</v>
      </c>
      <c r="L39" s="22">
        <f t="shared" si="2"/>
        <v>0</v>
      </c>
      <c r="M39" s="32"/>
    </row>
    <row r="40" spans="1:13">
      <c r="A40" s="73"/>
      <c r="B40" s="12">
        <v>78</v>
      </c>
      <c r="C40" s="68" t="s">
        <v>39</v>
      </c>
      <c r="D40" s="68"/>
      <c r="E40" s="15">
        <f>IFERROR(VLOOKUP(C40,RA!B:D,3,0),0)</f>
        <v>408892.03</v>
      </c>
      <c r="F40" s="25">
        <f>IFERROR(VLOOKUP(C40,RA!B:I,8,0),0)</f>
        <v>51013.919999999998</v>
      </c>
      <c r="G40" s="16">
        <f t="shared" si="0"/>
        <v>357878.11000000004</v>
      </c>
      <c r="H40" s="27">
        <f>RA!J38</f>
        <v>-15.637029938044201</v>
      </c>
      <c r="I40" s="20">
        <f>IFERROR(VLOOKUP(B40,RMS!C:E,3,FALSE),0)</f>
        <v>408892.03</v>
      </c>
      <c r="J40" s="21">
        <f>IFERROR(VLOOKUP(B40,RMS!C:F,4,FALSE),0)</f>
        <v>357878.11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3"/>
      <c r="B41" s="12">
        <v>9101</v>
      </c>
      <c r="C41" s="69" t="s">
        <v>65</v>
      </c>
      <c r="D41" s="70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0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3"/>
      <c r="B42" s="12">
        <v>99</v>
      </c>
      <c r="C42" s="68" t="s">
        <v>34</v>
      </c>
      <c r="D42" s="68"/>
      <c r="E42" s="15">
        <f>IFERROR(VLOOKUP(C42,RA!B:D,3,0),0)</f>
        <v>11123.504300000001</v>
      </c>
      <c r="F42" s="25">
        <f>IFERROR(VLOOKUP(C42,RA!B:I,8,0),0)</f>
        <v>1982.7521999999999</v>
      </c>
      <c r="G42" s="16">
        <f t="shared" si="0"/>
        <v>9140.7521000000015</v>
      </c>
      <c r="H42" s="27">
        <f>RA!J39</f>
        <v>0</v>
      </c>
      <c r="I42" s="20">
        <f>VLOOKUP(B42,RMS!C:E,3,FALSE)</f>
        <v>11123.504273504301</v>
      </c>
      <c r="J42" s="21">
        <f>IFERROR(VLOOKUP(B42,RMS!C:F,4,FALSE),0)</f>
        <v>9140.7521367521404</v>
      </c>
      <c r="K42" s="22">
        <f t="shared" si="1"/>
        <v>2.649569978530053E-5</v>
      </c>
      <c r="L42" s="22">
        <f t="shared" si="2"/>
        <v>-3.6752138839801773E-5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4"/>
  <sheetViews>
    <sheetView workbookViewId="0">
      <selection activeCell="A8" sqref="A1:XFD1048576"/>
    </sheetView>
  </sheetViews>
  <sheetFormatPr defaultRowHeight="11.25"/>
  <cols>
    <col min="1" max="1" width="8.855468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3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3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4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5"/>
      <c r="B5" s="46"/>
      <c r="C5" s="47"/>
      <c r="D5" s="48" t="s">
        <v>0</v>
      </c>
      <c r="E5" s="48" t="s">
        <v>66</v>
      </c>
      <c r="F5" s="48" t="s">
        <v>67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68</v>
      </c>
      <c r="Q5" s="48" t="s">
        <v>69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79" t="s">
        <v>4</v>
      </c>
      <c r="C6" s="8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1" t="s">
        <v>5</v>
      </c>
      <c r="B7" s="82"/>
      <c r="C7" s="83"/>
      <c r="D7" s="52">
        <v>44489787.586800002</v>
      </c>
      <c r="E7" s="63"/>
      <c r="F7" s="63"/>
      <c r="G7" s="52">
        <v>17055229.258099999</v>
      </c>
      <c r="H7" s="53">
        <v>160.85716535103501</v>
      </c>
      <c r="I7" s="52">
        <v>980444.24049999996</v>
      </c>
      <c r="J7" s="53">
        <v>2.2037512284974299</v>
      </c>
      <c r="K7" s="52">
        <v>1409645.0593999999</v>
      </c>
      <c r="L7" s="53">
        <v>8.2651780170619595</v>
      </c>
      <c r="M7" s="53">
        <v>-0.30447438951950401</v>
      </c>
      <c r="N7" s="52">
        <v>487417935.5862</v>
      </c>
      <c r="O7" s="52">
        <v>487417935.5862</v>
      </c>
      <c r="P7" s="52">
        <v>1248031</v>
      </c>
      <c r="Q7" s="52">
        <v>1124246</v>
      </c>
      <c r="R7" s="53">
        <v>11.010490586579801</v>
      </c>
      <c r="S7" s="52">
        <v>35.647982771902299</v>
      </c>
      <c r="T7" s="52">
        <v>24.751992927971301</v>
      </c>
      <c r="U7" s="54">
        <v>30.5655159049258</v>
      </c>
    </row>
    <row r="8" spans="1:23" ht="12" thickBot="1">
      <c r="A8" s="84">
        <v>42749</v>
      </c>
      <c r="B8" s="74" t="s">
        <v>6</v>
      </c>
      <c r="C8" s="75"/>
      <c r="D8" s="55">
        <v>1414404.1377000001</v>
      </c>
      <c r="E8" s="58"/>
      <c r="F8" s="58"/>
      <c r="G8" s="55">
        <v>624656.27500000002</v>
      </c>
      <c r="H8" s="56">
        <v>126.42918902879801</v>
      </c>
      <c r="I8" s="55">
        <v>329827.90899999999</v>
      </c>
      <c r="J8" s="56">
        <v>23.319212678233701</v>
      </c>
      <c r="K8" s="55">
        <v>148350.30660000001</v>
      </c>
      <c r="L8" s="56">
        <v>23.749110116599699</v>
      </c>
      <c r="M8" s="56">
        <v>1.2233045320851399</v>
      </c>
      <c r="N8" s="55">
        <v>18690789.0869</v>
      </c>
      <c r="O8" s="55">
        <v>18690789.0869</v>
      </c>
      <c r="P8" s="55">
        <v>37063</v>
      </c>
      <c r="Q8" s="55">
        <v>30729</v>
      </c>
      <c r="R8" s="56">
        <v>20.612450779394099</v>
      </c>
      <c r="S8" s="55">
        <v>38.162160043709399</v>
      </c>
      <c r="T8" s="55">
        <v>35.675132841940801</v>
      </c>
      <c r="U8" s="57">
        <v>6.51699798680154</v>
      </c>
    </row>
    <row r="9" spans="1:23" ht="12" thickBot="1">
      <c r="A9" s="85"/>
      <c r="B9" s="74" t="s">
        <v>7</v>
      </c>
      <c r="C9" s="75"/>
      <c r="D9" s="55">
        <v>178405.79509999999</v>
      </c>
      <c r="E9" s="58"/>
      <c r="F9" s="58"/>
      <c r="G9" s="55">
        <v>61117.7621</v>
      </c>
      <c r="H9" s="56">
        <v>191.904986324753</v>
      </c>
      <c r="I9" s="55">
        <v>46625.805200000003</v>
      </c>
      <c r="J9" s="56">
        <v>26.134692078732801</v>
      </c>
      <c r="K9" s="55">
        <v>15189.2405</v>
      </c>
      <c r="L9" s="56">
        <v>24.852416021299302</v>
      </c>
      <c r="M9" s="56">
        <v>2.0696600794490001</v>
      </c>
      <c r="N9" s="55">
        <v>1706808.9469999999</v>
      </c>
      <c r="O9" s="55">
        <v>1706808.9469999999</v>
      </c>
      <c r="P9" s="55">
        <v>9525</v>
      </c>
      <c r="Q9" s="55">
        <v>7728</v>
      </c>
      <c r="R9" s="56">
        <v>23.253105590062098</v>
      </c>
      <c r="S9" s="55">
        <v>18.7302672020997</v>
      </c>
      <c r="T9" s="55">
        <v>18.645564466873701</v>
      </c>
      <c r="U9" s="57">
        <v>0.452223848768883</v>
      </c>
    </row>
    <row r="10" spans="1:23" ht="12" thickBot="1">
      <c r="A10" s="85"/>
      <c r="B10" s="74" t="s">
        <v>8</v>
      </c>
      <c r="C10" s="75"/>
      <c r="D10" s="55">
        <v>249861.0227</v>
      </c>
      <c r="E10" s="58"/>
      <c r="F10" s="58"/>
      <c r="G10" s="55">
        <v>90447.480200000005</v>
      </c>
      <c r="H10" s="56">
        <v>176.249843718698</v>
      </c>
      <c r="I10" s="55">
        <v>66458.214900000006</v>
      </c>
      <c r="J10" s="56">
        <v>26.5980720729676</v>
      </c>
      <c r="K10" s="55">
        <v>23389.7533</v>
      </c>
      <c r="L10" s="56">
        <v>25.860038608350301</v>
      </c>
      <c r="M10" s="56">
        <v>1.84133885670355</v>
      </c>
      <c r="N10" s="55">
        <v>2932643.0617</v>
      </c>
      <c r="O10" s="55">
        <v>2932643.0617</v>
      </c>
      <c r="P10" s="55">
        <v>132637</v>
      </c>
      <c r="Q10" s="55">
        <v>119365</v>
      </c>
      <c r="R10" s="56">
        <v>11.1188371800779</v>
      </c>
      <c r="S10" s="55">
        <v>1.8837957937830301</v>
      </c>
      <c r="T10" s="55">
        <v>1.75157333891844</v>
      </c>
      <c r="U10" s="57">
        <v>7.0189377904416803</v>
      </c>
    </row>
    <row r="11" spans="1:23" ht="12" thickBot="1">
      <c r="A11" s="85"/>
      <c r="B11" s="74" t="s">
        <v>9</v>
      </c>
      <c r="C11" s="75"/>
      <c r="D11" s="55">
        <v>92805.987200000003</v>
      </c>
      <c r="E11" s="58"/>
      <c r="F11" s="58"/>
      <c r="G11" s="55">
        <v>78654.969299999997</v>
      </c>
      <c r="H11" s="56">
        <v>17.991257292373</v>
      </c>
      <c r="I11" s="55">
        <v>18980.184499999999</v>
      </c>
      <c r="J11" s="56">
        <v>20.451465549412301</v>
      </c>
      <c r="K11" s="55">
        <v>17333.098000000002</v>
      </c>
      <c r="L11" s="56">
        <v>22.036875933279401</v>
      </c>
      <c r="M11" s="56">
        <v>9.5025511307904001E-2</v>
      </c>
      <c r="N11" s="55">
        <v>1262436.9081999999</v>
      </c>
      <c r="O11" s="55">
        <v>1262436.9081999999</v>
      </c>
      <c r="P11" s="55">
        <v>3983</v>
      </c>
      <c r="Q11" s="55">
        <v>3548</v>
      </c>
      <c r="R11" s="56">
        <v>12.260428410372</v>
      </c>
      <c r="S11" s="55">
        <v>23.300524027115198</v>
      </c>
      <c r="T11" s="55">
        <v>22.4556125986471</v>
      </c>
      <c r="U11" s="57">
        <v>3.62614775309292</v>
      </c>
    </row>
    <row r="12" spans="1:23" ht="12" thickBot="1">
      <c r="A12" s="85"/>
      <c r="B12" s="74" t="s">
        <v>10</v>
      </c>
      <c r="C12" s="75"/>
      <c r="D12" s="55">
        <v>355132.90480000002</v>
      </c>
      <c r="E12" s="58"/>
      <c r="F12" s="58"/>
      <c r="G12" s="55">
        <v>242690.77429999999</v>
      </c>
      <c r="H12" s="56">
        <v>46.331440008100898</v>
      </c>
      <c r="I12" s="55">
        <v>56645.945800000001</v>
      </c>
      <c r="J12" s="56">
        <v>15.9506328572683</v>
      </c>
      <c r="K12" s="55">
        <v>29086.980100000001</v>
      </c>
      <c r="L12" s="56">
        <v>11.985202232716301</v>
      </c>
      <c r="M12" s="56">
        <v>0.94746740999764401</v>
      </c>
      <c r="N12" s="55">
        <v>7304758.7797999997</v>
      </c>
      <c r="O12" s="55">
        <v>7304758.7797999997</v>
      </c>
      <c r="P12" s="55">
        <v>2329</v>
      </c>
      <c r="Q12" s="55">
        <v>1844</v>
      </c>
      <c r="R12" s="56">
        <v>26.301518438177901</v>
      </c>
      <c r="S12" s="55">
        <v>152.482999055389</v>
      </c>
      <c r="T12" s="55">
        <v>153.59218449023899</v>
      </c>
      <c r="U12" s="57">
        <v>-0.72741580485776902</v>
      </c>
    </row>
    <row r="13" spans="1:23" ht="12" thickBot="1">
      <c r="A13" s="85"/>
      <c r="B13" s="74" t="s">
        <v>11</v>
      </c>
      <c r="C13" s="75"/>
      <c r="D13" s="55">
        <v>427444.17959999997</v>
      </c>
      <c r="E13" s="58"/>
      <c r="F13" s="58"/>
      <c r="G13" s="55">
        <v>236008.61489999999</v>
      </c>
      <c r="H13" s="56">
        <v>81.113803740221002</v>
      </c>
      <c r="I13" s="55">
        <v>81012.731199999995</v>
      </c>
      <c r="J13" s="56">
        <v>18.952821225875901</v>
      </c>
      <c r="K13" s="55">
        <v>63388.657700000003</v>
      </c>
      <c r="L13" s="56">
        <v>26.8586202782719</v>
      </c>
      <c r="M13" s="56">
        <v>0.27803197195639601</v>
      </c>
      <c r="N13" s="55">
        <v>6941752.2139999997</v>
      </c>
      <c r="O13" s="55">
        <v>6941752.2139999997</v>
      </c>
      <c r="P13" s="55">
        <v>12857</v>
      </c>
      <c r="Q13" s="55">
        <v>10659</v>
      </c>
      <c r="R13" s="56">
        <v>20.621071395065201</v>
      </c>
      <c r="S13" s="55">
        <v>33.246027813642399</v>
      </c>
      <c r="T13" s="55">
        <v>30.904846167557899</v>
      </c>
      <c r="U13" s="57">
        <v>7.04198907372552</v>
      </c>
    </row>
    <row r="14" spans="1:23" ht="12" thickBot="1">
      <c r="A14" s="85"/>
      <c r="B14" s="74" t="s">
        <v>12</v>
      </c>
      <c r="C14" s="75"/>
      <c r="D14" s="55">
        <v>174215.1943</v>
      </c>
      <c r="E14" s="58"/>
      <c r="F14" s="58"/>
      <c r="G14" s="55">
        <v>136177.92749999999</v>
      </c>
      <c r="H14" s="56">
        <v>27.932035314607099</v>
      </c>
      <c r="I14" s="55">
        <v>33315.738899999997</v>
      </c>
      <c r="J14" s="56">
        <v>19.123325628320298</v>
      </c>
      <c r="K14" s="55">
        <v>25721.8632</v>
      </c>
      <c r="L14" s="56">
        <v>18.888423162410099</v>
      </c>
      <c r="M14" s="56">
        <v>0.29523038984205502</v>
      </c>
      <c r="N14" s="55">
        <v>2346489.4859000002</v>
      </c>
      <c r="O14" s="55">
        <v>2346489.4859000002</v>
      </c>
      <c r="P14" s="55">
        <v>2181</v>
      </c>
      <c r="Q14" s="55">
        <v>1890</v>
      </c>
      <c r="R14" s="56">
        <v>15.396825396825401</v>
      </c>
      <c r="S14" s="55">
        <v>79.878585190279694</v>
      </c>
      <c r="T14" s="55">
        <v>66.224230211640204</v>
      </c>
      <c r="U14" s="57">
        <v>17.093886861057101</v>
      </c>
    </row>
    <row r="15" spans="1:23" ht="12" thickBot="1">
      <c r="A15" s="85"/>
      <c r="B15" s="74" t="s">
        <v>13</v>
      </c>
      <c r="C15" s="75"/>
      <c r="D15" s="55">
        <v>250328.6906</v>
      </c>
      <c r="E15" s="58"/>
      <c r="F15" s="58"/>
      <c r="G15" s="55">
        <v>144534.37729999999</v>
      </c>
      <c r="H15" s="56">
        <v>73.196643785588904</v>
      </c>
      <c r="I15" s="55">
        <v>-40951.806900000003</v>
      </c>
      <c r="J15" s="56">
        <v>-16.3592142801709</v>
      </c>
      <c r="K15" s="55">
        <v>5898.2776000000003</v>
      </c>
      <c r="L15" s="56">
        <v>4.0808821473367196</v>
      </c>
      <c r="M15" s="56">
        <v>-7.9430111088701603</v>
      </c>
      <c r="N15" s="55">
        <v>2448171.4111000001</v>
      </c>
      <c r="O15" s="55">
        <v>2448171.4111000001</v>
      </c>
      <c r="P15" s="55">
        <v>9504</v>
      </c>
      <c r="Q15" s="55">
        <v>7886</v>
      </c>
      <c r="R15" s="56">
        <v>20.517372558965299</v>
      </c>
      <c r="S15" s="55">
        <v>26.339298253367001</v>
      </c>
      <c r="T15" s="55">
        <v>25.041167550088801</v>
      </c>
      <c r="U15" s="57">
        <v>4.9284938831363796</v>
      </c>
    </row>
    <row r="16" spans="1:23" ht="12" thickBot="1">
      <c r="A16" s="85"/>
      <c r="B16" s="74" t="s">
        <v>14</v>
      </c>
      <c r="C16" s="75"/>
      <c r="D16" s="55">
        <v>1759052.9572000001</v>
      </c>
      <c r="E16" s="58"/>
      <c r="F16" s="58"/>
      <c r="G16" s="55">
        <v>564788.18310000002</v>
      </c>
      <c r="H16" s="56">
        <v>211.45356964533801</v>
      </c>
      <c r="I16" s="55">
        <v>-100858.8051</v>
      </c>
      <c r="J16" s="56">
        <v>-5.7336991866659597</v>
      </c>
      <c r="K16" s="55">
        <v>18742.168600000001</v>
      </c>
      <c r="L16" s="56">
        <v>3.3184420568306301</v>
      </c>
      <c r="M16" s="56">
        <v>-6.3813839397432401</v>
      </c>
      <c r="N16" s="55">
        <v>16798588.1536</v>
      </c>
      <c r="O16" s="55">
        <v>16798588.1536</v>
      </c>
      <c r="P16" s="55">
        <v>55633</v>
      </c>
      <c r="Q16" s="55">
        <v>47303</v>
      </c>
      <c r="R16" s="56">
        <v>17.6098767520031</v>
      </c>
      <c r="S16" s="55">
        <v>31.618876515737099</v>
      </c>
      <c r="T16" s="55">
        <v>25.932089563029798</v>
      </c>
      <c r="U16" s="57">
        <v>17.985417508040999</v>
      </c>
    </row>
    <row r="17" spans="1:21" ht="12" thickBot="1">
      <c r="A17" s="85"/>
      <c r="B17" s="74" t="s">
        <v>15</v>
      </c>
      <c r="C17" s="75"/>
      <c r="D17" s="55">
        <v>1509419.3111</v>
      </c>
      <c r="E17" s="58"/>
      <c r="F17" s="58"/>
      <c r="G17" s="55">
        <v>617247.17059999995</v>
      </c>
      <c r="H17" s="56">
        <v>144.54049900832399</v>
      </c>
      <c r="I17" s="55">
        <v>181818.30100000001</v>
      </c>
      <c r="J17" s="56">
        <v>12.0455793604163</v>
      </c>
      <c r="K17" s="55">
        <v>54312.782299999999</v>
      </c>
      <c r="L17" s="56">
        <v>8.7991950205628005</v>
      </c>
      <c r="M17" s="56">
        <v>2.3476152997597399</v>
      </c>
      <c r="N17" s="55">
        <v>35556068.649700001</v>
      </c>
      <c r="O17" s="55">
        <v>35556068.649700001</v>
      </c>
      <c r="P17" s="55">
        <v>14019</v>
      </c>
      <c r="Q17" s="55">
        <v>12453</v>
      </c>
      <c r="R17" s="56">
        <v>12.5752830643219</v>
      </c>
      <c r="S17" s="55">
        <v>107.66954212854</v>
      </c>
      <c r="T17" s="55">
        <v>114.379038625231</v>
      </c>
      <c r="U17" s="57">
        <v>-6.2315640654262197</v>
      </c>
    </row>
    <row r="18" spans="1:21" ht="12" customHeight="1" thickBot="1">
      <c r="A18" s="85"/>
      <c r="B18" s="74" t="s">
        <v>16</v>
      </c>
      <c r="C18" s="75"/>
      <c r="D18" s="55">
        <v>5240091.4584999997</v>
      </c>
      <c r="E18" s="58"/>
      <c r="F18" s="58"/>
      <c r="G18" s="55">
        <v>1472546.8773000001</v>
      </c>
      <c r="H18" s="56">
        <v>255.85226788216201</v>
      </c>
      <c r="I18" s="55">
        <v>248389.0289</v>
      </c>
      <c r="J18" s="56">
        <v>4.7401659086901198</v>
      </c>
      <c r="K18" s="55">
        <v>236322.9755</v>
      </c>
      <c r="L18" s="56">
        <v>16.048587596295199</v>
      </c>
      <c r="M18" s="56">
        <v>5.1057470711306001E-2</v>
      </c>
      <c r="N18" s="55">
        <v>55120406.0255</v>
      </c>
      <c r="O18" s="55">
        <v>55120406.0255</v>
      </c>
      <c r="P18" s="55">
        <v>125572</v>
      </c>
      <c r="Q18" s="55">
        <v>100097</v>
      </c>
      <c r="R18" s="56">
        <v>25.450313196199701</v>
      </c>
      <c r="S18" s="55">
        <v>41.729776212053601</v>
      </c>
      <c r="T18" s="55">
        <v>35.247166895111697</v>
      </c>
      <c r="U18" s="57">
        <v>15.5347330021612</v>
      </c>
    </row>
    <row r="19" spans="1:21" ht="12" customHeight="1" thickBot="1">
      <c r="A19" s="85"/>
      <c r="B19" s="74" t="s">
        <v>17</v>
      </c>
      <c r="C19" s="75"/>
      <c r="D19" s="55">
        <v>870474.26399999997</v>
      </c>
      <c r="E19" s="58"/>
      <c r="F19" s="58"/>
      <c r="G19" s="55">
        <v>532818.18610000005</v>
      </c>
      <c r="H19" s="56">
        <v>63.371725423168698</v>
      </c>
      <c r="I19" s="55">
        <v>71847.270300000004</v>
      </c>
      <c r="J19" s="56">
        <v>8.2538075244002904</v>
      </c>
      <c r="K19" s="55">
        <v>44513.896999999997</v>
      </c>
      <c r="L19" s="56">
        <v>8.3544252357117497</v>
      </c>
      <c r="M19" s="56">
        <v>0.61404134758185802</v>
      </c>
      <c r="N19" s="55">
        <v>11332273.016100001</v>
      </c>
      <c r="O19" s="55">
        <v>11332273.016100001</v>
      </c>
      <c r="P19" s="55">
        <v>15966</v>
      </c>
      <c r="Q19" s="55">
        <v>14629</v>
      </c>
      <c r="R19" s="56">
        <v>9.1393806822065695</v>
      </c>
      <c r="S19" s="55">
        <v>54.520497557309298</v>
      </c>
      <c r="T19" s="55">
        <v>45.355527643721402</v>
      </c>
      <c r="U19" s="57">
        <v>16.810136231706501</v>
      </c>
    </row>
    <row r="20" spans="1:21" ht="12" thickBot="1">
      <c r="A20" s="85"/>
      <c r="B20" s="74" t="s">
        <v>18</v>
      </c>
      <c r="C20" s="75"/>
      <c r="D20" s="55">
        <v>2075874.2529</v>
      </c>
      <c r="E20" s="58"/>
      <c r="F20" s="58"/>
      <c r="G20" s="55">
        <v>1171404.3988999999</v>
      </c>
      <c r="H20" s="56">
        <v>77.212434480298796</v>
      </c>
      <c r="I20" s="55">
        <v>129011.7355</v>
      </c>
      <c r="J20" s="56">
        <v>6.21481456883867</v>
      </c>
      <c r="K20" s="55">
        <v>84381.895699999994</v>
      </c>
      <c r="L20" s="56">
        <v>7.2034812042056799</v>
      </c>
      <c r="M20" s="56">
        <v>0.52890302392199096</v>
      </c>
      <c r="N20" s="55">
        <v>32188578.158799998</v>
      </c>
      <c r="O20" s="55">
        <v>32188578.158799998</v>
      </c>
      <c r="P20" s="55">
        <v>59620</v>
      </c>
      <c r="Q20" s="55">
        <v>51486</v>
      </c>
      <c r="R20" s="56">
        <v>15.7984694868508</v>
      </c>
      <c r="S20" s="55">
        <v>34.818420880577001</v>
      </c>
      <c r="T20" s="55">
        <v>33.2819393233112</v>
      </c>
      <c r="U20" s="57">
        <v>4.41284101463342</v>
      </c>
    </row>
    <row r="21" spans="1:21" ht="12" customHeight="1" thickBot="1">
      <c r="A21" s="85"/>
      <c r="B21" s="74" t="s">
        <v>19</v>
      </c>
      <c r="C21" s="75"/>
      <c r="D21" s="55">
        <v>697086.41220000002</v>
      </c>
      <c r="E21" s="58"/>
      <c r="F21" s="58"/>
      <c r="G21" s="55">
        <v>313874.67839999998</v>
      </c>
      <c r="H21" s="56">
        <v>122.090681463523</v>
      </c>
      <c r="I21" s="55">
        <v>77170.500400000004</v>
      </c>
      <c r="J21" s="56">
        <v>11.0704353218492</v>
      </c>
      <c r="K21" s="55">
        <v>43495.115899999997</v>
      </c>
      <c r="L21" s="56">
        <v>13.8574784438553</v>
      </c>
      <c r="M21" s="56">
        <v>0.77423369965086097</v>
      </c>
      <c r="N21" s="55">
        <v>7613596.7034999998</v>
      </c>
      <c r="O21" s="55">
        <v>7613596.7034999998</v>
      </c>
      <c r="P21" s="55">
        <v>42084</v>
      </c>
      <c r="Q21" s="55">
        <v>38762</v>
      </c>
      <c r="R21" s="56">
        <v>8.5702492131468908</v>
      </c>
      <c r="S21" s="55">
        <v>16.564167194183099</v>
      </c>
      <c r="T21" s="55">
        <v>15.205204279964899</v>
      </c>
      <c r="U21" s="57">
        <v>8.2042332601869798</v>
      </c>
    </row>
    <row r="22" spans="1:21" ht="12" customHeight="1" thickBot="1">
      <c r="A22" s="85"/>
      <c r="B22" s="74" t="s">
        <v>20</v>
      </c>
      <c r="C22" s="75"/>
      <c r="D22" s="55">
        <v>1939562.9188000001</v>
      </c>
      <c r="E22" s="58"/>
      <c r="F22" s="58"/>
      <c r="G22" s="55">
        <v>986440.424</v>
      </c>
      <c r="H22" s="56">
        <v>96.622408369590502</v>
      </c>
      <c r="I22" s="55">
        <v>117253.8299</v>
      </c>
      <c r="J22" s="56">
        <v>6.0453738707556104</v>
      </c>
      <c r="K22" s="55">
        <v>71860.223800000007</v>
      </c>
      <c r="L22" s="56">
        <v>7.2848011954546603</v>
      </c>
      <c r="M22" s="56">
        <v>0.63169307997618596</v>
      </c>
      <c r="N22" s="55">
        <v>20294530.663899999</v>
      </c>
      <c r="O22" s="55">
        <v>20294530.663899999</v>
      </c>
      <c r="P22" s="55">
        <v>93610</v>
      </c>
      <c r="Q22" s="55">
        <v>84536</v>
      </c>
      <c r="R22" s="56">
        <v>10.7338885208669</v>
      </c>
      <c r="S22" s="55">
        <v>20.719612421749801</v>
      </c>
      <c r="T22" s="55">
        <v>19.332140016087799</v>
      </c>
      <c r="U22" s="57">
        <v>6.6964206541119298</v>
      </c>
    </row>
    <row r="23" spans="1:21" ht="12" thickBot="1">
      <c r="A23" s="85"/>
      <c r="B23" s="74" t="s">
        <v>21</v>
      </c>
      <c r="C23" s="75"/>
      <c r="D23" s="55">
        <v>5040341.4226000002</v>
      </c>
      <c r="E23" s="58"/>
      <c r="F23" s="58"/>
      <c r="G23" s="55">
        <v>2049006.2952000001</v>
      </c>
      <c r="H23" s="56">
        <v>145.98955280945199</v>
      </c>
      <c r="I23" s="55">
        <v>-333343.65379999997</v>
      </c>
      <c r="J23" s="56">
        <v>-6.61351336846639</v>
      </c>
      <c r="K23" s="55">
        <v>213581.34849999999</v>
      </c>
      <c r="L23" s="56">
        <v>10.423655066377099</v>
      </c>
      <c r="M23" s="56">
        <v>-2.5607339130551501</v>
      </c>
      <c r="N23" s="55">
        <v>67028825.981399998</v>
      </c>
      <c r="O23" s="55">
        <v>67028825.981399998</v>
      </c>
      <c r="P23" s="55">
        <v>93541</v>
      </c>
      <c r="Q23" s="55">
        <v>86909</v>
      </c>
      <c r="R23" s="56">
        <v>7.6309703252827701</v>
      </c>
      <c r="S23" s="55">
        <v>53.883766718337398</v>
      </c>
      <c r="T23" s="55">
        <v>52.5822502606174</v>
      </c>
      <c r="U23" s="57">
        <v>2.4154147658668599</v>
      </c>
    </row>
    <row r="24" spans="1:21" ht="12" thickBot="1">
      <c r="A24" s="85"/>
      <c r="B24" s="74" t="s">
        <v>22</v>
      </c>
      <c r="C24" s="75"/>
      <c r="D24" s="55">
        <v>515604.98139999999</v>
      </c>
      <c r="E24" s="58"/>
      <c r="F24" s="58"/>
      <c r="G24" s="55">
        <v>290366.99280000001</v>
      </c>
      <c r="H24" s="56">
        <v>77.570107548394802</v>
      </c>
      <c r="I24" s="55">
        <v>61331.468800000002</v>
      </c>
      <c r="J24" s="56">
        <v>11.895049701317699</v>
      </c>
      <c r="K24" s="55">
        <v>41872.616399999999</v>
      </c>
      <c r="L24" s="56">
        <v>14.420584101596299</v>
      </c>
      <c r="M24" s="56">
        <v>0.46471546497390598</v>
      </c>
      <c r="N24" s="55">
        <v>5661903.7710999995</v>
      </c>
      <c r="O24" s="55">
        <v>5661903.7710999995</v>
      </c>
      <c r="P24" s="55">
        <v>34396</v>
      </c>
      <c r="Q24" s="55">
        <v>32319</v>
      </c>
      <c r="R24" s="56">
        <v>6.4265602277298299</v>
      </c>
      <c r="S24" s="55">
        <v>14.9902599546459</v>
      </c>
      <c r="T24" s="55">
        <v>15.163706064544099</v>
      </c>
      <c r="U24" s="57">
        <v>-1.1570587196150299</v>
      </c>
    </row>
    <row r="25" spans="1:21" ht="12" thickBot="1">
      <c r="A25" s="85"/>
      <c r="B25" s="74" t="s">
        <v>23</v>
      </c>
      <c r="C25" s="75"/>
      <c r="D25" s="55">
        <v>879294.59329999995</v>
      </c>
      <c r="E25" s="58"/>
      <c r="F25" s="58"/>
      <c r="G25" s="55">
        <v>589653.90720000002</v>
      </c>
      <c r="H25" s="56">
        <v>49.120455671255201</v>
      </c>
      <c r="I25" s="55">
        <v>-24818.452099999999</v>
      </c>
      <c r="J25" s="56">
        <v>-2.8225411925775798</v>
      </c>
      <c r="K25" s="55">
        <v>6428.5990000000002</v>
      </c>
      <c r="L25" s="56">
        <v>1.09023257906091</v>
      </c>
      <c r="M25" s="56">
        <v>-4.8606315466246999</v>
      </c>
      <c r="N25" s="55">
        <v>10929984.376800001</v>
      </c>
      <c r="O25" s="55">
        <v>10929984.376800001</v>
      </c>
      <c r="P25" s="55">
        <v>32215</v>
      </c>
      <c r="Q25" s="55">
        <v>28532</v>
      </c>
      <c r="R25" s="56">
        <v>12.9083134725922</v>
      </c>
      <c r="S25" s="55">
        <v>27.2945706441099</v>
      </c>
      <c r="T25" s="55">
        <v>24.960938605776001</v>
      </c>
      <c r="U25" s="57">
        <v>8.5498030680233796</v>
      </c>
    </row>
    <row r="26" spans="1:21" ht="12" thickBot="1">
      <c r="A26" s="85"/>
      <c r="B26" s="74" t="s">
        <v>24</v>
      </c>
      <c r="C26" s="75"/>
      <c r="D26" s="55">
        <v>1605412.5861</v>
      </c>
      <c r="E26" s="58"/>
      <c r="F26" s="58"/>
      <c r="G26" s="55">
        <v>694500.45189999999</v>
      </c>
      <c r="H26" s="56">
        <v>131.16076911223701</v>
      </c>
      <c r="I26" s="55">
        <v>281575.11200000002</v>
      </c>
      <c r="J26" s="56">
        <v>17.539112028766699</v>
      </c>
      <c r="K26" s="55">
        <v>136468.40909999999</v>
      </c>
      <c r="L26" s="56">
        <v>19.649866134233999</v>
      </c>
      <c r="M26" s="56">
        <v>1.0632988532435399</v>
      </c>
      <c r="N26" s="55">
        <v>15797175.9735</v>
      </c>
      <c r="O26" s="55">
        <v>15797175.9735</v>
      </c>
      <c r="P26" s="55">
        <v>74798</v>
      </c>
      <c r="Q26" s="55">
        <v>67472</v>
      </c>
      <c r="R26" s="56">
        <v>10.8578373251126</v>
      </c>
      <c r="S26" s="55">
        <v>21.463308993556002</v>
      </c>
      <c r="T26" s="55">
        <v>20.383264735001202</v>
      </c>
      <c r="U26" s="57">
        <v>5.0320491536466196</v>
      </c>
    </row>
    <row r="27" spans="1:21" ht="12" thickBot="1">
      <c r="A27" s="85"/>
      <c r="B27" s="74" t="s">
        <v>25</v>
      </c>
      <c r="C27" s="75"/>
      <c r="D27" s="55">
        <v>343414.47690000001</v>
      </c>
      <c r="E27" s="58"/>
      <c r="F27" s="58"/>
      <c r="G27" s="55">
        <v>230877.73680000001</v>
      </c>
      <c r="H27" s="56">
        <v>48.743002101361597</v>
      </c>
      <c r="I27" s="55">
        <v>86333.198900000003</v>
      </c>
      <c r="J27" s="56">
        <v>25.139650395443201</v>
      </c>
      <c r="K27" s="55">
        <v>60555.565199999997</v>
      </c>
      <c r="L27" s="56">
        <v>26.228412509282698</v>
      </c>
      <c r="M27" s="56">
        <v>0.42568562633117002</v>
      </c>
      <c r="N27" s="55">
        <v>4024300.1257000002</v>
      </c>
      <c r="O27" s="55">
        <v>4024300.1257000002</v>
      </c>
      <c r="P27" s="55">
        <v>37244</v>
      </c>
      <c r="Q27" s="55">
        <v>37045</v>
      </c>
      <c r="R27" s="56">
        <v>0.53718450533135598</v>
      </c>
      <c r="S27" s="55">
        <v>9.2206657958328897</v>
      </c>
      <c r="T27" s="55">
        <v>8.8426956728303399</v>
      </c>
      <c r="U27" s="57">
        <v>4.0991630254440103</v>
      </c>
    </row>
    <row r="28" spans="1:21" ht="12" thickBot="1">
      <c r="A28" s="85"/>
      <c r="B28" s="74" t="s">
        <v>26</v>
      </c>
      <c r="C28" s="75"/>
      <c r="D28" s="55">
        <v>1738742.86</v>
      </c>
      <c r="E28" s="58"/>
      <c r="F28" s="58"/>
      <c r="G28" s="55">
        <v>2248064.4777000002</v>
      </c>
      <c r="H28" s="56">
        <v>-22.656005766395499</v>
      </c>
      <c r="I28" s="55">
        <v>39519.4522</v>
      </c>
      <c r="J28" s="56">
        <v>2.2728750241999598</v>
      </c>
      <c r="K28" s="55">
        <v>-163405.6673</v>
      </c>
      <c r="L28" s="56">
        <v>-7.2687268946654404</v>
      </c>
      <c r="M28" s="56">
        <v>-1.2418487244230401</v>
      </c>
      <c r="N28" s="55">
        <v>24254899.5253</v>
      </c>
      <c r="O28" s="55">
        <v>24254899.5253</v>
      </c>
      <c r="P28" s="55">
        <v>51480</v>
      </c>
      <c r="Q28" s="55">
        <v>47182</v>
      </c>
      <c r="R28" s="56">
        <v>9.1094061294561399</v>
      </c>
      <c r="S28" s="55">
        <v>33.775113830613797</v>
      </c>
      <c r="T28" s="55">
        <v>31.954970219575301</v>
      </c>
      <c r="U28" s="57">
        <v>5.3890080731238896</v>
      </c>
    </row>
    <row r="29" spans="1:21" ht="12" thickBot="1">
      <c r="A29" s="85"/>
      <c r="B29" s="74" t="s">
        <v>27</v>
      </c>
      <c r="C29" s="75"/>
      <c r="D29" s="55">
        <v>853856.17059999995</v>
      </c>
      <c r="E29" s="58"/>
      <c r="F29" s="58"/>
      <c r="G29" s="55">
        <v>736329.48690000002</v>
      </c>
      <c r="H29" s="56">
        <v>15.961154047326801</v>
      </c>
      <c r="I29" s="55">
        <v>120187.3452</v>
      </c>
      <c r="J29" s="56">
        <v>14.0758302555271</v>
      </c>
      <c r="K29" s="55">
        <v>118944.87209999999</v>
      </c>
      <c r="L29" s="56">
        <v>16.153756465840601</v>
      </c>
      <c r="M29" s="56">
        <v>1.0445789533116E-2</v>
      </c>
      <c r="N29" s="55">
        <v>11602712.150699999</v>
      </c>
      <c r="O29" s="55">
        <v>11602712.150699999</v>
      </c>
      <c r="P29" s="55">
        <v>123021</v>
      </c>
      <c r="Q29" s="55">
        <v>120555</v>
      </c>
      <c r="R29" s="56">
        <v>2.0455393803658</v>
      </c>
      <c r="S29" s="55">
        <v>6.9407350826281702</v>
      </c>
      <c r="T29" s="55">
        <v>6.71709883787483</v>
      </c>
      <c r="U29" s="57">
        <v>3.2220829939623301</v>
      </c>
    </row>
    <row r="30" spans="1:21" ht="12" thickBot="1">
      <c r="A30" s="85"/>
      <c r="B30" s="74" t="s">
        <v>28</v>
      </c>
      <c r="C30" s="75"/>
      <c r="D30" s="55">
        <v>1449074.2999</v>
      </c>
      <c r="E30" s="58"/>
      <c r="F30" s="58"/>
      <c r="G30" s="55">
        <v>739916.22620000003</v>
      </c>
      <c r="H30" s="56">
        <v>95.843022302948398</v>
      </c>
      <c r="I30" s="55">
        <v>156179.84940000001</v>
      </c>
      <c r="J30" s="56">
        <v>10.777904860418699</v>
      </c>
      <c r="K30" s="55">
        <v>76217.371700000003</v>
      </c>
      <c r="L30" s="56">
        <v>10.300810956860699</v>
      </c>
      <c r="M30" s="56">
        <v>1.04913717065371</v>
      </c>
      <c r="N30" s="55">
        <v>17903084.290800001</v>
      </c>
      <c r="O30" s="55">
        <v>17903084.290800001</v>
      </c>
      <c r="P30" s="55">
        <v>86639</v>
      </c>
      <c r="Q30" s="55">
        <v>81500</v>
      </c>
      <c r="R30" s="56">
        <v>6.3055214723926296</v>
      </c>
      <c r="S30" s="55">
        <v>16.725427346806899</v>
      </c>
      <c r="T30" s="55">
        <v>15.956779245398801</v>
      </c>
      <c r="U30" s="57">
        <v>4.5956858707998203</v>
      </c>
    </row>
    <row r="31" spans="1:21" ht="12" thickBot="1">
      <c r="A31" s="85"/>
      <c r="B31" s="74" t="s">
        <v>29</v>
      </c>
      <c r="C31" s="75"/>
      <c r="D31" s="55">
        <v>1512761.1998999999</v>
      </c>
      <c r="E31" s="58"/>
      <c r="F31" s="58"/>
      <c r="G31" s="55">
        <v>552295.89910000004</v>
      </c>
      <c r="H31" s="56">
        <v>173.90411595761199</v>
      </c>
      <c r="I31" s="55">
        <v>2975.7972</v>
      </c>
      <c r="J31" s="56">
        <v>0.19671295113840301</v>
      </c>
      <c r="K31" s="55">
        <v>32675.408299999999</v>
      </c>
      <c r="L31" s="56">
        <v>5.9162866052865102</v>
      </c>
      <c r="M31" s="56">
        <v>-0.90892853816305597</v>
      </c>
      <c r="N31" s="55">
        <v>46316121.805699997</v>
      </c>
      <c r="O31" s="55">
        <v>46316121.805699997</v>
      </c>
      <c r="P31" s="55">
        <v>42729</v>
      </c>
      <c r="Q31" s="55">
        <v>39897</v>
      </c>
      <c r="R31" s="56">
        <v>7.09827806601999</v>
      </c>
      <c r="S31" s="55">
        <v>35.4036181492663</v>
      </c>
      <c r="T31" s="55">
        <v>32.883603752161797</v>
      </c>
      <c r="U31" s="57">
        <v>7.11795722821258</v>
      </c>
    </row>
    <row r="32" spans="1:21" ht="12" thickBot="1">
      <c r="A32" s="85"/>
      <c r="B32" s="74" t="s">
        <v>30</v>
      </c>
      <c r="C32" s="75"/>
      <c r="D32" s="55">
        <v>173518.7365</v>
      </c>
      <c r="E32" s="58"/>
      <c r="F32" s="58"/>
      <c r="G32" s="55">
        <v>95367.152400000006</v>
      </c>
      <c r="H32" s="56">
        <v>81.948115397435302</v>
      </c>
      <c r="I32" s="55">
        <v>37862.044500000004</v>
      </c>
      <c r="J32" s="56">
        <v>21.820147647283001</v>
      </c>
      <c r="K32" s="55">
        <v>25163.4961</v>
      </c>
      <c r="L32" s="56">
        <v>26.385915345837699</v>
      </c>
      <c r="M32" s="56">
        <v>0.50464165827895402</v>
      </c>
      <c r="N32" s="55">
        <v>2053593.923</v>
      </c>
      <c r="O32" s="55">
        <v>2053593.923</v>
      </c>
      <c r="P32" s="55">
        <v>28899</v>
      </c>
      <c r="Q32" s="55">
        <v>28692</v>
      </c>
      <c r="R32" s="56">
        <v>0.72145545796737898</v>
      </c>
      <c r="S32" s="55">
        <v>6.0043162912211496</v>
      </c>
      <c r="T32" s="55">
        <v>5.6583033319392202</v>
      </c>
      <c r="U32" s="57">
        <v>5.7627370461452001</v>
      </c>
    </row>
    <row r="33" spans="1:21" ht="12" thickBot="1">
      <c r="A33" s="85"/>
      <c r="B33" s="74" t="s">
        <v>75</v>
      </c>
      <c r="C33" s="75"/>
      <c r="D33" s="58"/>
      <c r="E33" s="58"/>
      <c r="F33" s="58"/>
      <c r="G33" s="55">
        <v>2.2124000000000001</v>
      </c>
      <c r="H33" s="58"/>
      <c r="I33" s="58"/>
      <c r="J33" s="58"/>
      <c r="K33" s="55">
        <v>0</v>
      </c>
      <c r="L33" s="56">
        <v>0</v>
      </c>
      <c r="M33" s="58"/>
      <c r="N33" s="58"/>
      <c r="O33" s="58"/>
      <c r="P33" s="58"/>
      <c r="Q33" s="58"/>
      <c r="R33" s="58"/>
      <c r="S33" s="58"/>
      <c r="T33" s="58"/>
      <c r="U33" s="67"/>
    </row>
    <row r="34" spans="1:21" ht="12" customHeight="1" thickBot="1">
      <c r="A34" s="85"/>
      <c r="B34" s="74" t="s">
        <v>31</v>
      </c>
      <c r="C34" s="75"/>
      <c r="D34" s="55">
        <v>430305.25929999998</v>
      </c>
      <c r="E34" s="58"/>
      <c r="F34" s="58"/>
      <c r="G34" s="55">
        <v>359448.0442</v>
      </c>
      <c r="H34" s="56">
        <v>19.712783597891701</v>
      </c>
      <c r="I34" s="55">
        <v>34183.953399999999</v>
      </c>
      <c r="J34" s="56">
        <v>7.9441170334773101</v>
      </c>
      <c r="K34" s="55">
        <v>1099.7855999999999</v>
      </c>
      <c r="L34" s="56">
        <v>0.30596510893465001</v>
      </c>
      <c r="M34" s="56">
        <v>30.082379511061099</v>
      </c>
      <c r="N34" s="55">
        <v>5290979.0288000004</v>
      </c>
      <c r="O34" s="55">
        <v>5290979.0288000004</v>
      </c>
      <c r="P34" s="55">
        <v>19459</v>
      </c>
      <c r="Q34" s="55">
        <v>18098</v>
      </c>
      <c r="R34" s="56">
        <v>7.5201679743618097</v>
      </c>
      <c r="S34" s="55">
        <v>22.113431281155201</v>
      </c>
      <c r="T34" s="55">
        <v>21.156321764835901</v>
      </c>
      <c r="U34" s="57">
        <v>4.3281818373206704</v>
      </c>
    </row>
    <row r="35" spans="1:21" ht="12" customHeight="1" thickBot="1">
      <c r="A35" s="85"/>
      <c r="B35" s="74" t="s">
        <v>61</v>
      </c>
      <c r="C35" s="75"/>
      <c r="D35" s="55">
        <v>4853396.93</v>
      </c>
      <c r="E35" s="58"/>
      <c r="F35" s="58"/>
      <c r="G35" s="55">
        <v>85947.93</v>
      </c>
      <c r="H35" s="56">
        <v>5546.9038055948504</v>
      </c>
      <c r="I35" s="55">
        <v>-62612.95</v>
      </c>
      <c r="J35" s="56">
        <v>-1.29008508685895</v>
      </c>
      <c r="K35" s="55">
        <v>1422.62</v>
      </c>
      <c r="L35" s="56">
        <v>1.65521147513384</v>
      </c>
      <c r="M35" s="56">
        <v>-45.012420744822897</v>
      </c>
      <c r="N35" s="55">
        <v>10338072.710000001</v>
      </c>
      <c r="O35" s="55">
        <v>10338072.710000001</v>
      </c>
      <c r="P35" s="55">
        <v>848</v>
      </c>
      <c r="Q35" s="55">
        <v>136</v>
      </c>
      <c r="R35" s="56">
        <v>523.52941176470597</v>
      </c>
      <c r="S35" s="55">
        <v>5723.3454363207602</v>
      </c>
      <c r="T35" s="55">
        <v>1410.8788235294101</v>
      </c>
      <c r="U35" s="57">
        <v>75.348704018879005</v>
      </c>
    </row>
    <row r="36" spans="1:21" ht="12" customHeight="1" thickBot="1">
      <c r="A36" s="85"/>
      <c r="B36" s="74" t="s">
        <v>35</v>
      </c>
      <c r="C36" s="75"/>
      <c r="D36" s="55">
        <v>2418424.56</v>
      </c>
      <c r="E36" s="58"/>
      <c r="F36" s="58"/>
      <c r="G36" s="55">
        <v>286009.46999999997</v>
      </c>
      <c r="H36" s="56">
        <v>745.57499442238804</v>
      </c>
      <c r="I36" s="55">
        <v>-358989.24</v>
      </c>
      <c r="J36" s="56">
        <v>-14.843929636573</v>
      </c>
      <c r="K36" s="55">
        <v>-34313.68</v>
      </c>
      <c r="L36" s="56">
        <v>-11.9973929534571</v>
      </c>
      <c r="M36" s="56">
        <v>9.4619860067471606</v>
      </c>
      <c r="N36" s="55">
        <v>13206734.779999999</v>
      </c>
      <c r="O36" s="55">
        <v>13206734.779999999</v>
      </c>
      <c r="P36" s="55">
        <v>866</v>
      </c>
      <c r="Q36" s="55">
        <v>178</v>
      </c>
      <c r="R36" s="56">
        <v>386.51685393258401</v>
      </c>
      <c r="S36" s="55">
        <v>2792.6380600461898</v>
      </c>
      <c r="T36" s="55">
        <v>2511.0297752809001</v>
      </c>
      <c r="U36" s="57">
        <v>10.083952116610201</v>
      </c>
    </row>
    <row r="37" spans="1:21" ht="12" customHeight="1" thickBot="1">
      <c r="A37" s="85"/>
      <c r="B37" s="74" t="s">
        <v>36</v>
      </c>
      <c r="C37" s="75"/>
      <c r="D37" s="55">
        <v>1229842.67</v>
      </c>
      <c r="E37" s="58"/>
      <c r="F37" s="58"/>
      <c r="G37" s="55">
        <v>69217.11</v>
      </c>
      <c r="H37" s="56">
        <v>1676.78997288387</v>
      </c>
      <c r="I37" s="55">
        <v>-22489.19</v>
      </c>
      <c r="J37" s="56">
        <v>-1.82862333114528</v>
      </c>
      <c r="K37" s="55">
        <v>-2552.9899999999998</v>
      </c>
      <c r="L37" s="56">
        <v>-3.6883799395843</v>
      </c>
      <c r="M37" s="56">
        <v>7.80896125719255</v>
      </c>
      <c r="N37" s="55">
        <v>4733777.0199999996</v>
      </c>
      <c r="O37" s="55">
        <v>4733777.0199999996</v>
      </c>
      <c r="P37" s="55">
        <v>394</v>
      </c>
      <c r="Q37" s="55">
        <v>28</v>
      </c>
      <c r="R37" s="56">
        <v>1307.1428571428601</v>
      </c>
      <c r="S37" s="55">
        <v>3121.4280964466998</v>
      </c>
      <c r="T37" s="55">
        <v>2227.0453571428602</v>
      </c>
      <c r="U37" s="57">
        <v>28.652998296580002</v>
      </c>
    </row>
    <row r="38" spans="1:21" ht="12" customHeight="1" thickBot="1">
      <c r="A38" s="85"/>
      <c r="B38" s="74" t="s">
        <v>37</v>
      </c>
      <c r="C38" s="75"/>
      <c r="D38" s="55">
        <v>1641025.7</v>
      </c>
      <c r="E38" s="58"/>
      <c r="F38" s="58"/>
      <c r="G38" s="55">
        <v>97762.89</v>
      </c>
      <c r="H38" s="56">
        <v>1578.5773211082401</v>
      </c>
      <c r="I38" s="55">
        <v>-256607.68</v>
      </c>
      <c r="J38" s="56">
        <v>-15.637029938044201</v>
      </c>
      <c r="K38" s="55">
        <v>-9440.66</v>
      </c>
      <c r="L38" s="56">
        <v>-9.6566907954541907</v>
      </c>
      <c r="M38" s="56">
        <v>26.1811165744768</v>
      </c>
      <c r="N38" s="55">
        <v>7725486.54</v>
      </c>
      <c r="O38" s="55">
        <v>7725486.54</v>
      </c>
      <c r="P38" s="55">
        <v>701</v>
      </c>
      <c r="Q38" s="55">
        <v>115</v>
      </c>
      <c r="R38" s="56">
        <v>509.56521739130397</v>
      </c>
      <c r="S38" s="55">
        <v>2340.97817403709</v>
      </c>
      <c r="T38" s="55">
        <v>1502.12773913043</v>
      </c>
      <c r="U38" s="57">
        <v>35.833330024603796</v>
      </c>
    </row>
    <row r="39" spans="1:21" ht="12" customHeight="1" thickBot="1">
      <c r="A39" s="85"/>
      <c r="B39" s="74" t="s">
        <v>74</v>
      </c>
      <c r="C39" s="75"/>
      <c r="D39" s="58"/>
      <c r="E39" s="58"/>
      <c r="F39" s="58"/>
      <c r="G39" s="55">
        <v>17.13</v>
      </c>
      <c r="H39" s="58"/>
      <c r="I39" s="58"/>
      <c r="J39" s="58"/>
      <c r="K39" s="55">
        <v>0.03</v>
      </c>
      <c r="L39" s="56">
        <v>0.17513134851138401</v>
      </c>
      <c r="M39" s="58"/>
      <c r="N39" s="55">
        <v>0.79</v>
      </c>
      <c r="O39" s="55">
        <v>0.79</v>
      </c>
      <c r="P39" s="58"/>
      <c r="Q39" s="58"/>
      <c r="R39" s="58"/>
      <c r="S39" s="58"/>
      <c r="T39" s="58"/>
      <c r="U39" s="67"/>
    </row>
    <row r="40" spans="1:21" ht="12" customHeight="1" thickBot="1">
      <c r="A40" s="85"/>
      <c r="B40" s="74" t="s">
        <v>32</v>
      </c>
      <c r="C40" s="75"/>
      <c r="D40" s="55">
        <v>135410.25599999999</v>
      </c>
      <c r="E40" s="58"/>
      <c r="F40" s="58"/>
      <c r="G40" s="55">
        <v>43888.887900000002</v>
      </c>
      <c r="H40" s="56">
        <v>208.52970416687199</v>
      </c>
      <c r="I40" s="55">
        <v>6966.5151999999998</v>
      </c>
      <c r="J40" s="56">
        <v>5.14474708621775</v>
      </c>
      <c r="K40" s="55">
        <v>2114.3245000000002</v>
      </c>
      <c r="L40" s="56">
        <v>4.8174483363931397</v>
      </c>
      <c r="M40" s="56">
        <v>2.2949129615629</v>
      </c>
      <c r="N40" s="55">
        <v>450980.76530000003</v>
      </c>
      <c r="O40" s="55">
        <v>450980.76530000003</v>
      </c>
      <c r="P40" s="55">
        <v>82</v>
      </c>
      <c r="Q40" s="55">
        <v>60</v>
      </c>
      <c r="R40" s="56">
        <v>36.6666666666667</v>
      </c>
      <c r="S40" s="55">
        <v>1651.34458536585</v>
      </c>
      <c r="T40" s="55">
        <v>361.695156666667</v>
      </c>
      <c r="U40" s="57">
        <v>78.096930230553099</v>
      </c>
    </row>
    <row r="41" spans="1:21" ht="12" thickBot="1">
      <c r="A41" s="85"/>
      <c r="B41" s="74" t="s">
        <v>33</v>
      </c>
      <c r="C41" s="75"/>
      <c r="D41" s="55">
        <v>841718.32330000005</v>
      </c>
      <c r="E41" s="58"/>
      <c r="F41" s="58"/>
      <c r="G41" s="55">
        <v>430946.99719999998</v>
      </c>
      <c r="H41" s="56">
        <v>95.318294075353194</v>
      </c>
      <c r="I41" s="55">
        <v>31285.963899999999</v>
      </c>
      <c r="J41" s="56">
        <v>3.7169161029240501</v>
      </c>
      <c r="K41" s="55">
        <v>15366.3423</v>
      </c>
      <c r="L41" s="56">
        <v>3.5657151343065401</v>
      </c>
      <c r="M41" s="56">
        <v>1.03600592055014</v>
      </c>
      <c r="N41" s="55">
        <v>9243188.2553000003</v>
      </c>
      <c r="O41" s="55">
        <v>9243188.2553000003</v>
      </c>
      <c r="P41" s="55">
        <v>3274</v>
      </c>
      <c r="Q41" s="55">
        <v>2432</v>
      </c>
      <c r="R41" s="56">
        <v>34.621710526315802</v>
      </c>
      <c r="S41" s="55">
        <v>257.09172978008598</v>
      </c>
      <c r="T41" s="55">
        <v>220.256077055921</v>
      </c>
      <c r="U41" s="57">
        <v>14.3278248412244</v>
      </c>
    </row>
    <row r="42" spans="1:21" ht="12" customHeight="1" thickBot="1">
      <c r="A42" s="85"/>
      <c r="B42" s="74" t="s">
        <v>38</v>
      </c>
      <c r="C42" s="75"/>
      <c r="D42" s="55">
        <v>1173467.54</v>
      </c>
      <c r="E42" s="58"/>
      <c r="F42" s="58"/>
      <c r="G42" s="55">
        <v>105264.12</v>
      </c>
      <c r="H42" s="56">
        <v>1014.78397387448</v>
      </c>
      <c r="I42" s="55">
        <v>-188638.55</v>
      </c>
      <c r="J42" s="56">
        <v>-16.075310442758401</v>
      </c>
      <c r="K42" s="55">
        <v>-4795.8100000000004</v>
      </c>
      <c r="L42" s="56">
        <v>-4.5559778583623798</v>
      </c>
      <c r="M42" s="56">
        <v>38.334033249857697</v>
      </c>
      <c r="N42" s="55">
        <v>5574735.8099999996</v>
      </c>
      <c r="O42" s="55">
        <v>5574735.8099999996</v>
      </c>
      <c r="P42" s="55">
        <v>595</v>
      </c>
      <c r="Q42" s="55">
        <v>102</v>
      </c>
      <c r="R42" s="56">
        <v>483.33333333333297</v>
      </c>
      <c r="S42" s="55">
        <v>1972.2143529411801</v>
      </c>
      <c r="T42" s="55">
        <v>1229.89745098039</v>
      </c>
      <c r="U42" s="57">
        <v>37.638753660511703</v>
      </c>
    </row>
    <row r="43" spans="1:21" ht="12" thickBot="1">
      <c r="A43" s="85"/>
      <c r="B43" s="74" t="s">
        <v>39</v>
      </c>
      <c r="C43" s="75"/>
      <c r="D43" s="55">
        <v>408892.03</v>
      </c>
      <c r="E43" s="58"/>
      <c r="F43" s="58"/>
      <c r="G43" s="55">
        <v>72395.77</v>
      </c>
      <c r="H43" s="56">
        <v>464.80099596979198</v>
      </c>
      <c r="I43" s="55">
        <v>51013.919999999998</v>
      </c>
      <c r="J43" s="56">
        <v>12.476134592303</v>
      </c>
      <c r="K43" s="55">
        <v>9923.07</v>
      </c>
      <c r="L43" s="56">
        <v>13.7066986096011</v>
      </c>
      <c r="M43" s="56">
        <v>4.1409412611218102</v>
      </c>
      <c r="N43" s="55">
        <v>2640202.6</v>
      </c>
      <c r="O43" s="55">
        <v>2640202.6</v>
      </c>
      <c r="P43" s="55">
        <v>260</v>
      </c>
      <c r="Q43" s="55">
        <v>72</v>
      </c>
      <c r="R43" s="56">
        <v>261.11111111111097</v>
      </c>
      <c r="S43" s="55">
        <v>1572.6616538461501</v>
      </c>
      <c r="T43" s="55">
        <v>937.41680555555604</v>
      </c>
      <c r="U43" s="57">
        <v>40.3929762474352</v>
      </c>
    </row>
    <row r="44" spans="1:21" ht="12" thickBot="1">
      <c r="A44" s="86"/>
      <c r="B44" s="74" t="s">
        <v>34</v>
      </c>
      <c r="C44" s="75"/>
      <c r="D44" s="59">
        <v>11123.504300000001</v>
      </c>
      <c r="E44" s="60"/>
      <c r="F44" s="60"/>
      <c r="G44" s="59">
        <v>4541.9712</v>
      </c>
      <c r="H44" s="61">
        <v>144.904773944846</v>
      </c>
      <c r="I44" s="59">
        <v>1982.7521999999999</v>
      </c>
      <c r="J44" s="61">
        <v>17.824888151479399</v>
      </c>
      <c r="K44" s="59">
        <v>332.77210000000002</v>
      </c>
      <c r="L44" s="61">
        <v>7.32660083797977</v>
      </c>
      <c r="M44" s="61">
        <v>4.95828857046609</v>
      </c>
      <c r="N44" s="59">
        <v>103284.0971</v>
      </c>
      <c r="O44" s="59">
        <v>103284.0971</v>
      </c>
      <c r="P44" s="59">
        <v>7</v>
      </c>
      <c r="Q44" s="59">
        <v>7</v>
      </c>
      <c r="R44" s="61">
        <v>0</v>
      </c>
      <c r="S44" s="59">
        <v>1589.0720428571401</v>
      </c>
      <c r="T44" s="59">
        <v>1238.3016</v>
      </c>
      <c r="U44" s="62">
        <v>22.073916940006001</v>
      </c>
    </row>
  </sheetData>
  <mergeCells count="42">
    <mergeCell ref="A8:A44"/>
    <mergeCell ref="B44:C44"/>
    <mergeCell ref="B12:C12"/>
    <mergeCell ref="B13:C13"/>
    <mergeCell ref="B28:C28"/>
    <mergeCell ref="B27:C27"/>
    <mergeCell ref="B18:C18"/>
    <mergeCell ref="B25:C25"/>
    <mergeCell ref="B26:C26"/>
    <mergeCell ref="B21:C21"/>
    <mergeCell ref="B22:C22"/>
    <mergeCell ref="B23:C23"/>
    <mergeCell ref="B24:C24"/>
    <mergeCell ref="B19:C19"/>
    <mergeCell ref="A1:U4"/>
    <mergeCell ref="W1:W4"/>
    <mergeCell ref="B6:C6"/>
    <mergeCell ref="A7:C7"/>
    <mergeCell ref="B8:C8"/>
    <mergeCell ref="B43:C43"/>
    <mergeCell ref="B14:C14"/>
    <mergeCell ref="B15:C15"/>
    <mergeCell ref="B16:C16"/>
    <mergeCell ref="B17:C17"/>
    <mergeCell ref="B20:C20"/>
    <mergeCell ref="B9:C9"/>
    <mergeCell ref="B10:C10"/>
    <mergeCell ref="B11:C11"/>
    <mergeCell ref="B29:C29"/>
    <mergeCell ref="B30:C30"/>
    <mergeCell ref="B41:C41"/>
    <mergeCell ref="B42:C42"/>
    <mergeCell ref="B31:C31"/>
    <mergeCell ref="B32:C32"/>
    <mergeCell ref="B33:C33"/>
    <mergeCell ref="B34:C34"/>
    <mergeCell ref="B35:C35"/>
    <mergeCell ref="B37:C37"/>
    <mergeCell ref="B38:C38"/>
    <mergeCell ref="B39:C39"/>
    <mergeCell ref="B40:C40"/>
    <mergeCell ref="B36:C36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4" t="s">
        <v>73</v>
      </c>
      <c r="B1" s="64" t="s">
        <v>71</v>
      </c>
      <c r="C1" s="64" t="s">
        <v>58</v>
      </c>
      <c r="D1" s="64" t="s">
        <v>59</v>
      </c>
      <c r="E1" s="64" t="s">
        <v>72</v>
      </c>
      <c r="F1" s="64" t="s">
        <v>60</v>
      </c>
      <c r="G1" s="38"/>
      <c r="H1" s="38"/>
    </row>
    <row r="2" spans="1:8">
      <c r="A2" s="65">
        <v>1</v>
      </c>
      <c r="B2" s="66">
        <v>42749</v>
      </c>
      <c r="C2" s="65">
        <v>12</v>
      </c>
      <c r="D2" s="65">
        <v>108820</v>
      </c>
      <c r="E2" s="65">
        <v>1414405.8488324799</v>
      </c>
      <c r="F2" s="65">
        <v>1084576.22616923</v>
      </c>
      <c r="G2" s="37"/>
      <c r="H2" s="37"/>
    </row>
    <row r="3" spans="1:8">
      <c r="A3" s="65">
        <v>2</v>
      </c>
      <c r="B3" s="66">
        <v>42749</v>
      </c>
      <c r="C3" s="65">
        <v>13</v>
      </c>
      <c r="D3" s="65">
        <v>18343</v>
      </c>
      <c r="E3" s="65">
        <v>178405.92565811999</v>
      </c>
      <c r="F3" s="65">
        <v>131779.983850427</v>
      </c>
      <c r="G3" s="37"/>
      <c r="H3" s="37"/>
    </row>
    <row r="4" spans="1:8">
      <c r="A4" s="65">
        <v>3</v>
      </c>
      <c r="B4" s="66">
        <v>42749</v>
      </c>
      <c r="C4" s="65">
        <v>14</v>
      </c>
      <c r="D4" s="65">
        <v>157827</v>
      </c>
      <c r="E4" s="65">
        <v>249863.098535194</v>
      </c>
      <c r="F4" s="65">
        <v>183402.81091101101</v>
      </c>
      <c r="G4" s="37"/>
      <c r="H4" s="37"/>
    </row>
    <row r="5" spans="1:8">
      <c r="A5" s="65">
        <v>4</v>
      </c>
      <c r="B5" s="66">
        <v>42749</v>
      </c>
      <c r="C5" s="65">
        <v>15</v>
      </c>
      <c r="D5" s="65">
        <v>5248</v>
      </c>
      <c r="E5" s="65">
        <v>92806.052866855796</v>
      </c>
      <c r="F5" s="65">
        <v>73825.804436048697</v>
      </c>
      <c r="G5" s="37"/>
      <c r="H5" s="37"/>
    </row>
    <row r="6" spans="1:8">
      <c r="A6" s="65">
        <v>5</v>
      </c>
      <c r="B6" s="66">
        <v>42749</v>
      </c>
      <c r="C6" s="65">
        <v>16</v>
      </c>
      <c r="D6" s="65">
        <v>10234</v>
      </c>
      <c r="E6" s="65">
        <v>355132.88760683802</v>
      </c>
      <c r="F6" s="65">
        <v>298486.96236239298</v>
      </c>
      <c r="G6" s="37"/>
      <c r="H6" s="37"/>
    </row>
    <row r="7" spans="1:8">
      <c r="A7" s="65">
        <v>6</v>
      </c>
      <c r="B7" s="66">
        <v>42749</v>
      </c>
      <c r="C7" s="65">
        <v>17</v>
      </c>
      <c r="D7" s="65">
        <v>28634</v>
      </c>
      <c r="E7" s="65">
        <v>427444.43664615398</v>
      </c>
      <c r="F7" s="65">
        <v>346431.44992649602</v>
      </c>
      <c r="G7" s="37"/>
      <c r="H7" s="37"/>
    </row>
    <row r="8" spans="1:8">
      <c r="A8" s="65">
        <v>7</v>
      </c>
      <c r="B8" s="66">
        <v>42749</v>
      </c>
      <c r="C8" s="65">
        <v>18</v>
      </c>
      <c r="D8" s="65">
        <v>83220</v>
      </c>
      <c r="E8" s="65">
        <v>174215.20261452999</v>
      </c>
      <c r="F8" s="65">
        <v>140899.45708632501</v>
      </c>
      <c r="G8" s="37"/>
      <c r="H8" s="37"/>
    </row>
    <row r="9" spans="1:8">
      <c r="A9" s="65">
        <v>8</v>
      </c>
      <c r="B9" s="66">
        <v>42749</v>
      </c>
      <c r="C9" s="65">
        <v>19</v>
      </c>
      <c r="D9" s="65">
        <v>38549</v>
      </c>
      <c r="E9" s="65">
        <v>250328.71379487199</v>
      </c>
      <c r="F9" s="65">
        <v>291280.499108547</v>
      </c>
      <c r="G9" s="37"/>
      <c r="H9" s="37"/>
    </row>
    <row r="10" spans="1:8">
      <c r="A10" s="65">
        <v>9</v>
      </c>
      <c r="B10" s="66">
        <v>42749</v>
      </c>
      <c r="C10" s="65">
        <v>21</v>
      </c>
      <c r="D10" s="65">
        <v>416024</v>
      </c>
      <c r="E10" s="65">
        <v>1759052.8851743599</v>
      </c>
      <c r="F10" s="65">
        <v>1859911.76238974</v>
      </c>
      <c r="G10" s="37"/>
      <c r="H10" s="37"/>
    </row>
    <row r="11" spans="1:8">
      <c r="A11" s="65">
        <v>10</v>
      </c>
      <c r="B11" s="66">
        <v>42749</v>
      </c>
      <c r="C11" s="65">
        <v>22</v>
      </c>
      <c r="D11" s="65">
        <v>69599</v>
      </c>
      <c r="E11" s="65">
        <v>1509419.30962564</v>
      </c>
      <c r="F11" s="65">
        <v>1327601.00636496</v>
      </c>
      <c r="G11" s="37"/>
      <c r="H11" s="37"/>
    </row>
    <row r="12" spans="1:8">
      <c r="A12" s="65">
        <v>11</v>
      </c>
      <c r="B12" s="66">
        <v>42749</v>
      </c>
      <c r="C12" s="65">
        <v>23</v>
      </c>
      <c r="D12" s="65">
        <v>319414.02600000001</v>
      </c>
      <c r="E12" s="65">
        <v>5240092.0265615396</v>
      </c>
      <c r="F12" s="65">
        <v>4991702.3809888903</v>
      </c>
      <c r="G12" s="37"/>
      <c r="H12" s="37"/>
    </row>
    <row r="13" spans="1:8">
      <c r="A13" s="65">
        <v>12</v>
      </c>
      <c r="B13" s="66">
        <v>42749</v>
      </c>
      <c r="C13" s="65">
        <v>24</v>
      </c>
      <c r="D13" s="65">
        <v>30290.9</v>
      </c>
      <c r="E13" s="65">
        <v>870474.19955128198</v>
      </c>
      <c r="F13" s="65">
        <v>798626.99425470096</v>
      </c>
      <c r="G13" s="37"/>
      <c r="H13" s="37"/>
    </row>
    <row r="14" spans="1:8">
      <c r="A14" s="65">
        <v>13</v>
      </c>
      <c r="B14" s="66">
        <v>42749</v>
      </c>
      <c r="C14" s="65">
        <v>25</v>
      </c>
      <c r="D14" s="65">
        <v>155861</v>
      </c>
      <c r="E14" s="65">
        <v>2075874.7446000001</v>
      </c>
      <c r="F14" s="65">
        <v>1946862.5174</v>
      </c>
      <c r="G14" s="37"/>
      <c r="H14" s="37"/>
    </row>
    <row r="15" spans="1:8">
      <c r="A15" s="65">
        <v>14</v>
      </c>
      <c r="B15" s="66">
        <v>42749</v>
      </c>
      <c r="C15" s="65">
        <v>26</v>
      </c>
      <c r="D15" s="65">
        <v>107997</v>
      </c>
      <c r="E15" s="65">
        <v>697085.35634299996</v>
      </c>
      <c r="F15" s="65">
        <v>619915.91167263396</v>
      </c>
      <c r="G15" s="37"/>
      <c r="H15" s="37"/>
    </row>
    <row r="16" spans="1:8">
      <c r="A16" s="65">
        <v>15</v>
      </c>
      <c r="B16" s="66">
        <v>42749</v>
      </c>
      <c r="C16" s="65">
        <v>27</v>
      </c>
      <c r="D16" s="65">
        <v>200175.61199999999</v>
      </c>
      <c r="E16" s="65">
        <v>1939565.43580827</v>
      </c>
      <c r="F16" s="65">
        <v>1822309.09261961</v>
      </c>
      <c r="G16" s="37"/>
      <c r="H16" s="37"/>
    </row>
    <row r="17" spans="1:9">
      <c r="A17" s="65">
        <v>16</v>
      </c>
      <c r="B17" s="66">
        <v>42749</v>
      </c>
      <c r="C17" s="65">
        <v>29</v>
      </c>
      <c r="D17" s="65">
        <v>405094</v>
      </c>
      <c r="E17" s="65">
        <v>5040343.2405546997</v>
      </c>
      <c r="F17" s="65">
        <v>5373685.0944093997</v>
      </c>
      <c r="G17" s="37"/>
      <c r="H17" s="37"/>
    </row>
    <row r="18" spans="1:9">
      <c r="A18" s="65">
        <v>17</v>
      </c>
      <c r="B18" s="66">
        <v>42749</v>
      </c>
      <c r="C18" s="65">
        <v>31</v>
      </c>
      <c r="D18" s="65">
        <v>37673.228999999999</v>
      </c>
      <c r="E18" s="65">
        <v>515605.07591583801</v>
      </c>
      <c r="F18" s="65">
        <v>454273.51220893301</v>
      </c>
      <c r="G18" s="37"/>
      <c r="H18" s="37"/>
    </row>
    <row r="19" spans="1:9">
      <c r="A19" s="65">
        <v>18</v>
      </c>
      <c r="B19" s="66">
        <v>42749</v>
      </c>
      <c r="C19" s="65">
        <v>32</v>
      </c>
      <c r="D19" s="65">
        <v>64727.733999999997</v>
      </c>
      <c r="E19" s="65">
        <v>879294.58378904802</v>
      </c>
      <c r="F19" s="65">
        <v>904113.02702925203</v>
      </c>
      <c r="G19" s="37"/>
      <c r="H19" s="37"/>
    </row>
    <row r="20" spans="1:9">
      <c r="A20" s="65">
        <v>19</v>
      </c>
      <c r="B20" s="66">
        <v>42749</v>
      </c>
      <c r="C20" s="65">
        <v>33</v>
      </c>
      <c r="D20" s="65">
        <v>74206.616999999998</v>
      </c>
      <c r="E20" s="65">
        <v>1605412.6500409101</v>
      </c>
      <c r="F20" s="65">
        <v>1323837.4361876401</v>
      </c>
      <c r="G20" s="37"/>
      <c r="H20" s="37"/>
    </row>
    <row r="21" spans="1:9">
      <c r="A21" s="65">
        <v>20</v>
      </c>
      <c r="B21" s="66">
        <v>42749</v>
      </c>
      <c r="C21" s="65">
        <v>34</v>
      </c>
      <c r="D21" s="65">
        <v>51532.805999999997</v>
      </c>
      <c r="E21" s="65">
        <v>343414.40072744898</v>
      </c>
      <c r="F21" s="65">
        <v>257081.29175674301</v>
      </c>
      <c r="G21" s="37"/>
      <c r="H21" s="37"/>
    </row>
    <row r="22" spans="1:9">
      <c r="A22" s="65">
        <v>21</v>
      </c>
      <c r="B22" s="66">
        <v>42749</v>
      </c>
      <c r="C22" s="65">
        <v>35</v>
      </c>
      <c r="D22" s="65">
        <v>60557.974999999999</v>
      </c>
      <c r="E22" s="65">
        <v>1738742.9301708001</v>
      </c>
      <c r="F22" s="65">
        <v>1699223.39996726</v>
      </c>
      <c r="G22" s="37"/>
      <c r="H22" s="37"/>
    </row>
    <row r="23" spans="1:9">
      <c r="A23" s="65">
        <v>22</v>
      </c>
      <c r="B23" s="66">
        <v>42749</v>
      </c>
      <c r="C23" s="65">
        <v>36</v>
      </c>
      <c r="D23" s="65">
        <v>199147.06200000001</v>
      </c>
      <c r="E23" s="65">
        <v>853856.19103274297</v>
      </c>
      <c r="F23" s="65">
        <v>733668.81926601694</v>
      </c>
      <c r="G23" s="37"/>
      <c r="H23" s="37"/>
    </row>
    <row r="24" spans="1:9">
      <c r="A24" s="65">
        <v>23</v>
      </c>
      <c r="B24" s="66">
        <v>42749</v>
      </c>
      <c r="C24" s="65">
        <v>37</v>
      </c>
      <c r="D24" s="65">
        <v>152177.59099999999</v>
      </c>
      <c r="E24" s="65">
        <v>1449074.26235575</v>
      </c>
      <c r="F24" s="65">
        <v>1292894.46984227</v>
      </c>
      <c r="G24" s="37"/>
      <c r="H24" s="37"/>
    </row>
    <row r="25" spans="1:9">
      <c r="A25" s="65">
        <v>24</v>
      </c>
      <c r="B25" s="66">
        <v>42749</v>
      </c>
      <c r="C25" s="65">
        <v>38</v>
      </c>
      <c r="D25" s="65">
        <v>258784.74600000001</v>
      </c>
      <c r="E25" s="65">
        <v>1512761.16965575</v>
      </c>
      <c r="F25" s="65">
        <v>1509785.3890070801</v>
      </c>
      <c r="G25" s="37"/>
      <c r="H25" s="37"/>
    </row>
    <row r="26" spans="1:9">
      <c r="A26" s="65">
        <v>25</v>
      </c>
      <c r="B26" s="66">
        <v>42749</v>
      </c>
      <c r="C26" s="65">
        <v>39</v>
      </c>
      <c r="D26" s="65">
        <v>113406.235</v>
      </c>
      <c r="E26" s="65">
        <v>173518.64819087801</v>
      </c>
      <c r="F26" s="65">
        <v>135656.71443613601</v>
      </c>
      <c r="G26" s="37"/>
      <c r="H26" s="37"/>
    </row>
    <row r="27" spans="1:9">
      <c r="A27" s="65">
        <v>26</v>
      </c>
      <c r="B27" s="66">
        <v>42749</v>
      </c>
      <c r="C27" s="65">
        <v>42</v>
      </c>
      <c r="D27" s="65">
        <v>20868.582999999999</v>
      </c>
      <c r="E27" s="65">
        <v>430305.25929999998</v>
      </c>
      <c r="F27" s="65">
        <v>396121.31439999997</v>
      </c>
      <c r="G27" s="37"/>
      <c r="H27" s="37"/>
    </row>
    <row r="28" spans="1:9">
      <c r="A28" s="65">
        <v>27</v>
      </c>
      <c r="B28" s="66">
        <v>42749</v>
      </c>
      <c r="C28" s="65">
        <v>70</v>
      </c>
      <c r="D28" s="65">
        <v>1176</v>
      </c>
      <c r="E28" s="65">
        <v>4853396.93</v>
      </c>
      <c r="F28" s="65">
        <v>4916009.88</v>
      </c>
      <c r="G28" s="37"/>
      <c r="H28" s="37"/>
    </row>
    <row r="29" spans="1:9">
      <c r="A29" s="65">
        <v>28</v>
      </c>
      <c r="B29" s="66">
        <v>42749</v>
      </c>
      <c r="C29" s="65">
        <v>71</v>
      </c>
      <c r="D29" s="65">
        <v>826</v>
      </c>
      <c r="E29" s="65">
        <v>2418424.56</v>
      </c>
      <c r="F29" s="65">
        <v>2777413.8</v>
      </c>
      <c r="G29" s="37"/>
      <c r="H29" s="37"/>
    </row>
    <row r="30" spans="1:9">
      <c r="A30" s="65">
        <v>29</v>
      </c>
      <c r="B30" s="66">
        <v>42749</v>
      </c>
      <c r="C30" s="65">
        <v>72</v>
      </c>
      <c r="D30" s="65">
        <v>362</v>
      </c>
      <c r="E30" s="65">
        <v>1229842.67</v>
      </c>
      <c r="F30" s="65">
        <v>1252331.8600000001</v>
      </c>
      <c r="G30" s="37"/>
      <c r="H30" s="37"/>
    </row>
    <row r="31" spans="1:9">
      <c r="A31" s="39">
        <v>30</v>
      </c>
      <c r="B31" s="66">
        <v>42749</v>
      </c>
      <c r="C31" s="39">
        <v>73</v>
      </c>
      <c r="D31" s="39">
        <v>663</v>
      </c>
      <c r="E31" s="39">
        <v>1641025.7</v>
      </c>
      <c r="F31" s="39">
        <v>1897633.38</v>
      </c>
      <c r="G31" s="39"/>
      <c r="H31" s="39"/>
      <c r="I31" s="39"/>
    </row>
    <row r="32" spans="1:9">
      <c r="A32" s="39">
        <v>31</v>
      </c>
      <c r="B32" s="66">
        <v>42749</v>
      </c>
      <c r="C32" s="39">
        <v>75</v>
      </c>
      <c r="D32" s="39">
        <v>92</v>
      </c>
      <c r="E32" s="39">
        <v>135410.256410256</v>
      </c>
      <c r="F32" s="39">
        <v>128443.73931623901</v>
      </c>
      <c r="G32" s="39"/>
      <c r="H32" s="39"/>
    </row>
    <row r="33" spans="1:8">
      <c r="A33" s="39">
        <v>32</v>
      </c>
      <c r="B33" s="66">
        <v>42749</v>
      </c>
      <c r="C33" s="39">
        <v>76</v>
      </c>
      <c r="D33" s="39">
        <v>4447</v>
      </c>
      <c r="E33" s="39">
        <v>841718.31771453004</v>
      </c>
      <c r="F33" s="39">
        <v>810432.355406838</v>
      </c>
      <c r="G33" s="39"/>
      <c r="H33" s="39"/>
    </row>
    <row r="34" spans="1:8">
      <c r="A34" s="39">
        <v>33</v>
      </c>
      <c r="B34" s="66">
        <v>42749</v>
      </c>
      <c r="C34" s="39">
        <v>77</v>
      </c>
      <c r="D34" s="39">
        <v>557</v>
      </c>
      <c r="E34" s="39">
        <v>1173467.54</v>
      </c>
      <c r="F34" s="39">
        <v>1362106.09</v>
      </c>
      <c r="G34" s="30"/>
      <c r="H34" s="30"/>
    </row>
    <row r="35" spans="1:8">
      <c r="A35" s="39">
        <v>34</v>
      </c>
      <c r="B35" s="66">
        <v>42749</v>
      </c>
      <c r="C35" s="39">
        <v>78</v>
      </c>
      <c r="D35" s="39">
        <v>242</v>
      </c>
      <c r="E35" s="39">
        <v>408892.03</v>
      </c>
      <c r="F35" s="39">
        <v>357878.11</v>
      </c>
      <c r="G35" s="30"/>
      <c r="H35" s="30"/>
    </row>
    <row r="36" spans="1:8">
      <c r="A36" s="39">
        <v>35</v>
      </c>
      <c r="B36" s="66">
        <v>42749</v>
      </c>
      <c r="C36" s="39">
        <v>99</v>
      </c>
      <c r="D36" s="39">
        <v>7</v>
      </c>
      <c r="E36" s="39">
        <v>11123.504273504301</v>
      </c>
      <c r="F36" s="39">
        <v>9140.7521367521404</v>
      </c>
      <c r="G36" s="30"/>
      <c r="H36" s="30"/>
    </row>
    <row r="37" spans="1:8">
      <c r="A37" s="39"/>
      <c r="B37" s="66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2017-01-15T02:43:11Z</dcterms:modified>
</cp:coreProperties>
</file>