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F36" i="2" l="1"/>
  <c r="F37" i="2"/>
  <c r="F32" i="2"/>
  <c r="F33" i="2"/>
  <c r="E36" i="2"/>
  <c r="K36" i="2" s="1"/>
  <c r="E37" i="2"/>
  <c r="E33" i="2"/>
  <c r="E32" i="2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E3" i="2"/>
  <c r="F3" i="2"/>
  <c r="I4" i="2"/>
  <c r="I5" i="2"/>
  <c r="I6" i="2"/>
  <c r="K6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4" i="2" l="1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K37" i="2"/>
  <c r="K33" i="2"/>
  <c r="G29" i="2"/>
  <c r="L29" i="2" s="1"/>
  <c r="G31" i="2"/>
  <c r="L31" i="2" s="1"/>
  <c r="K32" i="2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4" i="2"/>
  <c r="K30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<sst xmlns="http://schemas.openxmlformats.org/spreadsheetml/2006/main" count="112" uniqueCount="70">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</sst>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62" applyNumberFormat="1" applyFont="1" applyFill="1" applyBorder="1" applyAlignment="1">
      <alignment horizontal="left" vertical="top" wrapText="1"/>
    </xf>
    <xf numFmtId="49" fontId="21" fillId="33" borderId="15" xfId="62" applyNumberFormat="1" applyFont="1" applyFill="1" applyBorder="1" applyAlignment="1">
      <alignment horizontal="left" vertical="top" wrapText="1"/>
    </xf>
    <xf numFmtId="0" fontId="20" fillId="0" borderId="0" xfId="62" applyFont="1" applyAlignment="1">
      <alignment wrapText="1"/>
    </xf>
    <xf numFmtId="0" fontId="20" fillId="0" borderId="19" xfId="62" applyFont="1" applyBorder="1" applyAlignment="1">
      <alignment wrapText="1"/>
    </xf>
    <xf numFmtId="0" fontId="20" fillId="0" borderId="0" xfId="62" applyFont="1" applyAlignment="1">
      <alignment horizontal="right" vertical="center" wrapText="1"/>
    </xf>
    <xf numFmtId="0" fontId="21" fillId="33" borderId="13" xfId="62" applyFont="1" applyFill="1" applyBorder="1" applyAlignment="1">
      <alignment vertical="center" wrapText="1"/>
    </xf>
    <xf numFmtId="0" fontId="21" fillId="33" borderId="15" xfId="62" applyFont="1" applyFill="1" applyBorder="1" applyAlignment="1">
      <alignment vertical="center" wrapText="1"/>
    </xf>
    <xf numFmtId="49" fontId="22" fillId="33" borderId="13" xfId="62" applyNumberFormat="1" applyFont="1" applyFill="1" applyBorder="1" applyAlignment="1">
      <alignment horizontal="left" vertical="top" wrapText="1"/>
    </xf>
    <xf numFmtId="49" fontId="22" fillId="33" borderId="14" xfId="62" applyNumberFormat="1" applyFont="1" applyFill="1" applyBorder="1" applyAlignment="1">
      <alignment horizontal="left" vertical="top" wrapText="1"/>
    </xf>
    <xf numFmtId="49" fontId="22" fillId="33" borderId="15" xfId="62" applyNumberFormat="1" applyFont="1" applyFill="1" applyBorder="1" applyAlignment="1">
      <alignment horizontal="left" vertical="top" wrapText="1"/>
    </xf>
    <xf numFmtId="14" fontId="21" fillId="33" borderId="12" xfId="62" applyNumberFormat="1" applyFont="1" applyFill="1" applyBorder="1" applyAlignment="1">
      <alignment vertical="center" wrapText="1"/>
    </xf>
    <xf numFmtId="14" fontId="21" fillId="33" borderId="16" xfId="62" applyNumberFormat="1" applyFont="1" applyFill="1" applyBorder="1" applyAlignment="1">
      <alignment vertical="center" wrapText="1"/>
    </xf>
    <xf numFmtId="14" fontId="21" fillId="33" borderId="17" xfId="62" applyNumberFormat="1" applyFont="1" applyFill="1" applyBorder="1" applyAlignment="1">
      <alignment vertical="center" wrapText="1"/>
    </xf>
    <xf numFmtId="0" fontId="35" fillId="0" borderId="0" xfId="62"/>
    <xf numFmtId="0" fontId="26" fillId="0" borderId="0" xfId="62" applyFont="1" applyAlignment="1">
      <alignment horizontal="left" wrapText="1"/>
    </xf>
    <xf numFmtId="0" fontId="33" fillId="0" borderId="19" xfId="62" applyFont="1" applyBorder="1" applyAlignment="1">
      <alignment horizontal="left" vertical="center" wrapText="1"/>
    </xf>
    <xf numFmtId="0" fontId="21" fillId="0" borderId="10" xfId="62" applyFont="1" applyBorder="1" applyAlignment="1">
      <alignment wrapText="1"/>
    </xf>
    <xf numFmtId="0" fontId="20" fillId="0" borderId="11" xfId="62" applyFont="1" applyBorder="1" applyAlignment="1">
      <alignment wrapText="1"/>
    </xf>
    <xf numFmtId="0" fontId="20" fillId="0" borderId="11" xfId="62" applyFont="1" applyBorder="1" applyAlignment="1">
      <alignment horizontal="right" vertical="center" wrapText="1"/>
    </xf>
    <xf numFmtId="49" fontId="21" fillId="33" borderId="10" xfId="62" applyNumberFormat="1" applyFont="1" applyFill="1" applyBorder="1" applyAlignment="1">
      <alignment vertical="center" wrapText="1"/>
    </xf>
    <xf numFmtId="49" fontId="21" fillId="33" borderId="12" xfId="62" applyNumberFormat="1" applyFont="1" applyFill="1" applyBorder="1" applyAlignment="1">
      <alignment vertical="center" wrapText="1"/>
    </xf>
    <xf numFmtId="0" fontId="21" fillId="33" borderId="10" xfId="62" applyFont="1" applyFill="1" applyBorder="1" applyAlignment="1">
      <alignment vertical="center" wrapText="1"/>
    </xf>
    <xf numFmtId="0" fontId="21" fillId="33" borderId="12" xfId="62" applyFont="1" applyFill="1" applyBorder="1" applyAlignment="1">
      <alignment vertical="center" wrapText="1"/>
    </xf>
    <xf numFmtId="4" fontId="22" fillId="34" borderId="10" xfId="62" applyNumberFormat="1" applyFont="1" applyFill="1" applyBorder="1" applyAlignment="1">
      <alignment horizontal="right" vertical="top" wrapText="1"/>
    </xf>
    <xf numFmtId="176" fontId="22" fillId="34" borderId="10" xfId="62" applyNumberFormat="1" applyFont="1" applyFill="1" applyBorder="1" applyAlignment="1">
      <alignment horizontal="right" vertical="top" wrapText="1"/>
    </xf>
    <xf numFmtId="176" fontId="22" fillId="34" borderId="12" xfId="62" applyNumberFormat="1" applyFont="1" applyFill="1" applyBorder="1" applyAlignment="1">
      <alignment horizontal="right" vertical="top" wrapText="1"/>
    </xf>
    <xf numFmtId="4" fontId="21" fillId="35" borderId="10" xfId="62" applyNumberFormat="1" applyFont="1" applyFill="1" applyBorder="1" applyAlignment="1">
      <alignment horizontal="right" vertical="top" wrapText="1"/>
    </xf>
    <xf numFmtId="176" fontId="21" fillId="35" borderId="10" xfId="62" applyNumberFormat="1" applyFont="1" applyFill="1" applyBorder="1" applyAlignment="1">
      <alignment horizontal="right" vertical="top" wrapText="1"/>
    </xf>
    <xf numFmtId="176" fontId="21" fillId="35" borderId="12" xfId="62" applyNumberFormat="1" applyFont="1" applyFill="1" applyBorder="1" applyAlignment="1">
      <alignment horizontal="right" vertical="top" wrapText="1"/>
    </xf>
    <xf numFmtId="0" fontId="21" fillId="35" borderId="10" xfId="62" applyFont="1" applyFill="1" applyBorder="1" applyAlignment="1">
      <alignment horizontal="right" vertical="top" wrapText="1"/>
    </xf>
    <xf numFmtId="0" fontId="21" fillId="35" borderId="12" xfId="62" applyFont="1" applyFill="1" applyBorder="1" applyAlignment="1">
      <alignment horizontal="right" vertical="top" wrapText="1"/>
    </xf>
    <xf numFmtId="4" fontId="21" fillId="35" borderId="13" xfId="62" applyNumberFormat="1" applyFont="1" applyFill="1" applyBorder="1" applyAlignment="1">
      <alignment horizontal="right" vertical="top" wrapText="1"/>
    </xf>
    <xf numFmtId="176" fontId="21" fillId="35" borderId="13" xfId="62" applyNumberFormat="1" applyFont="1" applyFill="1" applyBorder="1" applyAlignment="1">
      <alignment horizontal="right" vertical="top" wrapText="1"/>
    </xf>
    <xf numFmtId="176" fontId="21" fillId="35" borderId="20" xfId="62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9" sqref="K19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27354731.261599999</v>
      </c>
      <c r="F3" s="25">
        <f>RA!I7</f>
        <v>1149945.4453</v>
      </c>
      <c r="G3" s="16">
        <f>E3-F3</f>
        <v>26204785.816299997</v>
      </c>
      <c r="H3" s="27">
        <f>RA!J7</f>
        <v>4.2038265128718999</v>
      </c>
      <c r="I3" s="20">
        <f>SUM(I4:I38)</f>
        <v>27354738.833986487</v>
      </c>
      <c r="J3" s="21">
        <f>SUM(J4:J38)</f>
        <v>26204785.753503971</v>
      </c>
      <c r="K3" s="22">
        <f>E3-I3</f>
        <v>-7.5723864883184433</v>
      </c>
      <c r="L3" s="22">
        <f>G3-J3</f>
        <v>6.2796026468276978E-2</v>
      </c>
    </row>
    <row r="4" spans="1:13" x14ac:dyDescent="0.15">
      <c r="A4" s="40">
        <f>RA!A8</f>
        <v>42028</v>
      </c>
      <c r="B4" s="12">
        <v>12</v>
      </c>
      <c r="C4" s="37" t="s">
        <v>6</v>
      </c>
      <c r="D4" s="37"/>
      <c r="E4" s="15">
        <f>VLOOKUP(C4,RA!B8:D38,3,0)</f>
        <v>1076663.0523999999</v>
      </c>
      <c r="F4" s="25">
        <f>VLOOKUP(C4,RA!B8:I41,8,0)</f>
        <v>171624.1728</v>
      </c>
      <c r="G4" s="16">
        <f t="shared" ref="G4:G38" si="0">E4-F4</f>
        <v>905038.87959999987</v>
      </c>
      <c r="H4" s="27">
        <f>RA!J8</f>
        <v>15.9403791573818</v>
      </c>
      <c r="I4" s="20">
        <f>VLOOKUP(B4,RMS!B:D,3,FALSE)</f>
        <v>1076664.43959487</v>
      </c>
      <c r="J4" s="21">
        <f>VLOOKUP(B4,RMS!B:E,4,FALSE)</f>
        <v>905038.89999743598</v>
      </c>
      <c r="K4" s="22">
        <f t="shared" ref="K4:K38" si="1">E4-I4</f>
        <v>-1.3871948700398207</v>
      </c>
      <c r="L4" s="22">
        <f t="shared" ref="L4:L38" si="2">G4-J4</f>
        <v>-2.0397436106577516E-2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VLOOKUP(C5,RA!B8:D39,3,0)</f>
        <v>146301.37650000001</v>
      </c>
      <c r="F5" s="25">
        <f>VLOOKUP(C5,RA!B9:I42,8,0)</f>
        <v>25338.853800000001</v>
      </c>
      <c r="G5" s="16">
        <f t="shared" si="0"/>
        <v>120962.52270000002</v>
      </c>
      <c r="H5" s="27">
        <f>RA!J9</f>
        <v>17.319627747999998</v>
      </c>
      <c r="I5" s="20">
        <f>VLOOKUP(B5,RMS!B:D,3,FALSE)</f>
        <v>146301.43639784399</v>
      </c>
      <c r="J5" s="21">
        <f>VLOOKUP(B5,RMS!B:E,4,FALSE)</f>
        <v>120962.539127736</v>
      </c>
      <c r="K5" s="22">
        <f t="shared" si="1"/>
        <v>-5.9897843981161714E-2</v>
      </c>
      <c r="L5" s="22">
        <f t="shared" si="2"/>
        <v>-1.6427735987235792E-2</v>
      </c>
      <c r="M5" s="34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VLOOKUP(C6,RA!B10:D40,3,0)</f>
        <v>299248.94630000001</v>
      </c>
      <c r="F6" s="25">
        <f>VLOOKUP(C6,RA!B10:I43,8,0)</f>
        <v>-6632.1473999999998</v>
      </c>
      <c r="G6" s="16">
        <f t="shared" si="0"/>
        <v>305881.09370000003</v>
      </c>
      <c r="H6" s="27">
        <f>RA!J10</f>
        <v>-2.2162642448709602</v>
      </c>
      <c r="I6" s="20">
        <f>VLOOKUP(B6,RMS!B:D,3,FALSE)</f>
        <v>299251.20733333298</v>
      </c>
      <c r="J6" s="21">
        <f>VLOOKUP(B6,RMS!B:E,4,FALSE)</f>
        <v>305881.09401111101</v>
      </c>
      <c r="K6" s="22">
        <f>E6-I6</f>
        <v>-2.2610333329648711</v>
      </c>
      <c r="L6" s="22">
        <f t="shared" si="2"/>
        <v>-3.1111098360270262E-4</v>
      </c>
      <c r="M6" s="34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VLOOKUP(C7,RA!B10:D41,3,0)</f>
        <v>84830.661399999997</v>
      </c>
      <c r="F7" s="25">
        <f>VLOOKUP(C7,RA!B11:I44,8,0)</f>
        <v>6674.0745999999999</v>
      </c>
      <c r="G7" s="16">
        <f t="shared" si="0"/>
        <v>78156.58679999999</v>
      </c>
      <c r="H7" s="27">
        <f>RA!J11</f>
        <v>7.8675263045868498</v>
      </c>
      <c r="I7" s="20">
        <f>VLOOKUP(B7,RMS!B:D,3,FALSE)</f>
        <v>84830.737711111098</v>
      </c>
      <c r="J7" s="21">
        <f>VLOOKUP(B7,RMS!B:E,4,FALSE)</f>
        <v>78156.586788034198</v>
      </c>
      <c r="K7" s="22">
        <f t="shared" si="1"/>
        <v>-7.6311111100949347E-2</v>
      </c>
      <c r="L7" s="22">
        <f t="shared" si="2"/>
        <v>1.196579250972718E-5</v>
      </c>
      <c r="M7" s="34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VLOOKUP(C8,RA!B12:D41,3,0)</f>
        <v>402923.93949999998</v>
      </c>
      <c r="F8" s="25">
        <f>VLOOKUP(C8,RA!B12:I45,8,0)</f>
        <v>-3195.3368999999998</v>
      </c>
      <c r="G8" s="16">
        <f t="shared" si="0"/>
        <v>406119.27639999997</v>
      </c>
      <c r="H8" s="27">
        <f>RA!J12</f>
        <v>-0.79303724270272602</v>
      </c>
      <c r="I8" s="20">
        <f>VLOOKUP(B8,RMS!B:D,3,FALSE)</f>
        <v>402923.98388632498</v>
      </c>
      <c r="J8" s="21">
        <f>VLOOKUP(B8,RMS!B:E,4,FALSE)</f>
        <v>406119.275523077</v>
      </c>
      <c r="K8" s="22">
        <f t="shared" si="1"/>
        <v>-4.438632499659434E-2</v>
      </c>
      <c r="L8" s="22">
        <f t="shared" si="2"/>
        <v>8.7692297529429197E-4</v>
      </c>
      <c r="M8" s="34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VLOOKUP(C9,RA!B12:D42,3,0)</f>
        <v>370806.755</v>
      </c>
      <c r="F9" s="25">
        <f>VLOOKUP(C9,RA!B13:I46,8,0)</f>
        <v>43921.474000000002</v>
      </c>
      <c r="G9" s="16">
        <f t="shared" si="0"/>
        <v>326885.28100000002</v>
      </c>
      <c r="H9" s="27">
        <f>RA!J13</f>
        <v>11.844841931210199</v>
      </c>
      <c r="I9" s="20">
        <f>VLOOKUP(B9,RMS!B:D,3,FALSE)</f>
        <v>370807.02014871797</v>
      </c>
      <c r="J9" s="21">
        <f>VLOOKUP(B9,RMS!B:E,4,FALSE)</f>
        <v>326885.281417094</v>
      </c>
      <c r="K9" s="22">
        <f t="shared" si="1"/>
        <v>-0.26514871796825901</v>
      </c>
      <c r="L9" s="22">
        <f t="shared" si="2"/>
        <v>-4.1709397919476032E-4</v>
      </c>
      <c r="M9" s="34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VLOOKUP(C10,RA!B14:D43,3,0)</f>
        <v>322553.36080000002</v>
      </c>
      <c r="F10" s="25">
        <f>VLOOKUP(C10,RA!B14:I47,8,0)</f>
        <v>10929.722</v>
      </c>
      <c r="G10" s="16">
        <f t="shared" si="0"/>
        <v>311623.63880000002</v>
      </c>
      <c r="H10" s="27">
        <f>RA!J14</f>
        <v>3.3885004245164301</v>
      </c>
      <c r="I10" s="20">
        <f>VLOOKUP(B10,RMS!B:D,3,FALSE)</f>
        <v>322553.40481880301</v>
      </c>
      <c r="J10" s="21">
        <f>VLOOKUP(B10,RMS!B:E,4,FALSE)</f>
        <v>311623.63652051298</v>
      </c>
      <c r="K10" s="22">
        <f t="shared" si="1"/>
        <v>-4.4018802989739925E-2</v>
      </c>
      <c r="L10" s="22">
        <f t="shared" si="2"/>
        <v>2.2794870310463011E-3</v>
      </c>
      <c r="M10" s="34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VLOOKUP(C11,RA!B14:D44,3,0)</f>
        <v>180666.68400000001</v>
      </c>
      <c r="F11" s="25">
        <f>VLOOKUP(C11,RA!B15:I48,8,0)</f>
        <v>-8619.7589000000007</v>
      </c>
      <c r="G11" s="16">
        <f t="shared" si="0"/>
        <v>189286.44290000002</v>
      </c>
      <c r="H11" s="27">
        <f>RA!J15</f>
        <v>-4.7710838042502601</v>
      </c>
      <c r="I11" s="20">
        <f>VLOOKUP(B11,RMS!B:D,3,FALSE)</f>
        <v>180666.85187521399</v>
      </c>
      <c r="J11" s="21">
        <f>VLOOKUP(B11,RMS!B:E,4,FALSE)</f>
        <v>189286.44327777799</v>
      </c>
      <c r="K11" s="22">
        <f t="shared" si="1"/>
        <v>-0.16787521398509853</v>
      </c>
      <c r="L11" s="22">
        <f t="shared" si="2"/>
        <v>-3.7777796387672424E-4</v>
      </c>
      <c r="M11" s="34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VLOOKUP(C12,RA!B16:D45,3,0)</f>
        <v>990391.85430000001</v>
      </c>
      <c r="F12" s="25">
        <f>VLOOKUP(C12,RA!B16:I49,8,0)</f>
        <v>21376.217799999999</v>
      </c>
      <c r="G12" s="16">
        <f t="shared" si="0"/>
        <v>969015.63650000002</v>
      </c>
      <c r="H12" s="27">
        <f>RA!J16</f>
        <v>2.1583596136408598</v>
      </c>
      <c r="I12" s="20">
        <f>VLOOKUP(B12,RMS!B:D,3,FALSE)</f>
        <v>990391.57563760702</v>
      </c>
      <c r="J12" s="21">
        <f>VLOOKUP(B12,RMS!B:E,4,FALSE)</f>
        <v>969015.63604444405</v>
      </c>
      <c r="K12" s="22">
        <f t="shared" si="1"/>
        <v>0.27866239298600703</v>
      </c>
      <c r="L12" s="22">
        <f t="shared" si="2"/>
        <v>4.5555597171187401E-4</v>
      </c>
      <c r="M12" s="34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VLOOKUP(C13,RA!B16:D46,3,0)</f>
        <v>825402.07220000005</v>
      </c>
      <c r="F13" s="25">
        <f>VLOOKUP(C13,RA!B17:I50,8,0)</f>
        <v>50431.401299999998</v>
      </c>
      <c r="G13" s="16">
        <f t="shared" si="0"/>
        <v>774970.67090000003</v>
      </c>
      <c r="H13" s="27">
        <f>RA!J17</f>
        <v>6.10991939547496</v>
      </c>
      <c r="I13" s="20">
        <f>VLOOKUP(B13,RMS!B:D,3,FALSE)</f>
        <v>825402.24244871805</v>
      </c>
      <c r="J13" s="21">
        <f>VLOOKUP(B13,RMS!B:E,4,FALSE)</f>
        <v>774970.67121880304</v>
      </c>
      <c r="K13" s="22">
        <f t="shared" si="1"/>
        <v>-0.17024871800094843</v>
      </c>
      <c r="L13" s="22">
        <f t="shared" si="2"/>
        <v>-3.1880300957709551E-4</v>
      </c>
      <c r="M13" s="34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VLOOKUP(C14,RA!B18:D47,3,0)</f>
        <v>4269428.2412999999</v>
      </c>
      <c r="F14" s="25">
        <f>VLOOKUP(C14,RA!B18:I51,8,0)</f>
        <v>13879.659799999999</v>
      </c>
      <c r="G14" s="16">
        <f t="shared" si="0"/>
        <v>4255548.5815000003</v>
      </c>
      <c r="H14" s="27">
        <f>RA!J18</f>
        <v>0.325094111331727</v>
      </c>
      <c r="I14" s="20">
        <f>VLOOKUP(B14,RMS!B:D,3,FALSE)</f>
        <v>4269428.2437726501</v>
      </c>
      <c r="J14" s="21">
        <f>VLOOKUP(B14,RMS!B:E,4,FALSE)</f>
        <v>4255548.55327179</v>
      </c>
      <c r="K14" s="22">
        <f t="shared" si="1"/>
        <v>-2.4726502597332001E-3</v>
      </c>
      <c r="L14" s="22">
        <f t="shared" si="2"/>
        <v>2.8228210285305977E-2</v>
      </c>
      <c r="M14" s="34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VLOOKUP(C15,RA!B18:D48,3,0)</f>
        <v>854201.29680000001</v>
      </c>
      <c r="F15" s="25">
        <f>VLOOKUP(C15,RA!B19:I52,8,0)</f>
        <v>48082.38</v>
      </c>
      <c r="G15" s="16">
        <f t="shared" si="0"/>
        <v>806118.91680000001</v>
      </c>
      <c r="H15" s="27">
        <f>RA!J19</f>
        <v>5.6289284715588401</v>
      </c>
      <c r="I15" s="20">
        <f>VLOOKUP(B15,RMS!B:D,3,FALSE)</f>
        <v>854201.46101623902</v>
      </c>
      <c r="J15" s="21">
        <f>VLOOKUP(B15,RMS!B:E,4,FALSE)</f>
        <v>806118.91714871803</v>
      </c>
      <c r="K15" s="22">
        <f t="shared" si="1"/>
        <v>-0.16421623900532722</v>
      </c>
      <c r="L15" s="22">
        <f t="shared" si="2"/>
        <v>-3.4871802199631929E-4</v>
      </c>
      <c r="M15" s="34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VLOOKUP(C16,RA!B20:D49,3,0)</f>
        <v>1540458.5466</v>
      </c>
      <c r="F16" s="25">
        <f>VLOOKUP(C16,RA!B20:I53,8,0)</f>
        <v>98376.708799999993</v>
      </c>
      <c r="G16" s="16">
        <f t="shared" si="0"/>
        <v>1442081.8378000001</v>
      </c>
      <c r="H16" s="27">
        <f>RA!J20</f>
        <v>6.3861964359333596</v>
      </c>
      <c r="I16" s="20">
        <f>VLOOKUP(B16,RMS!B:D,3,FALSE)</f>
        <v>1540458.6964</v>
      </c>
      <c r="J16" s="21">
        <f>VLOOKUP(B16,RMS!B:E,4,FALSE)</f>
        <v>1442081.8378000001</v>
      </c>
      <c r="K16" s="22">
        <f t="shared" si="1"/>
        <v>-0.14980000001378357</v>
      </c>
      <c r="L16" s="22">
        <f t="shared" si="2"/>
        <v>0</v>
      </c>
      <c r="M16" s="34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VLOOKUP(C17,RA!B20:D50,3,0)</f>
        <v>459306.9803</v>
      </c>
      <c r="F17" s="25">
        <f>VLOOKUP(C17,RA!B21:I54,8,0)</f>
        <v>53164.363899999997</v>
      </c>
      <c r="G17" s="16">
        <f t="shared" si="0"/>
        <v>406142.6164</v>
      </c>
      <c r="H17" s="27">
        <f>RA!J21</f>
        <v>11.574908760427601</v>
      </c>
      <c r="I17" s="20">
        <f>VLOOKUP(B17,RMS!B:D,3,FALSE)</f>
        <v>459306.50759013701</v>
      </c>
      <c r="J17" s="21">
        <f>VLOOKUP(B17,RMS!B:E,4,FALSE)</f>
        <v>406142.61613362801</v>
      </c>
      <c r="K17" s="22">
        <f t="shared" si="1"/>
        <v>0.4727098629809916</v>
      </c>
      <c r="L17" s="22">
        <f t="shared" si="2"/>
        <v>2.6637199334800243E-4</v>
      </c>
      <c r="M17" s="34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VLOOKUP(C18,RA!B22:D51,3,0)</f>
        <v>1509799.1640000001</v>
      </c>
      <c r="F18" s="25">
        <f>VLOOKUP(C18,RA!B22:I55,8,0)</f>
        <v>176680.3603</v>
      </c>
      <c r="G18" s="16">
        <f t="shared" si="0"/>
        <v>1333118.8037</v>
      </c>
      <c r="H18" s="27">
        <f>RA!J22</f>
        <v>11.702242557341901</v>
      </c>
      <c r="I18" s="20">
        <f>VLOOKUP(B18,RMS!B:D,3,FALSE)</f>
        <v>1509800.6843999999</v>
      </c>
      <c r="J18" s="21">
        <f>VLOOKUP(B18,RMS!B:E,4,FALSE)</f>
        <v>1333118.8015999999</v>
      </c>
      <c r="K18" s="22">
        <f t="shared" si="1"/>
        <v>-1.5203999998047948</v>
      </c>
      <c r="L18" s="22">
        <f t="shared" si="2"/>
        <v>2.1000001579523087E-3</v>
      </c>
      <c r="M18" s="34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VLOOKUP(C19,RA!B22:D52,3,0)</f>
        <v>4891749.8449999997</v>
      </c>
      <c r="F19" s="25">
        <f>VLOOKUP(C19,RA!B23:I56,8,0)</f>
        <v>-53342.233699999997</v>
      </c>
      <c r="G19" s="16">
        <f t="shared" si="0"/>
        <v>4945092.0786999995</v>
      </c>
      <c r="H19" s="27">
        <f>RA!J23</f>
        <v>-1.0904530155915999</v>
      </c>
      <c r="I19" s="20">
        <f>VLOOKUP(B19,RMS!B:D,3,FALSE)</f>
        <v>4891752.15073846</v>
      </c>
      <c r="J19" s="21">
        <f>VLOOKUP(B19,RMS!B:E,4,FALSE)</f>
        <v>4945092.1091290601</v>
      </c>
      <c r="K19" s="22">
        <f t="shared" si="1"/>
        <v>-2.3057384602725506</v>
      </c>
      <c r="L19" s="22">
        <f t="shared" si="2"/>
        <v>-3.0429060570895672E-2</v>
      </c>
      <c r="M19" s="34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VLOOKUP(C20,RA!B24:D53,3,0)</f>
        <v>363549.0012</v>
      </c>
      <c r="F20" s="25">
        <f>VLOOKUP(C20,RA!B24:I57,8,0)</f>
        <v>58487.767200000002</v>
      </c>
      <c r="G20" s="16">
        <f t="shared" si="0"/>
        <v>305061.234</v>
      </c>
      <c r="H20" s="27">
        <f>RA!J24</f>
        <v>16.088001069166499</v>
      </c>
      <c r="I20" s="20">
        <f>VLOOKUP(B20,RMS!B:D,3,FALSE)</f>
        <v>363548.96883629798</v>
      </c>
      <c r="J20" s="21">
        <f>VLOOKUP(B20,RMS!B:E,4,FALSE)</f>
        <v>305061.23869955901</v>
      </c>
      <c r="K20" s="22">
        <f t="shared" si="1"/>
        <v>3.2363702019210905E-2</v>
      </c>
      <c r="L20" s="22">
        <f t="shared" si="2"/>
        <v>-4.6995590091682971E-3</v>
      </c>
      <c r="M20" s="34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VLOOKUP(C21,RA!B24:D54,3,0)</f>
        <v>998644.27370000002</v>
      </c>
      <c r="F21" s="25">
        <f>VLOOKUP(C21,RA!B25:I58,8,0)</f>
        <v>-46232.717100000002</v>
      </c>
      <c r="G21" s="16">
        <f t="shared" si="0"/>
        <v>1044876.9908</v>
      </c>
      <c r="H21" s="27">
        <f>RA!J25</f>
        <v>-4.6295481101300204</v>
      </c>
      <c r="I21" s="20">
        <f>VLOOKUP(B21,RMS!B:D,3,FALSE)</f>
        <v>998644.27163752401</v>
      </c>
      <c r="J21" s="21">
        <f>VLOOKUP(B21,RMS!B:E,4,FALSE)</f>
        <v>1044876.98477581</v>
      </c>
      <c r="K21" s="22">
        <f t="shared" si="1"/>
        <v>2.0624760072678328E-3</v>
      </c>
      <c r="L21" s="22">
        <f t="shared" si="2"/>
        <v>6.024189991876483E-3</v>
      </c>
      <c r="M21" s="34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VLOOKUP(C22,RA!B26:D55,3,0)</f>
        <v>768941.09250000003</v>
      </c>
      <c r="F22" s="25">
        <f>VLOOKUP(C22,RA!B26:I59,8,0)</f>
        <v>175094.3462</v>
      </c>
      <c r="G22" s="16">
        <f t="shared" si="0"/>
        <v>593846.7463</v>
      </c>
      <c r="H22" s="27">
        <f>RA!J26</f>
        <v>22.7708400432508</v>
      </c>
      <c r="I22" s="20">
        <f>VLOOKUP(B22,RMS!B:D,3,FALSE)</f>
        <v>768941.053924612</v>
      </c>
      <c r="J22" s="21">
        <f>VLOOKUP(B22,RMS!B:E,4,FALSE)</f>
        <v>593846.732153925</v>
      </c>
      <c r="K22" s="22">
        <f t="shared" si="1"/>
        <v>3.857538802549243E-2</v>
      </c>
      <c r="L22" s="22">
        <f t="shared" si="2"/>
        <v>1.4146075001917779E-2</v>
      </c>
      <c r="M22" s="34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VLOOKUP(C23,RA!B26:D56,3,0)</f>
        <v>295302.505</v>
      </c>
      <c r="F23" s="25">
        <f>VLOOKUP(C23,RA!B27:I60,8,0)</f>
        <v>80602.595199999996</v>
      </c>
      <c r="G23" s="16">
        <f t="shared" si="0"/>
        <v>214699.90980000002</v>
      </c>
      <c r="H23" s="27">
        <f>RA!J27</f>
        <v>27.294924301437899</v>
      </c>
      <c r="I23" s="20">
        <f>VLOOKUP(B23,RMS!B:D,3,FALSE)</f>
        <v>295302.48629721702</v>
      </c>
      <c r="J23" s="21">
        <f>VLOOKUP(B23,RMS!B:E,4,FALSE)</f>
        <v>214699.92937090201</v>
      </c>
      <c r="K23" s="22">
        <f t="shared" si="1"/>
        <v>1.8702782981563359E-2</v>
      </c>
      <c r="L23" s="22">
        <f t="shared" si="2"/>
        <v>-1.9570901989936829E-2</v>
      </c>
      <c r="M23" s="34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VLOOKUP(C24,RA!B28:D57,3,0)</f>
        <v>2473696.9081000001</v>
      </c>
      <c r="F24" s="25">
        <f>VLOOKUP(C24,RA!B28:I61,8,0)</f>
        <v>-192409.3512</v>
      </c>
      <c r="G24" s="16">
        <f t="shared" si="0"/>
        <v>2666106.2593</v>
      </c>
      <c r="H24" s="27">
        <f>RA!J28</f>
        <v>-7.7782104416254496</v>
      </c>
      <c r="I24" s="20">
        <f>VLOOKUP(B24,RMS!B:D,3,FALSE)</f>
        <v>2473696.9044079599</v>
      </c>
      <c r="J24" s="21">
        <f>VLOOKUP(B24,RMS!B:E,4,FALSE)</f>
        <v>2666106.2740814202</v>
      </c>
      <c r="K24" s="22">
        <f t="shared" si="1"/>
        <v>3.6920402199029922E-3</v>
      </c>
      <c r="L24" s="22">
        <f t="shared" si="2"/>
        <v>-1.478142011910677E-2</v>
      </c>
      <c r="M24" s="34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VLOOKUP(C25,RA!B28:D58,3,0)</f>
        <v>707040.84669999999</v>
      </c>
      <c r="F25" s="25">
        <f>VLOOKUP(C25,RA!B29:I62,8,0)</f>
        <v>110900.4868</v>
      </c>
      <c r="G25" s="16">
        <f t="shared" si="0"/>
        <v>596140.35990000004</v>
      </c>
      <c r="H25" s="27">
        <f>RA!J29</f>
        <v>15.6851598203428</v>
      </c>
      <c r="I25" s="20">
        <f>VLOOKUP(B25,RMS!B:D,3,FALSE)</f>
        <v>707040.84343362798</v>
      </c>
      <c r="J25" s="21">
        <f>VLOOKUP(B25,RMS!B:E,4,FALSE)</f>
        <v>596140.28164312104</v>
      </c>
      <c r="K25" s="22">
        <f t="shared" si="1"/>
        <v>3.2663720194250345E-3</v>
      </c>
      <c r="L25" s="22">
        <f t="shared" si="2"/>
        <v>7.825687900185585E-2</v>
      </c>
      <c r="M25" s="34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VLOOKUP(C26,RA!B30:D59,3,0)</f>
        <v>1162391.6022999999</v>
      </c>
      <c r="F26" s="25">
        <f>VLOOKUP(C26,RA!B30:I63,8,0)</f>
        <v>152433.4319</v>
      </c>
      <c r="G26" s="16">
        <f t="shared" si="0"/>
        <v>1009958.1703999999</v>
      </c>
      <c r="H26" s="27">
        <f>RA!J30</f>
        <v>13.1137760801423</v>
      </c>
      <c r="I26" s="20">
        <f>VLOOKUP(B26,RMS!B:D,3,FALSE)</f>
        <v>1162391.59643284</v>
      </c>
      <c r="J26" s="21">
        <f>VLOOKUP(B26,RMS!B:E,4,FALSE)</f>
        <v>1009958.13385995</v>
      </c>
      <c r="K26" s="22">
        <f t="shared" si="1"/>
        <v>5.8671599254012108E-3</v>
      </c>
      <c r="L26" s="22">
        <f t="shared" si="2"/>
        <v>3.6540049943141639E-2</v>
      </c>
      <c r="M26" s="34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VLOOKUP(C27,RA!B30:D60,3,0)</f>
        <v>899212.54879999999</v>
      </c>
      <c r="F27" s="25">
        <f>VLOOKUP(C27,RA!B31:I64,8,0)</f>
        <v>30100.9683</v>
      </c>
      <c r="G27" s="16">
        <f t="shared" si="0"/>
        <v>869111.58050000004</v>
      </c>
      <c r="H27" s="27">
        <f>RA!J31</f>
        <v>3.3474808976108901</v>
      </c>
      <c r="I27" s="20">
        <f>VLOOKUP(B27,RMS!B:D,3,FALSE)</f>
        <v>899212.44740796497</v>
      </c>
      <c r="J27" s="21">
        <f>VLOOKUP(B27,RMS!B:E,4,FALSE)</f>
        <v>869111.55857079604</v>
      </c>
      <c r="K27" s="22">
        <f t="shared" si="1"/>
        <v>0.10139203502330929</v>
      </c>
      <c r="L27" s="22">
        <f t="shared" si="2"/>
        <v>2.1929203998297453E-2</v>
      </c>
      <c r="M27" s="34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VLOOKUP(C28,RA!B32:D61,3,0)</f>
        <v>135143.61319999999</v>
      </c>
      <c r="F28" s="25">
        <f>VLOOKUP(C28,RA!B32:I65,8,0)</f>
        <v>38545.061600000001</v>
      </c>
      <c r="G28" s="16">
        <f t="shared" si="0"/>
        <v>96598.551599999992</v>
      </c>
      <c r="H28" s="27">
        <f>RA!J32</f>
        <v>28.5215562077335</v>
      </c>
      <c r="I28" s="20">
        <f>VLOOKUP(B28,RMS!B:D,3,FALSE)</f>
        <v>135143.53959435699</v>
      </c>
      <c r="J28" s="21">
        <f>VLOOKUP(B28,RMS!B:E,4,FALSE)</f>
        <v>96598.557834335996</v>
      </c>
      <c r="K28" s="22">
        <f t="shared" si="1"/>
        <v>7.3605643003247678E-2</v>
      </c>
      <c r="L28" s="22">
        <f t="shared" si="2"/>
        <v>-6.234336004126817E-3</v>
      </c>
      <c r="M28" s="34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VLOOKUP(C29,RA!B32:D62,3,0)</f>
        <v>0</v>
      </c>
      <c r="F29" s="25">
        <f>VLOOKUP(C29,RA!B33:I66,8,0)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0"/>
      <c r="B30" s="12">
        <v>42</v>
      </c>
      <c r="C30" s="37" t="s">
        <v>32</v>
      </c>
      <c r="D30" s="37"/>
      <c r="E30" s="15">
        <f>VLOOKUP(C30,RA!B34:D64,3,0)</f>
        <v>318669.60310000001</v>
      </c>
      <c r="F30" s="25">
        <f>VLOOKUP(C30,RA!B34:I68,8,0)</f>
        <v>29502.4755</v>
      </c>
      <c r="G30" s="16">
        <f t="shared" si="0"/>
        <v>289167.12760000001</v>
      </c>
      <c r="H30" s="27">
        <f>RA!J34</f>
        <v>9.2580136960041308</v>
      </c>
      <c r="I30" s="20">
        <f>VLOOKUP(B30,RMS!B:D,3,FALSE)</f>
        <v>318669.60129999998</v>
      </c>
      <c r="J30" s="21">
        <f>VLOOKUP(B30,RMS!B:E,4,FALSE)</f>
        <v>289167.1249</v>
      </c>
      <c r="K30" s="22">
        <f t="shared" si="1"/>
        <v>1.8000000272877514E-3</v>
      </c>
      <c r="L30" s="22">
        <f t="shared" si="2"/>
        <v>2.7000000118277967E-3</v>
      </c>
      <c r="M30" s="34"/>
    </row>
    <row r="31" spans="1:13" x14ac:dyDescent="0.15">
      <c r="A31" s="40"/>
      <c r="B31" s="12">
        <v>71</v>
      </c>
      <c r="C31" s="37" t="s">
        <v>36</v>
      </c>
      <c r="D31" s="37"/>
      <c r="E31" s="15">
        <f>VLOOKUP(C31,RA!B35:D65,3,0)</f>
        <v>0</v>
      </c>
      <c r="F31" s="25">
        <f>VLOOKUP(C31,RA!B35:I69,8,0)</f>
        <v>0</v>
      </c>
      <c r="G31" s="16">
        <f t="shared" si="0"/>
        <v>0</v>
      </c>
      <c r="H31" s="27">
        <f>RA!J35</f>
        <v>0</v>
      </c>
      <c r="I31" s="20">
        <v>0</v>
      </c>
      <c r="J31" s="21">
        <v>0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0"/>
      <c r="B32" s="12">
        <v>72</v>
      </c>
      <c r="C32" s="37" t="s">
        <v>37</v>
      </c>
      <c r="D32" s="37"/>
      <c r="E32" s="15">
        <f>VLOOKUP(C32,RA!B36:D66,3,0)</f>
        <v>0</v>
      </c>
      <c r="F32" s="25">
        <f>VLOOKUP(C32,RA!B36:I70,8,0)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0"/>
      <c r="B33" s="12">
        <v>73</v>
      </c>
      <c r="C33" s="37" t="s">
        <v>38</v>
      </c>
      <c r="D33" s="37"/>
      <c r="E33" s="15">
        <f>VLOOKUP(C33,RA!B37:D67,3,0)</f>
        <v>0</v>
      </c>
      <c r="F33" s="25">
        <f>VLOOKUP(C33,RA!B37:I71,8,0)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0"/>
      <c r="B34" s="12">
        <v>75</v>
      </c>
      <c r="C34" s="37" t="s">
        <v>33</v>
      </c>
      <c r="D34" s="37"/>
      <c r="E34" s="15">
        <f>VLOOKUP(C34,RA!B8:D68,3,0)</f>
        <v>264587.18070000003</v>
      </c>
      <c r="F34" s="25">
        <f>VLOOKUP(C34,RA!B8:I72,8,0)</f>
        <v>13312.3081</v>
      </c>
      <c r="G34" s="16">
        <f t="shared" si="0"/>
        <v>251274.87260000003</v>
      </c>
      <c r="H34" s="27">
        <f>RA!J38</f>
        <v>5.0313503718436197</v>
      </c>
      <c r="I34" s="20">
        <f>VLOOKUP(B34,RMS!B:D,3,FALSE)</f>
        <v>264587.17945812002</v>
      </c>
      <c r="J34" s="21">
        <f>VLOOKUP(B34,RMS!B:E,4,FALSE)</f>
        <v>251274.87264957299</v>
      </c>
      <c r="K34" s="22">
        <f t="shared" si="1"/>
        <v>1.2418800033628941E-3</v>
      </c>
      <c r="L34" s="22">
        <f t="shared" si="2"/>
        <v>-4.9572961870580912E-5</v>
      </c>
      <c r="M34" s="34"/>
    </row>
    <row r="35" spans="1:13" x14ac:dyDescent="0.15">
      <c r="A35" s="40"/>
      <c r="B35" s="12">
        <v>76</v>
      </c>
      <c r="C35" s="37" t="s">
        <v>34</v>
      </c>
      <c r="D35" s="37"/>
      <c r="E35" s="15">
        <f>VLOOKUP(C35,RA!B8:D69,3,0)</f>
        <v>735074.4645</v>
      </c>
      <c r="F35" s="25">
        <f>VLOOKUP(C35,RA!B8:I73,8,0)</f>
        <v>50304.379500000003</v>
      </c>
      <c r="G35" s="16">
        <f t="shared" si="0"/>
        <v>684770.08499999996</v>
      </c>
      <c r="H35" s="27">
        <f>RA!J39</f>
        <v>6.8434399410428703</v>
      </c>
      <c r="I35" s="20">
        <f>VLOOKUP(B35,RMS!B:D,3,FALSE)</f>
        <v>735074.45216410304</v>
      </c>
      <c r="J35" s="21">
        <f>VLOOKUP(B35,RMS!B:E,4,FALSE)</f>
        <v>684770.10219316196</v>
      </c>
      <c r="K35" s="22">
        <f t="shared" si="1"/>
        <v>1.2335896957665682E-2</v>
      </c>
      <c r="L35" s="22">
        <f t="shared" si="2"/>
        <v>-1.7193161998875439E-2</v>
      </c>
      <c r="M35" s="34"/>
    </row>
    <row r="36" spans="1:13" x14ac:dyDescent="0.15">
      <c r="A36" s="40"/>
      <c r="B36" s="12">
        <v>77</v>
      </c>
      <c r="C36" s="37" t="s">
        <v>39</v>
      </c>
      <c r="D36" s="37"/>
      <c r="E36" s="15">
        <f>VLOOKUP(C36,RA!B9:D70,3,0)</f>
        <v>0</v>
      </c>
      <c r="F36" s="25">
        <f>VLOOKUP(C36,RA!B9:I74,8,0)</f>
        <v>0</v>
      </c>
      <c r="G36" s="16">
        <f t="shared" si="0"/>
        <v>0</v>
      </c>
      <c r="H36" s="27">
        <f>RA!J40</f>
        <v>0</v>
      </c>
      <c r="I36" s="20">
        <v>0</v>
      </c>
      <c r="J36" s="21">
        <v>0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0"/>
      <c r="B37" s="12">
        <v>78</v>
      </c>
      <c r="C37" s="37" t="s">
        <v>40</v>
      </c>
      <c r="D37" s="37"/>
      <c r="E37" s="15">
        <f>VLOOKUP(C37,RA!B10:D71,3,0)</f>
        <v>0</v>
      </c>
      <c r="F37" s="25">
        <f>VLOOKUP(C37,RA!B10:I75,8,0)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0"/>
      <c r="B38" s="12">
        <v>99</v>
      </c>
      <c r="C38" s="37" t="s">
        <v>35</v>
      </c>
      <c r="D38" s="37"/>
      <c r="E38" s="15">
        <f>VLOOKUP(C38,RA!B8:D72,3,0)</f>
        <v>7744.8454000000002</v>
      </c>
      <c r="F38" s="25">
        <f>VLOOKUP(C38,RA!B8:I76,8,0)</f>
        <v>613.78110000000004</v>
      </c>
      <c r="G38" s="16">
        <f t="shared" si="0"/>
        <v>7131.0643</v>
      </c>
      <c r="H38" s="27" t="e">
        <f>RA!#REF!</f>
        <v>#REF!</v>
      </c>
      <c r="I38" s="20">
        <f>VLOOKUP(B38,RMS!B:D,3,FALSE)</f>
        <v>7744.8453218364702</v>
      </c>
      <c r="J38" s="21">
        <f>VLOOKUP(B38,RMS!B:E,4,FALSE)</f>
        <v>7131.0637621965097</v>
      </c>
      <c r="K38" s="22">
        <f t="shared" si="1"/>
        <v>7.8163529906305484E-5</v>
      </c>
      <c r="L38" s="22">
        <f t="shared" si="2"/>
        <v>5.3780349026055774E-4</v>
      </c>
      <c r="M38" s="34"/>
    </row>
  </sheetData>
  <mergeCells count="38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2"/>
  <sheetViews>
    <sheetView workbookViewId="0">
      <selection sqref="A1:W42"/>
    </sheetView>
  </sheetViews>
  <sheetFormatPr defaultRowHeight="11.25" x14ac:dyDescent="0.15"/>
  <cols>
    <col min="1" max="1" width="7" style="35" customWidth="1"/>
    <col min="2" max="3" width="9" style="35"/>
    <col min="4" max="5" width="11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55" t="s">
        <v>46</v>
      </c>
      <c r="W1" s="45"/>
    </row>
    <row r="2" spans="1:23" ht="12.75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55"/>
      <c r="W2" s="45"/>
    </row>
    <row r="3" spans="1:23" ht="23.25" thickBot="1" x14ac:dyDescent="0.2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56" t="s">
        <v>47</v>
      </c>
      <c r="W3" s="45"/>
    </row>
    <row r="4" spans="1:23" ht="14.25" thickTop="1" thickBot="1" x14ac:dyDescent="0.25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54"/>
      <c r="W4" s="45"/>
    </row>
    <row r="5" spans="1:23" ht="14.25" thickTop="1" thickBot="1" x14ac:dyDescent="0.25">
      <c r="A5" s="57"/>
      <c r="B5" s="58"/>
      <c r="C5" s="59"/>
      <c r="D5" s="60" t="s">
        <v>0</v>
      </c>
      <c r="E5" s="60" t="s">
        <v>59</v>
      </c>
      <c r="F5" s="60" t="s">
        <v>60</v>
      </c>
      <c r="G5" s="60" t="s">
        <v>48</v>
      </c>
      <c r="H5" s="60" t="s">
        <v>49</v>
      </c>
      <c r="I5" s="60" t="s">
        <v>1</v>
      </c>
      <c r="J5" s="60" t="s">
        <v>2</v>
      </c>
      <c r="K5" s="60" t="s">
        <v>50</v>
      </c>
      <c r="L5" s="60" t="s">
        <v>51</v>
      </c>
      <c r="M5" s="60" t="s">
        <v>52</v>
      </c>
      <c r="N5" s="60" t="s">
        <v>53</v>
      </c>
      <c r="O5" s="60" t="s">
        <v>54</v>
      </c>
      <c r="P5" s="60" t="s">
        <v>61</v>
      </c>
      <c r="Q5" s="60" t="s">
        <v>62</v>
      </c>
      <c r="R5" s="60" t="s">
        <v>55</v>
      </c>
      <c r="S5" s="60" t="s">
        <v>56</v>
      </c>
      <c r="T5" s="60" t="s">
        <v>57</v>
      </c>
      <c r="U5" s="61" t="s">
        <v>58</v>
      </c>
      <c r="V5" s="54"/>
      <c r="W5" s="54"/>
    </row>
    <row r="6" spans="1:23" ht="13.5" thickBot="1" x14ac:dyDescent="0.25">
      <c r="A6" s="62" t="s">
        <v>3</v>
      </c>
      <c r="B6" s="46" t="s">
        <v>4</v>
      </c>
      <c r="C6" s="47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3.5" thickBot="1" x14ac:dyDescent="0.25">
      <c r="A7" s="48" t="s">
        <v>5</v>
      </c>
      <c r="B7" s="49"/>
      <c r="C7" s="50"/>
      <c r="D7" s="64">
        <v>27354731.261599999</v>
      </c>
      <c r="E7" s="64">
        <v>22757201</v>
      </c>
      <c r="F7" s="65">
        <v>120.202529571189</v>
      </c>
      <c r="G7" s="64">
        <v>40878813.240099996</v>
      </c>
      <c r="H7" s="65">
        <v>-33.083352735968298</v>
      </c>
      <c r="I7" s="64">
        <v>1149945.4453</v>
      </c>
      <c r="J7" s="65">
        <v>4.2038265128718999</v>
      </c>
      <c r="K7" s="64">
        <v>3769718.9449</v>
      </c>
      <c r="L7" s="65">
        <v>9.2216936992733007</v>
      </c>
      <c r="M7" s="65">
        <v>-0.69495194148207096</v>
      </c>
      <c r="N7" s="64">
        <v>519869034.63489997</v>
      </c>
      <c r="O7" s="64">
        <v>519869034.63489997</v>
      </c>
      <c r="P7" s="64">
        <v>1120380</v>
      </c>
      <c r="Q7" s="64">
        <v>917928</v>
      </c>
      <c r="R7" s="65">
        <v>22.055324600622299</v>
      </c>
      <c r="S7" s="64">
        <v>24.415583339224199</v>
      </c>
      <c r="T7" s="64">
        <v>20.400539309619099</v>
      </c>
      <c r="U7" s="66">
        <v>16.444595952597499</v>
      </c>
      <c r="V7" s="54"/>
      <c r="W7" s="54"/>
    </row>
    <row r="8" spans="1:23" ht="13.5" thickBot="1" x14ac:dyDescent="0.25">
      <c r="A8" s="51">
        <v>42028</v>
      </c>
      <c r="B8" s="41" t="s">
        <v>6</v>
      </c>
      <c r="C8" s="42"/>
      <c r="D8" s="67">
        <v>1076663.0523999999</v>
      </c>
      <c r="E8" s="67">
        <v>799079</v>
      </c>
      <c r="F8" s="68">
        <v>134.73799867097</v>
      </c>
      <c r="G8" s="67">
        <v>1666420.1340000001</v>
      </c>
      <c r="H8" s="68">
        <v>-35.390659868251397</v>
      </c>
      <c r="I8" s="67">
        <v>171624.1728</v>
      </c>
      <c r="J8" s="68">
        <v>15.9403791573818</v>
      </c>
      <c r="K8" s="67">
        <v>197278.4069</v>
      </c>
      <c r="L8" s="68">
        <v>11.8384555536101</v>
      </c>
      <c r="M8" s="68">
        <v>-0.13004076068499501</v>
      </c>
      <c r="N8" s="67">
        <v>20331928.422800001</v>
      </c>
      <c r="O8" s="67">
        <v>20331928.422800001</v>
      </c>
      <c r="P8" s="67">
        <v>34401</v>
      </c>
      <c r="Q8" s="67">
        <v>26533</v>
      </c>
      <c r="R8" s="68">
        <v>29.653638864809899</v>
      </c>
      <c r="S8" s="67">
        <v>31.297434737362298</v>
      </c>
      <c r="T8" s="67">
        <v>28.447595187125501</v>
      </c>
      <c r="U8" s="69">
        <v>9.1056649663198606</v>
      </c>
      <c r="V8" s="54"/>
      <c r="W8" s="54"/>
    </row>
    <row r="9" spans="1:23" ht="12" customHeight="1" thickBot="1" x14ac:dyDescent="0.25">
      <c r="A9" s="52"/>
      <c r="B9" s="41" t="s">
        <v>7</v>
      </c>
      <c r="C9" s="42"/>
      <c r="D9" s="67">
        <v>146301.37650000001</v>
      </c>
      <c r="E9" s="67">
        <v>215835</v>
      </c>
      <c r="F9" s="68">
        <v>67.783898116616896</v>
      </c>
      <c r="G9" s="67">
        <v>200826.6121</v>
      </c>
      <c r="H9" s="68">
        <v>-27.150403539571499</v>
      </c>
      <c r="I9" s="67">
        <v>25338.853800000001</v>
      </c>
      <c r="J9" s="68">
        <v>17.319627747999998</v>
      </c>
      <c r="K9" s="67">
        <v>37358.346700000002</v>
      </c>
      <c r="L9" s="68">
        <v>18.602288964272201</v>
      </c>
      <c r="M9" s="68">
        <v>-0.32173513984760999</v>
      </c>
      <c r="N9" s="67">
        <v>2739538.2995000002</v>
      </c>
      <c r="O9" s="67">
        <v>2739538.2995000002</v>
      </c>
      <c r="P9" s="67">
        <v>8404</v>
      </c>
      <c r="Q9" s="67">
        <v>5165</v>
      </c>
      <c r="R9" s="68">
        <v>62.710551790900297</v>
      </c>
      <c r="S9" s="67">
        <v>17.408540754402701</v>
      </c>
      <c r="T9" s="67">
        <v>18.434057405614698</v>
      </c>
      <c r="U9" s="69">
        <v>-5.8908823300005304</v>
      </c>
      <c r="V9" s="54"/>
      <c r="W9" s="54"/>
    </row>
    <row r="10" spans="1:23" ht="13.5" thickBot="1" x14ac:dyDescent="0.25">
      <c r="A10" s="52"/>
      <c r="B10" s="41" t="s">
        <v>8</v>
      </c>
      <c r="C10" s="42"/>
      <c r="D10" s="67">
        <v>299248.94630000001</v>
      </c>
      <c r="E10" s="67">
        <v>279550</v>
      </c>
      <c r="F10" s="68">
        <v>107.046662958326</v>
      </c>
      <c r="G10" s="67">
        <v>458045.78869999998</v>
      </c>
      <c r="H10" s="68">
        <v>-34.6683336726419</v>
      </c>
      <c r="I10" s="67">
        <v>-6632.1473999999998</v>
      </c>
      <c r="J10" s="68">
        <v>-2.2162642448709602</v>
      </c>
      <c r="K10" s="67">
        <v>103388.58130000001</v>
      </c>
      <c r="L10" s="68">
        <v>22.571669437990401</v>
      </c>
      <c r="M10" s="68">
        <v>-1.0641477745086301</v>
      </c>
      <c r="N10" s="67">
        <v>4091239.5665000002</v>
      </c>
      <c r="O10" s="67">
        <v>4091239.5665000002</v>
      </c>
      <c r="P10" s="67">
        <v>107109</v>
      </c>
      <c r="Q10" s="67">
        <v>84997</v>
      </c>
      <c r="R10" s="68">
        <v>26.015035824793799</v>
      </c>
      <c r="S10" s="67">
        <v>2.7938730293439402</v>
      </c>
      <c r="T10" s="67">
        <v>1.6184770838970799</v>
      </c>
      <c r="U10" s="69">
        <v>42.070485419406097</v>
      </c>
      <c r="V10" s="54"/>
      <c r="W10" s="54"/>
    </row>
    <row r="11" spans="1:23" ht="13.5" thickBot="1" x14ac:dyDescent="0.25">
      <c r="A11" s="52"/>
      <c r="B11" s="41" t="s">
        <v>9</v>
      </c>
      <c r="C11" s="42"/>
      <c r="D11" s="67">
        <v>84830.661399999997</v>
      </c>
      <c r="E11" s="67">
        <v>106248</v>
      </c>
      <c r="F11" s="68">
        <v>79.842125404713499</v>
      </c>
      <c r="G11" s="67">
        <v>132037.66560000001</v>
      </c>
      <c r="H11" s="68">
        <v>-35.752680104941199</v>
      </c>
      <c r="I11" s="67">
        <v>6674.0745999999999</v>
      </c>
      <c r="J11" s="68">
        <v>7.8675263045868498</v>
      </c>
      <c r="K11" s="67">
        <v>21684.543900000001</v>
      </c>
      <c r="L11" s="68">
        <v>16.422998544742502</v>
      </c>
      <c r="M11" s="68">
        <v>-0.69221973813338999</v>
      </c>
      <c r="N11" s="67">
        <v>1709069.5534000001</v>
      </c>
      <c r="O11" s="67">
        <v>1709069.5534000001</v>
      </c>
      <c r="P11" s="67">
        <v>3936</v>
      </c>
      <c r="Q11" s="67">
        <v>2543</v>
      </c>
      <c r="R11" s="68">
        <v>54.777821470703898</v>
      </c>
      <c r="S11" s="67">
        <v>21.5525054369919</v>
      </c>
      <c r="T11" s="67">
        <v>20.794694219425899</v>
      </c>
      <c r="U11" s="69">
        <v>3.5161165822759402</v>
      </c>
      <c r="V11" s="54"/>
      <c r="W11" s="54"/>
    </row>
    <row r="12" spans="1:23" ht="13.5" thickBot="1" x14ac:dyDescent="0.25">
      <c r="A12" s="52"/>
      <c r="B12" s="41" t="s">
        <v>10</v>
      </c>
      <c r="C12" s="42"/>
      <c r="D12" s="67">
        <v>402923.93949999998</v>
      </c>
      <c r="E12" s="67">
        <v>373791</v>
      </c>
      <c r="F12" s="68">
        <v>107.79391143714</v>
      </c>
      <c r="G12" s="67">
        <v>430692.60379999998</v>
      </c>
      <c r="H12" s="68">
        <v>-6.4474439669957597</v>
      </c>
      <c r="I12" s="67">
        <v>-3195.3368999999998</v>
      </c>
      <c r="J12" s="68">
        <v>-0.79303724270272602</v>
      </c>
      <c r="K12" s="67">
        <v>-26019.1639</v>
      </c>
      <c r="L12" s="68">
        <v>-6.0412376879549301</v>
      </c>
      <c r="M12" s="68">
        <v>-0.877192944697197</v>
      </c>
      <c r="N12" s="67">
        <v>9264902.3683000002</v>
      </c>
      <c r="O12" s="67">
        <v>9264902.3683000002</v>
      </c>
      <c r="P12" s="67">
        <v>2696</v>
      </c>
      <c r="Q12" s="67">
        <v>1833</v>
      </c>
      <c r="R12" s="68">
        <v>47.0812875068194</v>
      </c>
      <c r="S12" s="67">
        <v>149.45249981454</v>
      </c>
      <c r="T12" s="67">
        <v>104.17084599018</v>
      </c>
      <c r="U12" s="69">
        <v>30.298358261354799</v>
      </c>
      <c r="V12" s="54"/>
      <c r="W12" s="54"/>
    </row>
    <row r="13" spans="1:23" ht="13.5" thickBot="1" x14ac:dyDescent="0.25">
      <c r="A13" s="52"/>
      <c r="B13" s="41" t="s">
        <v>11</v>
      </c>
      <c r="C13" s="42"/>
      <c r="D13" s="67">
        <v>370806.755</v>
      </c>
      <c r="E13" s="67">
        <v>666066</v>
      </c>
      <c r="F13" s="68">
        <v>55.671172976852098</v>
      </c>
      <c r="G13" s="67">
        <v>603163.11939999997</v>
      </c>
      <c r="H13" s="68">
        <v>-38.522972795673901</v>
      </c>
      <c r="I13" s="67">
        <v>43921.474000000002</v>
      </c>
      <c r="J13" s="68">
        <v>11.844841931210199</v>
      </c>
      <c r="K13" s="67">
        <v>103273.22169999999</v>
      </c>
      <c r="L13" s="68">
        <v>17.121939054020999</v>
      </c>
      <c r="M13" s="68">
        <v>-0.57470607310394395</v>
      </c>
      <c r="N13" s="67">
        <v>9080949.1254999992</v>
      </c>
      <c r="O13" s="67">
        <v>9080949.1254999992</v>
      </c>
      <c r="P13" s="67">
        <v>11157</v>
      </c>
      <c r="Q13" s="67">
        <v>9202</v>
      </c>
      <c r="R13" s="68">
        <v>21.245381438817599</v>
      </c>
      <c r="S13" s="67">
        <v>33.235345971139203</v>
      </c>
      <c r="T13" s="67">
        <v>30.951012377744</v>
      </c>
      <c r="U13" s="69">
        <v>6.8732053981892998</v>
      </c>
      <c r="V13" s="54"/>
      <c r="W13" s="54"/>
    </row>
    <row r="14" spans="1:23" ht="13.5" thickBot="1" x14ac:dyDescent="0.25">
      <c r="A14" s="52"/>
      <c r="B14" s="41" t="s">
        <v>12</v>
      </c>
      <c r="C14" s="42"/>
      <c r="D14" s="67">
        <v>322553.36080000002</v>
      </c>
      <c r="E14" s="67">
        <v>523749</v>
      </c>
      <c r="F14" s="68">
        <v>61.585484802834998</v>
      </c>
      <c r="G14" s="67">
        <v>407709.9878</v>
      </c>
      <c r="H14" s="68">
        <v>-20.886568773922999</v>
      </c>
      <c r="I14" s="67">
        <v>10929.722</v>
      </c>
      <c r="J14" s="68">
        <v>3.3885004245164301</v>
      </c>
      <c r="K14" s="67">
        <v>45564.954899999997</v>
      </c>
      <c r="L14" s="68">
        <v>11.1758250382504</v>
      </c>
      <c r="M14" s="68">
        <v>-0.76012876510056604</v>
      </c>
      <c r="N14" s="67">
        <v>4819687.4774000002</v>
      </c>
      <c r="O14" s="67">
        <v>4819687.4774000002</v>
      </c>
      <c r="P14" s="67">
        <v>4129</v>
      </c>
      <c r="Q14" s="67">
        <v>2801</v>
      </c>
      <c r="R14" s="68">
        <v>47.411638700464103</v>
      </c>
      <c r="S14" s="67">
        <v>78.119002373456098</v>
      </c>
      <c r="T14" s="67">
        <v>81.145948661192506</v>
      </c>
      <c r="U14" s="69">
        <v>-3.8747887143588402</v>
      </c>
      <c r="V14" s="54"/>
      <c r="W14" s="54"/>
    </row>
    <row r="15" spans="1:23" ht="13.5" thickBot="1" x14ac:dyDescent="0.25">
      <c r="A15" s="52"/>
      <c r="B15" s="41" t="s">
        <v>13</v>
      </c>
      <c r="C15" s="42"/>
      <c r="D15" s="67">
        <v>180666.68400000001</v>
      </c>
      <c r="E15" s="67">
        <v>202371</v>
      </c>
      <c r="F15" s="68">
        <v>89.274987028773893</v>
      </c>
      <c r="G15" s="67">
        <v>185419.00949999999</v>
      </c>
      <c r="H15" s="68">
        <v>-2.5630195700080098</v>
      </c>
      <c r="I15" s="67">
        <v>-8619.7589000000007</v>
      </c>
      <c r="J15" s="68">
        <v>-4.7710838042502601</v>
      </c>
      <c r="K15" s="67">
        <v>20801.4575</v>
      </c>
      <c r="L15" s="68">
        <v>11.2186218425463</v>
      </c>
      <c r="M15" s="68">
        <v>-1.4143824489221499</v>
      </c>
      <c r="N15" s="67">
        <v>3842381.7009999999</v>
      </c>
      <c r="O15" s="67">
        <v>3842381.7009999999</v>
      </c>
      <c r="P15" s="67">
        <v>6457</v>
      </c>
      <c r="Q15" s="67">
        <v>5000</v>
      </c>
      <c r="R15" s="68">
        <v>29.14</v>
      </c>
      <c r="S15" s="67">
        <v>27.979972742759799</v>
      </c>
      <c r="T15" s="67">
        <v>27.564467359999998</v>
      </c>
      <c r="U15" s="69">
        <v>1.48500996258944</v>
      </c>
      <c r="V15" s="54"/>
      <c r="W15" s="54"/>
    </row>
    <row r="16" spans="1:23" ht="13.5" thickBot="1" x14ac:dyDescent="0.25">
      <c r="A16" s="52"/>
      <c r="B16" s="41" t="s">
        <v>14</v>
      </c>
      <c r="C16" s="42"/>
      <c r="D16" s="67">
        <v>990391.85430000001</v>
      </c>
      <c r="E16" s="67">
        <v>967333</v>
      </c>
      <c r="F16" s="68">
        <v>102.383755573313</v>
      </c>
      <c r="G16" s="67">
        <v>2268627.9289000002</v>
      </c>
      <c r="H16" s="68">
        <v>-56.3440156191581</v>
      </c>
      <c r="I16" s="67">
        <v>21376.217799999999</v>
      </c>
      <c r="J16" s="68">
        <v>2.1583596136408598</v>
      </c>
      <c r="K16" s="67">
        <v>70526.1342</v>
      </c>
      <c r="L16" s="68">
        <v>3.1087572052503298</v>
      </c>
      <c r="M16" s="68">
        <v>-0.69690359407222402</v>
      </c>
      <c r="N16" s="67">
        <v>20636114.530699998</v>
      </c>
      <c r="O16" s="67">
        <v>20636114.530699998</v>
      </c>
      <c r="P16" s="67">
        <v>50593</v>
      </c>
      <c r="Q16" s="67">
        <v>38535</v>
      </c>
      <c r="R16" s="68">
        <v>31.2910341248216</v>
      </c>
      <c r="S16" s="67">
        <v>19.5756696440219</v>
      </c>
      <c r="T16" s="67">
        <v>17.7799970416504</v>
      </c>
      <c r="U16" s="69">
        <v>9.1729817422609798</v>
      </c>
      <c r="V16" s="54"/>
      <c r="W16" s="54"/>
    </row>
    <row r="17" spans="1:21" ht="12" thickBot="1" x14ac:dyDescent="0.2">
      <c r="A17" s="52"/>
      <c r="B17" s="41" t="s">
        <v>15</v>
      </c>
      <c r="C17" s="42"/>
      <c r="D17" s="67">
        <v>825402.07220000005</v>
      </c>
      <c r="E17" s="67">
        <v>778724</v>
      </c>
      <c r="F17" s="68">
        <v>105.994174084785</v>
      </c>
      <c r="G17" s="67">
        <v>2629057.4216999998</v>
      </c>
      <c r="H17" s="68">
        <v>-68.6046388569832</v>
      </c>
      <c r="I17" s="67">
        <v>50431.401299999998</v>
      </c>
      <c r="J17" s="68">
        <v>6.10991939547496</v>
      </c>
      <c r="K17" s="67">
        <v>-147980.54560000001</v>
      </c>
      <c r="L17" s="68">
        <v>-5.6286539951003798</v>
      </c>
      <c r="M17" s="68">
        <v>-1.34079750885849</v>
      </c>
      <c r="N17" s="67">
        <v>22558446.853399999</v>
      </c>
      <c r="O17" s="67">
        <v>22558446.853399999</v>
      </c>
      <c r="P17" s="67">
        <v>14024</v>
      </c>
      <c r="Q17" s="67">
        <v>11876</v>
      </c>
      <c r="R17" s="68">
        <v>18.086897945436199</v>
      </c>
      <c r="S17" s="67">
        <v>58.856394195664599</v>
      </c>
      <c r="T17" s="67">
        <v>54.641574772650699</v>
      </c>
      <c r="U17" s="69">
        <v>7.16119205162643</v>
      </c>
    </row>
    <row r="18" spans="1:21" ht="12" thickBot="1" x14ac:dyDescent="0.2">
      <c r="A18" s="52"/>
      <c r="B18" s="41" t="s">
        <v>16</v>
      </c>
      <c r="C18" s="42"/>
      <c r="D18" s="67">
        <v>4269428.2412999999</v>
      </c>
      <c r="E18" s="67">
        <v>2564316</v>
      </c>
      <c r="F18" s="68">
        <v>166.493842463253</v>
      </c>
      <c r="G18" s="67">
        <v>8414156.2338999994</v>
      </c>
      <c r="H18" s="68">
        <v>-49.258985421511497</v>
      </c>
      <c r="I18" s="67">
        <v>13879.659799999999</v>
      </c>
      <c r="J18" s="68">
        <v>0.325094111331727</v>
      </c>
      <c r="K18" s="67">
        <v>926899.20409999997</v>
      </c>
      <c r="L18" s="68">
        <v>11.015949529978901</v>
      </c>
      <c r="M18" s="68">
        <v>-0.985025707500227</v>
      </c>
      <c r="N18" s="67">
        <v>53271815.561099999</v>
      </c>
      <c r="O18" s="67">
        <v>53271815.561099999</v>
      </c>
      <c r="P18" s="67">
        <v>115833</v>
      </c>
      <c r="Q18" s="67">
        <v>79927</v>
      </c>
      <c r="R18" s="68">
        <v>44.923492687077001</v>
      </c>
      <c r="S18" s="67">
        <v>36.858479373753603</v>
      </c>
      <c r="T18" s="67">
        <v>22.8767976778811</v>
      </c>
      <c r="U18" s="69">
        <v>37.933419754230798</v>
      </c>
    </row>
    <row r="19" spans="1:21" ht="12" thickBot="1" x14ac:dyDescent="0.2">
      <c r="A19" s="52"/>
      <c r="B19" s="41" t="s">
        <v>17</v>
      </c>
      <c r="C19" s="42"/>
      <c r="D19" s="67">
        <v>854201.29680000001</v>
      </c>
      <c r="E19" s="67">
        <v>854649</v>
      </c>
      <c r="F19" s="68">
        <v>99.947615547435305</v>
      </c>
      <c r="G19" s="67">
        <v>1318508.9679</v>
      </c>
      <c r="H19" s="68">
        <v>-35.214600916936298</v>
      </c>
      <c r="I19" s="67">
        <v>48082.38</v>
      </c>
      <c r="J19" s="68">
        <v>5.6289284715588401</v>
      </c>
      <c r="K19" s="67">
        <v>130290.33839999999</v>
      </c>
      <c r="L19" s="68">
        <v>9.8816421861365509</v>
      </c>
      <c r="M19" s="68">
        <v>-0.630959742752499</v>
      </c>
      <c r="N19" s="67">
        <v>20123544.4516</v>
      </c>
      <c r="O19" s="67">
        <v>20123544.4516</v>
      </c>
      <c r="P19" s="67">
        <v>17729</v>
      </c>
      <c r="Q19" s="67">
        <v>13691</v>
      </c>
      <c r="R19" s="68">
        <v>29.493828062230701</v>
      </c>
      <c r="S19" s="67">
        <v>48.1810196175757</v>
      </c>
      <c r="T19" s="67">
        <v>46.897753421955997</v>
      </c>
      <c r="U19" s="69">
        <v>2.6634268137230799</v>
      </c>
    </row>
    <row r="20" spans="1:21" ht="12" thickBot="1" x14ac:dyDescent="0.2">
      <c r="A20" s="52"/>
      <c r="B20" s="41" t="s">
        <v>18</v>
      </c>
      <c r="C20" s="42"/>
      <c r="D20" s="67">
        <v>1540458.5466</v>
      </c>
      <c r="E20" s="67">
        <v>1094761</v>
      </c>
      <c r="F20" s="68">
        <v>140.71185825947401</v>
      </c>
      <c r="G20" s="67">
        <v>2463758.2185999998</v>
      </c>
      <c r="H20" s="68">
        <v>-37.4752548780803</v>
      </c>
      <c r="I20" s="67">
        <v>98376.708799999993</v>
      </c>
      <c r="J20" s="68">
        <v>6.3861964359333596</v>
      </c>
      <c r="K20" s="67">
        <v>152677.05489999999</v>
      </c>
      <c r="L20" s="68">
        <v>6.1969171222798298</v>
      </c>
      <c r="M20" s="68">
        <v>-0.35565492231668699</v>
      </c>
      <c r="N20" s="67">
        <v>32593769.690000001</v>
      </c>
      <c r="O20" s="67">
        <v>32593769.690000001</v>
      </c>
      <c r="P20" s="67">
        <v>47686</v>
      </c>
      <c r="Q20" s="67">
        <v>39744</v>
      </c>
      <c r="R20" s="68">
        <v>19.982890499194799</v>
      </c>
      <c r="S20" s="67">
        <v>32.304209759677903</v>
      </c>
      <c r="T20" s="67">
        <v>30.9467240665258</v>
      </c>
      <c r="U20" s="69">
        <v>4.2021943989682304</v>
      </c>
    </row>
    <row r="21" spans="1:21" ht="12" thickBot="1" x14ac:dyDescent="0.2">
      <c r="A21" s="52"/>
      <c r="B21" s="41" t="s">
        <v>19</v>
      </c>
      <c r="C21" s="42"/>
      <c r="D21" s="67">
        <v>459306.9803</v>
      </c>
      <c r="E21" s="67">
        <v>582903</v>
      </c>
      <c r="F21" s="68">
        <v>78.796468760668603</v>
      </c>
      <c r="G21" s="67">
        <v>992254.29310000001</v>
      </c>
      <c r="H21" s="68">
        <v>-53.710759077188399</v>
      </c>
      <c r="I21" s="67">
        <v>53164.363899999997</v>
      </c>
      <c r="J21" s="68">
        <v>11.574908760427601</v>
      </c>
      <c r="K21" s="67">
        <v>89088.196400000001</v>
      </c>
      <c r="L21" s="68">
        <v>8.9783634114265904</v>
      </c>
      <c r="M21" s="68">
        <v>-0.40323896937709203</v>
      </c>
      <c r="N21" s="67">
        <v>10155336.6537</v>
      </c>
      <c r="O21" s="67">
        <v>10155336.6537</v>
      </c>
      <c r="P21" s="67">
        <v>35302</v>
      </c>
      <c r="Q21" s="67">
        <v>29078</v>
      </c>
      <c r="R21" s="68">
        <v>21.404498246096701</v>
      </c>
      <c r="S21" s="67">
        <v>13.010792031612899</v>
      </c>
      <c r="T21" s="67">
        <v>12.5410703280831</v>
      </c>
      <c r="U21" s="69">
        <v>3.6102468042571898</v>
      </c>
    </row>
    <row r="22" spans="1:21" ht="12" thickBot="1" x14ac:dyDescent="0.2">
      <c r="A22" s="52"/>
      <c r="B22" s="41" t="s">
        <v>20</v>
      </c>
      <c r="C22" s="42"/>
      <c r="D22" s="67">
        <v>1509799.1640000001</v>
      </c>
      <c r="E22" s="67">
        <v>1530945</v>
      </c>
      <c r="F22" s="68">
        <v>98.618772326896107</v>
      </c>
      <c r="G22" s="67">
        <v>2401553.4131</v>
      </c>
      <c r="H22" s="68">
        <v>-37.1323929018466</v>
      </c>
      <c r="I22" s="67">
        <v>176680.3603</v>
      </c>
      <c r="J22" s="68">
        <v>11.702242557341901</v>
      </c>
      <c r="K22" s="67">
        <v>282425.86949999997</v>
      </c>
      <c r="L22" s="68">
        <v>11.760132752385299</v>
      </c>
      <c r="M22" s="68">
        <v>-0.37441863731254299</v>
      </c>
      <c r="N22" s="67">
        <v>28713249.470400002</v>
      </c>
      <c r="O22" s="67">
        <v>28713249.470400002</v>
      </c>
      <c r="P22" s="67">
        <v>85545</v>
      </c>
      <c r="Q22" s="67">
        <v>69496</v>
      </c>
      <c r="R22" s="68">
        <v>23.0934154483711</v>
      </c>
      <c r="S22" s="67">
        <v>17.649180711905998</v>
      </c>
      <c r="T22" s="67">
        <v>16.677851837515799</v>
      </c>
      <c r="U22" s="69">
        <v>5.5035352079257303</v>
      </c>
    </row>
    <row r="23" spans="1:21" ht="12" thickBot="1" x14ac:dyDescent="0.2">
      <c r="A23" s="52"/>
      <c r="B23" s="41" t="s">
        <v>21</v>
      </c>
      <c r="C23" s="42"/>
      <c r="D23" s="67">
        <v>4891749.8449999997</v>
      </c>
      <c r="E23" s="67">
        <v>3456437</v>
      </c>
      <c r="F23" s="68">
        <v>141.52579216690501</v>
      </c>
      <c r="G23" s="67">
        <v>4207587.5887000002</v>
      </c>
      <c r="H23" s="68">
        <v>16.260202357697899</v>
      </c>
      <c r="I23" s="67">
        <v>-53342.233699999997</v>
      </c>
      <c r="J23" s="68">
        <v>-1.0904530155915999</v>
      </c>
      <c r="K23" s="67">
        <v>295361.33490000002</v>
      </c>
      <c r="L23" s="68">
        <v>7.0197311089430396</v>
      </c>
      <c r="M23" s="68">
        <v>-1.18059992083277</v>
      </c>
      <c r="N23" s="67">
        <v>74673465.640599996</v>
      </c>
      <c r="O23" s="67">
        <v>74673465.640599996</v>
      </c>
      <c r="P23" s="67">
        <v>106462</v>
      </c>
      <c r="Q23" s="67">
        <v>75077</v>
      </c>
      <c r="R23" s="68">
        <v>41.803748151897402</v>
      </c>
      <c r="S23" s="67">
        <v>45.948318132291298</v>
      </c>
      <c r="T23" s="67">
        <v>32.0526876460168</v>
      </c>
      <c r="U23" s="69">
        <v>30.241869672502901</v>
      </c>
    </row>
    <row r="24" spans="1:21" ht="12" thickBot="1" x14ac:dyDescent="0.2">
      <c r="A24" s="52"/>
      <c r="B24" s="41" t="s">
        <v>22</v>
      </c>
      <c r="C24" s="42"/>
      <c r="D24" s="67">
        <v>363549.0012</v>
      </c>
      <c r="E24" s="67">
        <v>319000</v>
      </c>
      <c r="F24" s="68">
        <v>113.965204137931</v>
      </c>
      <c r="G24" s="67">
        <v>742782.61270000006</v>
      </c>
      <c r="H24" s="68">
        <v>-51.055800851542998</v>
      </c>
      <c r="I24" s="67">
        <v>58487.767200000002</v>
      </c>
      <c r="J24" s="68">
        <v>16.088001069166499</v>
      </c>
      <c r="K24" s="67">
        <v>115993.82739999999</v>
      </c>
      <c r="L24" s="68">
        <v>15.61612043911</v>
      </c>
      <c r="M24" s="68">
        <v>-0.495768279131722</v>
      </c>
      <c r="N24" s="67">
        <v>7233917.7164000003</v>
      </c>
      <c r="O24" s="67">
        <v>7233917.7164000003</v>
      </c>
      <c r="P24" s="67">
        <v>30075</v>
      </c>
      <c r="Q24" s="67">
        <v>26345</v>
      </c>
      <c r="R24" s="68">
        <v>14.1582843044221</v>
      </c>
      <c r="S24" s="67">
        <v>12.088079840399001</v>
      </c>
      <c r="T24" s="67">
        <v>12.5350402695009</v>
      </c>
      <c r="U24" s="69">
        <v>-3.69753041842168</v>
      </c>
    </row>
    <row r="25" spans="1:21" ht="12" thickBot="1" x14ac:dyDescent="0.2">
      <c r="A25" s="52"/>
      <c r="B25" s="41" t="s">
        <v>23</v>
      </c>
      <c r="C25" s="42"/>
      <c r="D25" s="67">
        <v>998644.27370000002</v>
      </c>
      <c r="E25" s="67">
        <v>500360</v>
      </c>
      <c r="F25" s="68">
        <v>199.585153429531</v>
      </c>
      <c r="G25" s="67">
        <v>778352.03260000004</v>
      </c>
      <c r="H25" s="68">
        <v>28.302391703679099</v>
      </c>
      <c r="I25" s="67">
        <v>-46232.717100000002</v>
      </c>
      <c r="J25" s="68">
        <v>-4.6295481101300204</v>
      </c>
      <c r="K25" s="67">
        <v>63513.953300000001</v>
      </c>
      <c r="L25" s="68">
        <v>8.1600549160048601</v>
      </c>
      <c r="M25" s="68">
        <v>-1.72791433532134</v>
      </c>
      <c r="N25" s="67">
        <v>12596218.662900001</v>
      </c>
      <c r="O25" s="67">
        <v>12596218.662900001</v>
      </c>
      <c r="P25" s="67">
        <v>29540</v>
      </c>
      <c r="Q25" s="67">
        <v>27274</v>
      </c>
      <c r="R25" s="68">
        <v>8.3082789469824707</v>
      </c>
      <c r="S25" s="67">
        <v>33.806508926878799</v>
      </c>
      <c r="T25" s="67">
        <v>33.440092007039702</v>
      </c>
      <c r="U25" s="69">
        <v>1.0838650054984</v>
      </c>
    </row>
    <row r="26" spans="1:21" ht="12" thickBot="1" x14ac:dyDescent="0.2">
      <c r="A26" s="52"/>
      <c r="B26" s="41" t="s">
        <v>24</v>
      </c>
      <c r="C26" s="42"/>
      <c r="D26" s="67">
        <v>768941.09250000003</v>
      </c>
      <c r="E26" s="67">
        <v>657926</v>
      </c>
      <c r="F26" s="68">
        <v>116.873492231649</v>
      </c>
      <c r="G26" s="67">
        <v>1797983.4308</v>
      </c>
      <c r="H26" s="68">
        <v>-57.2331380074028</v>
      </c>
      <c r="I26" s="67">
        <v>175094.3462</v>
      </c>
      <c r="J26" s="68">
        <v>22.7708400432508</v>
      </c>
      <c r="K26" s="67">
        <v>351526.74849999999</v>
      </c>
      <c r="L26" s="68">
        <v>19.551167295439999</v>
      </c>
      <c r="M26" s="68">
        <v>-0.50190320666309096</v>
      </c>
      <c r="N26" s="67">
        <v>16895769.938900001</v>
      </c>
      <c r="O26" s="67">
        <v>16895769.938900001</v>
      </c>
      <c r="P26" s="67">
        <v>51749</v>
      </c>
      <c r="Q26" s="67">
        <v>44625</v>
      </c>
      <c r="R26" s="68">
        <v>15.9641456582633</v>
      </c>
      <c r="S26" s="67">
        <v>14.8590522039073</v>
      </c>
      <c r="T26" s="67">
        <v>13.8866345859944</v>
      </c>
      <c r="U26" s="69">
        <v>6.5442775526235604</v>
      </c>
    </row>
    <row r="27" spans="1:21" ht="12" thickBot="1" x14ac:dyDescent="0.2">
      <c r="A27" s="52"/>
      <c r="B27" s="41" t="s">
        <v>25</v>
      </c>
      <c r="C27" s="42"/>
      <c r="D27" s="67">
        <v>295302.505</v>
      </c>
      <c r="E27" s="67">
        <v>306323</v>
      </c>
      <c r="F27" s="68">
        <v>96.402328587797896</v>
      </c>
      <c r="G27" s="67">
        <v>416590.7941</v>
      </c>
      <c r="H27" s="68">
        <v>-29.114490962775701</v>
      </c>
      <c r="I27" s="67">
        <v>80602.595199999996</v>
      </c>
      <c r="J27" s="68">
        <v>27.294924301437899</v>
      </c>
      <c r="K27" s="67">
        <v>108563.58749999999</v>
      </c>
      <c r="L27" s="68">
        <v>26.060006374970399</v>
      </c>
      <c r="M27" s="68">
        <v>-0.25755405605033099</v>
      </c>
      <c r="N27" s="67">
        <v>6946713.6369000003</v>
      </c>
      <c r="O27" s="67">
        <v>6946713.6369000003</v>
      </c>
      <c r="P27" s="67">
        <v>38278</v>
      </c>
      <c r="Q27" s="67">
        <v>33608</v>
      </c>
      <c r="R27" s="68">
        <v>13.8955010711735</v>
      </c>
      <c r="S27" s="67">
        <v>7.7146795809603397</v>
      </c>
      <c r="T27" s="67">
        <v>7.6515430314210899</v>
      </c>
      <c r="U27" s="69">
        <v>0.81839496866560701</v>
      </c>
    </row>
    <row r="28" spans="1:21" ht="12" thickBot="1" x14ac:dyDescent="0.2">
      <c r="A28" s="52"/>
      <c r="B28" s="41" t="s">
        <v>26</v>
      </c>
      <c r="C28" s="42"/>
      <c r="D28" s="67">
        <v>2473696.9081000001</v>
      </c>
      <c r="E28" s="67">
        <v>1344197</v>
      </c>
      <c r="F28" s="68">
        <v>184.02785515069601</v>
      </c>
      <c r="G28" s="67">
        <v>1509153.2191000001</v>
      </c>
      <c r="H28" s="68">
        <v>63.912906707724197</v>
      </c>
      <c r="I28" s="67">
        <v>-192409.3512</v>
      </c>
      <c r="J28" s="68">
        <v>-7.7782104416254496</v>
      </c>
      <c r="K28" s="67">
        <v>126030.97530000001</v>
      </c>
      <c r="L28" s="68">
        <v>8.3511053553038099</v>
      </c>
      <c r="M28" s="68">
        <v>-2.5266830296440599</v>
      </c>
      <c r="N28" s="67">
        <v>34190541.288599998</v>
      </c>
      <c r="O28" s="67">
        <v>34190541.288599998</v>
      </c>
      <c r="P28" s="67">
        <v>63113</v>
      </c>
      <c r="Q28" s="67">
        <v>58508</v>
      </c>
      <c r="R28" s="68">
        <v>7.8707185342175503</v>
      </c>
      <c r="S28" s="67">
        <v>39.194728631185299</v>
      </c>
      <c r="T28" s="67">
        <v>39.436142375401701</v>
      </c>
      <c r="U28" s="69">
        <v>-0.61593421525629</v>
      </c>
    </row>
    <row r="29" spans="1:21" ht="12" thickBot="1" x14ac:dyDescent="0.2">
      <c r="A29" s="52"/>
      <c r="B29" s="41" t="s">
        <v>27</v>
      </c>
      <c r="C29" s="42"/>
      <c r="D29" s="67">
        <v>707040.84669999999</v>
      </c>
      <c r="E29" s="67">
        <v>620787</v>
      </c>
      <c r="F29" s="68">
        <v>113.89427399413999</v>
      </c>
      <c r="G29" s="67">
        <v>802992.44059999997</v>
      </c>
      <c r="H29" s="68">
        <v>-11.949252452277699</v>
      </c>
      <c r="I29" s="67">
        <v>110900.4868</v>
      </c>
      <c r="J29" s="68">
        <v>15.6851598203428</v>
      </c>
      <c r="K29" s="67">
        <v>128490.4127</v>
      </c>
      <c r="L29" s="68">
        <v>16.001447361570602</v>
      </c>
      <c r="M29" s="68">
        <v>-0.13689679665882201</v>
      </c>
      <c r="N29" s="67">
        <v>16575841.807399999</v>
      </c>
      <c r="O29" s="67">
        <v>16575841.807399999</v>
      </c>
      <c r="P29" s="67">
        <v>107524</v>
      </c>
      <c r="Q29" s="67">
        <v>100269</v>
      </c>
      <c r="R29" s="68">
        <v>7.2355364070650001</v>
      </c>
      <c r="S29" s="67">
        <v>6.5756561018935296</v>
      </c>
      <c r="T29" s="67">
        <v>6.30047709860475</v>
      </c>
      <c r="U29" s="69">
        <v>4.1848143976011203</v>
      </c>
    </row>
    <row r="30" spans="1:21" ht="12" thickBot="1" x14ac:dyDescent="0.2">
      <c r="A30" s="52"/>
      <c r="B30" s="41" t="s">
        <v>28</v>
      </c>
      <c r="C30" s="42"/>
      <c r="D30" s="67">
        <v>1162391.6022999999</v>
      </c>
      <c r="E30" s="67">
        <v>894984</v>
      </c>
      <c r="F30" s="68">
        <v>129.87847853145999</v>
      </c>
      <c r="G30" s="67">
        <v>2164663.7144999998</v>
      </c>
      <c r="H30" s="68">
        <v>-46.301515819121498</v>
      </c>
      <c r="I30" s="67">
        <v>152433.4319</v>
      </c>
      <c r="J30" s="68">
        <v>13.1137760801423</v>
      </c>
      <c r="K30" s="67">
        <v>307319.9682</v>
      </c>
      <c r="L30" s="68">
        <v>14.197122912968799</v>
      </c>
      <c r="M30" s="68">
        <v>-0.50399112432291304</v>
      </c>
      <c r="N30" s="67">
        <v>24688833.5185</v>
      </c>
      <c r="O30" s="67">
        <v>24688833.5185</v>
      </c>
      <c r="P30" s="67">
        <v>73298</v>
      </c>
      <c r="Q30" s="67">
        <v>67650</v>
      </c>
      <c r="R30" s="68">
        <v>8.3488543976348897</v>
      </c>
      <c r="S30" s="67">
        <v>15.8584354593577</v>
      </c>
      <c r="T30" s="67">
        <v>14.530790616408</v>
      </c>
      <c r="U30" s="69">
        <v>8.3718526102541801</v>
      </c>
    </row>
    <row r="31" spans="1:21" ht="12" thickBot="1" x14ac:dyDescent="0.2">
      <c r="A31" s="52"/>
      <c r="B31" s="41" t="s">
        <v>29</v>
      </c>
      <c r="C31" s="42"/>
      <c r="D31" s="67">
        <v>899212.54879999999</v>
      </c>
      <c r="E31" s="67">
        <v>1189075</v>
      </c>
      <c r="F31" s="68">
        <v>75.622862208018802</v>
      </c>
      <c r="G31" s="67">
        <v>1238326.5075999999</v>
      </c>
      <c r="H31" s="68">
        <v>-27.384858251741399</v>
      </c>
      <c r="I31" s="67">
        <v>30100.9683</v>
      </c>
      <c r="J31" s="68">
        <v>3.3474808976108901</v>
      </c>
      <c r="K31" s="67">
        <v>51609.812599999997</v>
      </c>
      <c r="L31" s="68">
        <v>4.1677063588039402</v>
      </c>
      <c r="M31" s="68">
        <v>-0.41675881419495803</v>
      </c>
      <c r="N31" s="67">
        <v>52286387.034500003</v>
      </c>
      <c r="O31" s="67">
        <v>52286387.034500003</v>
      </c>
      <c r="P31" s="67">
        <v>29483</v>
      </c>
      <c r="Q31" s="67">
        <v>23980</v>
      </c>
      <c r="R31" s="68">
        <v>22.9482902418682</v>
      </c>
      <c r="S31" s="67">
        <v>30.499357216022801</v>
      </c>
      <c r="T31" s="67">
        <v>28.643779203502898</v>
      </c>
      <c r="U31" s="69">
        <v>6.0839905555289899</v>
      </c>
    </row>
    <row r="32" spans="1:21" ht="12" thickBot="1" x14ac:dyDescent="0.2">
      <c r="A32" s="52"/>
      <c r="B32" s="41" t="s">
        <v>30</v>
      </c>
      <c r="C32" s="42"/>
      <c r="D32" s="67">
        <v>135143.61319999999</v>
      </c>
      <c r="E32" s="67">
        <v>217910</v>
      </c>
      <c r="F32" s="68">
        <v>62.018086916617001</v>
      </c>
      <c r="G32" s="67">
        <v>203811.5931</v>
      </c>
      <c r="H32" s="68">
        <v>-33.691891052688099</v>
      </c>
      <c r="I32" s="67">
        <v>38545.061600000001</v>
      </c>
      <c r="J32" s="68">
        <v>28.5215562077335</v>
      </c>
      <c r="K32" s="67">
        <v>46929.48</v>
      </c>
      <c r="L32" s="68">
        <v>23.025912945479099</v>
      </c>
      <c r="M32" s="68">
        <v>-0.178659946796768</v>
      </c>
      <c r="N32" s="67">
        <v>2996267.7201999999</v>
      </c>
      <c r="O32" s="67">
        <v>2996267.7201999999</v>
      </c>
      <c r="P32" s="67">
        <v>27486</v>
      </c>
      <c r="Q32" s="67">
        <v>24190</v>
      </c>
      <c r="R32" s="68">
        <v>13.62546506821</v>
      </c>
      <c r="S32" s="67">
        <v>4.9168163137597301</v>
      </c>
      <c r="T32" s="67">
        <v>4.7127712691194699</v>
      </c>
      <c r="U32" s="69">
        <v>4.14994239400892</v>
      </c>
    </row>
    <row r="33" spans="1:21" ht="12" thickBot="1" x14ac:dyDescent="0.2">
      <c r="A33" s="52"/>
      <c r="B33" s="41" t="s">
        <v>31</v>
      </c>
      <c r="C33" s="42"/>
      <c r="D33" s="70"/>
      <c r="E33" s="70"/>
      <c r="F33" s="70"/>
      <c r="G33" s="67">
        <v>73.077100000000002</v>
      </c>
      <c r="H33" s="70"/>
      <c r="I33" s="70"/>
      <c r="J33" s="70"/>
      <c r="K33" s="67">
        <v>14.228400000000001</v>
      </c>
      <c r="L33" s="68">
        <v>19.470394966412201</v>
      </c>
      <c r="M33" s="70"/>
      <c r="N33" s="67">
        <v>24.4466</v>
      </c>
      <c r="O33" s="67">
        <v>24.4466</v>
      </c>
      <c r="P33" s="70"/>
      <c r="Q33" s="70"/>
      <c r="R33" s="70"/>
      <c r="S33" s="70"/>
      <c r="T33" s="70"/>
      <c r="U33" s="71"/>
    </row>
    <row r="34" spans="1:21" ht="12" thickBot="1" x14ac:dyDescent="0.2">
      <c r="A34" s="52"/>
      <c r="B34" s="41" t="s">
        <v>32</v>
      </c>
      <c r="C34" s="42"/>
      <c r="D34" s="67">
        <v>318669.60310000001</v>
      </c>
      <c r="E34" s="67">
        <v>270153</v>
      </c>
      <c r="F34" s="68">
        <v>117.95893552912599</v>
      </c>
      <c r="G34" s="67">
        <v>523829.58140000002</v>
      </c>
      <c r="H34" s="68">
        <v>-39.165405235741801</v>
      </c>
      <c r="I34" s="67">
        <v>29502.4755</v>
      </c>
      <c r="J34" s="68">
        <v>9.2580136960041308</v>
      </c>
      <c r="K34" s="67">
        <v>54382.959699999999</v>
      </c>
      <c r="L34" s="68">
        <v>10.3818038596932</v>
      </c>
      <c r="M34" s="68">
        <v>-0.457505151195366</v>
      </c>
      <c r="N34" s="67">
        <v>6676108.2598999999</v>
      </c>
      <c r="O34" s="67">
        <v>6676108.2598999999</v>
      </c>
      <c r="P34" s="67">
        <v>14959</v>
      </c>
      <c r="Q34" s="67">
        <v>13268</v>
      </c>
      <c r="R34" s="68">
        <v>12.7449502562557</v>
      </c>
      <c r="S34" s="67">
        <v>21.302868045992401</v>
      </c>
      <c r="T34" s="67">
        <v>20.461095975278901</v>
      </c>
      <c r="U34" s="69">
        <v>3.9514494897877102</v>
      </c>
    </row>
    <row r="35" spans="1:21" ht="12" thickBot="1" x14ac:dyDescent="0.2">
      <c r="A35" s="52"/>
      <c r="B35" s="41" t="s">
        <v>36</v>
      </c>
      <c r="C35" s="42"/>
      <c r="D35" s="70"/>
      <c r="E35" s="67">
        <v>274393</v>
      </c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1"/>
    </row>
    <row r="36" spans="1:21" ht="12" thickBot="1" x14ac:dyDescent="0.2">
      <c r="A36" s="52"/>
      <c r="B36" s="41" t="s">
        <v>37</v>
      </c>
      <c r="C36" s="42"/>
      <c r="D36" s="70"/>
      <c r="E36" s="67">
        <v>177790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</row>
    <row r="37" spans="1:21" ht="12" thickBot="1" x14ac:dyDescent="0.2">
      <c r="A37" s="52"/>
      <c r="B37" s="41" t="s">
        <v>38</v>
      </c>
      <c r="C37" s="42"/>
      <c r="D37" s="70"/>
      <c r="E37" s="67">
        <v>147650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</row>
    <row r="38" spans="1:21" ht="12" customHeight="1" thickBot="1" x14ac:dyDescent="0.2">
      <c r="A38" s="52"/>
      <c r="B38" s="41" t="s">
        <v>33</v>
      </c>
      <c r="C38" s="42"/>
      <c r="D38" s="67">
        <v>264587.18070000003</v>
      </c>
      <c r="E38" s="67">
        <v>209615</v>
      </c>
      <c r="F38" s="68">
        <v>126.22530863726401</v>
      </c>
      <c r="G38" s="67">
        <v>527497.43449999997</v>
      </c>
      <c r="H38" s="68">
        <v>-49.841048809878103</v>
      </c>
      <c r="I38" s="67">
        <v>13312.3081</v>
      </c>
      <c r="J38" s="68">
        <v>5.0313503718436197</v>
      </c>
      <c r="K38" s="67">
        <v>29056.288799999998</v>
      </c>
      <c r="L38" s="68">
        <v>5.5083279841051098</v>
      </c>
      <c r="M38" s="68">
        <v>-0.54184417040898902</v>
      </c>
      <c r="N38" s="67">
        <v>5611416.2575000003</v>
      </c>
      <c r="O38" s="67">
        <v>5611416.2575000003</v>
      </c>
      <c r="P38" s="67">
        <v>346</v>
      </c>
      <c r="Q38" s="67">
        <v>266</v>
      </c>
      <c r="R38" s="68">
        <v>30.075187969924801</v>
      </c>
      <c r="S38" s="67">
        <v>764.70283439306399</v>
      </c>
      <c r="T38" s="67">
        <v>751.79615601503804</v>
      </c>
      <c r="U38" s="69">
        <v>1.68780313051539</v>
      </c>
    </row>
    <row r="39" spans="1:21" ht="12" thickBot="1" x14ac:dyDescent="0.2">
      <c r="A39" s="52"/>
      <c r="B39" s="41" t="s">
        <v>34</v>
      </c>
      <c r="C39" s="42"/>
      <c r="D39" s="67">
        <v>735074.4645</v>
      </c>
      <c r="E39" s="67">
        <v>455242</v>
      </c>
      <c r="F39" s="68">
        <v>161.468947175349</v>
      </c>
      <c r="G39" s="67">
        <v>1306198.3854</v>
      </c>
      <c r="H39" s="68">
        <v>-43.724133124318897</v>
      </c>
      <c r="I39" s="67">
        <v>50304.379500000003</v>
      </c>
      <c r="J39" s="68">
        <v>6.8434399410428703</v>
      </c>
      <c r="K39" s="67">
        <v>70513.140599999999</v>
      </c>
      <c r="L39" s="68">
        <v>5.3983484735671796</v>
      </c>
      <c r="M39" s="68">
        <v>-0.286595674622384</v>
      </c>
      <c r="N39" s="67">
        <v>14131145.7685</v>
      </c>
      <c r="O39" s="67">
        <v>14131145.7685</v>
      </c>
      <c r="P39" s="67">
        <v>3033</v>
      </c>
      <c r="Q39" s="67">
        <v>2418</v>
      </c>
      <c r="R39" s="68">
        <v>25.4342431761787</v>
      </c>
      <c r="S39" s="67">
        <v>242.35887388724001</v>
      </c>
      <c r="T39" s="67">
        <v>220.47394809760101</v>
      </c>
      <c r="U39" s="69">
        <v>9.0299667755599398</v>
      </c>
    </row>
    <row r="40" spans="1:21" ht="12" thickBot="1" x14ac:dyDescent="0.2">
      <c r="A40" s="52"/>
      <c r="B40" s="41" t="s">
        <v>39</v>
      </c>
      <c r="C40" s="42"/>
      <c r="D40" s="70"/>
      <c r="E40" s="67">
        <v>118081</v>
      </c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1"/>
    </row>
    <row r="41" spans="1:21" ht="12" thickBot="1" x14ac:dyDescent="0.2">
      <c r="A41" s="52"/>
      <c r="B41" s="41" t="s">
        <v>40</v>
      </c>
      <c r="C41" s="42"/>
      <c r="D41" s="70"/>
      <c r="E41" s="67">
        <v>24832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</row>
    <row r="42" spans="1:21" ht="12" thickBot="1" x14ac:dyDescent="0.2">
      <c r="A42" s="53"/>
      <c r="B42" s="41" t="s">
        <v>35</v>
      </c>
      <c r="C42" s="42"/>
      <c r="D42" s="72">
        <v>7744.8454000000002</v>
      </c>
      <c r="E42" s="72">
        <v>32126</v>
      </c>
      <c r="F42" s="73">
        <v>24.107717736412901</v>
      </c>
      <c r="G42" s="72">
        <v>86739.429799999998</v>
      </c>
      <c r="H42" s="73">
        <v>-91.071136370324595</v>
      </c>
      <c r="I42" s="72">
        <v>613.78110000000004</v>
      </c>
      <c r="J42" s="73">
        <v>7.92502714127773</v>
      </c>
      <c r="K42" s="72">
        <v>13155.626099999999</v>
      </c>
      <c r="L42" s="73">
        <v>15.1668348873559</v>
      </c>
      <c r="M42" s="73">
        <v>-0.95334459224255397</v>
      </c>
      <c r="N42" s="72">
        <v>434409.21220000001</v>
      </c>
      <c r="O42" s="72">
        <v>434409.21220000001</v>
      </c>
      <c r="P42" s="72">
        <v>33</v>
      </c>
      <c r="Q42" s="72">
        <v>29</v>
      </c>
      <c r="R42" s="73">
        <v>13.7931034482759</v>
      </c>
      <c r="S42" s="72">
        <v>234.692284848485</v>
      </c>
      <c r="T42" s="72">
        <v>1156.7825137931</v>
      </c>
      <c r="U42" s="74">
        <v>-392.89328558027</v>
      </c>
    </row>
  </sheetData>
  <mergeCells count="40">
    <mergeCell ref="B18:C18"/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1:C41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6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109901</v>
      </c>
      <c r="D2" s="32">
        <v>1076664.43959487</v>
      </c>
      <c r="E2" s="32">
        <v>905038.89999743598</v>
      </c>
      <c r="F2" s="32">
        <v>171625.539597436</v>
      </c>
      <c r="G2" s="32">
        <v>905038.89999743598</v>
      </c>
      <c r="H2" s="32">
        <v>0.15940485566887999</v>
      </c>
    </row>
    <row r="3" spans="1:8" ht="14.25" x14ac:dyDescent="0.2">
      <c r="A3" s="32">
        <v>2</v>
      </c>
      <c r="B3" s="33">
        <v>13</v>
      </c>
      <c r="C3" s="32">
        <v>18615</v>
      </c>
      <c r="D3" s="32">
        <v>146301.43639784399</v>
      </c>
      <c r="E3" s="32">
        <v>120962.539127736</v>
      </c>
      <c r="F3" s="32">
        <v>25338.897270108198</v>
      </c>
      <c r="G3" s="32">
        <v>120962.539127736</v>
      </c>
      <c r="H3" s="32">
        <v>0.17319650369804199</v>
      </c>
    </row>
    <row r="4" spans="1:8" ht="14.25" x14ac:dyDescent="0.2">
      <c r="A4" s="32">
        <v>3</v>
      </c>
      <c r="B4" s="33">
        <v>14</v>
      </c>
      <c r="C4" s="32">
        <v>142875</v>
      </c>
      <c r="D4" s="32">
        <v>299251.20733333298</v>
      </c>
      <c r="E4" s="32">
        <v>305881.09401111101</v>
      </c>
      <c r="F4" s="32">
        <v>-6629.8866777777803</v>
      </c>
      <c r="G4" s="32">
        <v>305881.09401111101</v>
      </c>
      <c r="H4" s="32">
        <v>-2.21549203990105E-2</v>
      </c>
    </row>
    <row r="5" spans="1:8" ht="14.25" x14ac:dyDescent="0.2">
      <c r="A5" s="32">
        <v>4</v>
      </c>
      <c r="B5" s="33">
        <v>15</v>
      </c>
      <c r="C5" s="32">
        <v>5945</v>
      </c>
      <c r="D5" s="32">
        <v>84830.737711111098</v>
      </c>
      <c r="E5" s="32">
        <v>78156.586788034198</v>
      </c>
      <c r="F5" s="32">
        <v>6674.1509230769198</v>
      </c>
      <c r="G5" s="32">
        <v>78156.586788034198</v>
      </c>
      <c r="H5" s="32">
        <v>7.8676091982195995E-2</v>
      </c>
    </row>
    <row r="6" spans="1:8" ht="14.25" x14ac:dyDescent="0.2">
      <c r="A6" s="32">
        <v>5</v>
      </c>
      <c r="B6" s="33">
        <v>16</v>
      </c>
      <c r="C6" s="32">
        <v>5317</v>
      </c>
      <c r="D6" s="32">
        <v>402923.98388632498</v>
      </c>
      <c r="E6" s="32">
        <v>406119.275523077</v>
      </c>
      <c r="F6" s="32">
        <v>-3195.2916367521402</v>
      </c>
      <c r="G6" s="32">
        <v>406119.275523077</v>
      </c>
      <c r="H6" s="32">
        <v>-7.9302592164719899E-3</v>
      </c>
    </row>
    <row r="7" spans="1:8" ht="14.25" x14ac:dyDescent="0.2">
      <c r="A7" s="32">
        <v>6</v>
      </c>
      <c r="B7" s="33">
        <v>17</v>
      </c>
      <c r="C7" s="32">
        <v>21007</v>
      </c>
      <c r="D7" s="32">
        <v>370807.02014871797</v>
      </c>
      <c r="E7" s="32">
        <v>326885.281417094</v>
      </c>
      <c r="F7" s="32">
        <v>43921.738731623896</v>
      </c>
      <c r="G7" s="32">
        <v>326885.281417094</v>
      </c>
      <c r="H7" s="32">
        <v>0.118449048548241</v>
      </c>
    </row>
    <row r="8" spans="1:8" ht="14.25" x14ac:dyDescent="0.2">
      <c r="A8" s="32">
        <v>7</v>
      </c>
      <c r="B8" s="33">
        <v>18</v>
      </c>
      <c r="C8" s="32">
        <v>215085</v>
      </c>
      <c r="D8" s="32">
        <v>322553.40481880301</v>
      </c>
      <c r="E8" s="32">
        <v>311623.63652051298</v>
      </c>
      <c r="F8" s="32">
        <v>10929.768298290601</v>
      </c>
      <c r="G8" s="32">
        <v>311623.63652051298</v>
      </c>
      <c r="H8" s="32">
        <v>3.3885143157705799E-2</v>
      </c>
    </row>
    <row r="9" spans="1:8" ht="14.25" x14ac:dyDescent="0.2">
      <c r="A9" s="32">
        <v>8</v>
      </c>
      <c r="B9" s="33">
        <v>19</v>
      </c>
      <c r="C9" s="32">
        <v>27943</v>
      </c>
      <c r="D9" s="32">
        <v>180666.85187521399</v>
      </c>
      <c r="E9" s="32">
        <v>189286.44327777799</v>
      </c>
      <c r="F9" s="32">
        <v>-8619.5914025640996</v>
      </c>
      <c r="G9" s="32">
        <v>189286.44327777799</v>
      </c>
      <c r="H9" s="32">
        <v>-4.7709866603075801E-2</v>
      </c>
    </row>
    <row r="10" spans="1:8" ht="14.25" x14ac:dyDescent="0.2">
      <c r="A10" s="32">
        <v>9</v>
      </c>
      <c r="B10" s="33">
        <v>21</v>
      </c>
      <c r="C10" s="32">
        <v>235610</v>
      </c>
      <c r="D10" s="32">
        <v>990391.57563760702</v>
      </c>
      <c r="E10" s="32">
        <v>969015.63604444405</v>
      </c>
      <c r="F10" s="32">
        <v>21375.939593162399</v>
      </c>
      <c r="G10" s="32">
        <v>969015.63604444405</v>
      </c>
      <c r="H10" s="36">
        <v>2.1583321303395301E-2</v>
      </c>
    </row>
    <row r="11" spans="1:8" ht="14.25" x14ac:dyDescent="0.2">
      <c r="A11" s="32">
        <v>10</v>
      </c>
      <c r="B11" s="33">
        <v>22</v>
      </c>
      <c r="C11" s="32">
        <v>38960</v>
      </c>
      <c r="D11" s="32">
        <v>825402.24244871805</v>
      </c>
      <c r="E11" s="32">
        <v>774970.67121880304</v>
      </c>
      <c r="F11" s="32">
        <v>50431.571229914502</v>
      </c>
      <c r="G11" s="32">
        <v>774970.67121880304</v>
      </c>
      <c r="H11" s="32">
        <v>6.1099387227613197E-2</v>
      </c>
    </row>
    <row r="12" spans="1:8" ht="14.25" x14ac:dyDescent="0.2">
      <c r="A12" s="32">
        <v>11</v>
      </c>
      <c r="B12" s="33">
        <v>23</v>
      </c>
      <c r="C12" s="32">
        <v>367602.74800000002</v>
      </c>
      <c r="D12" s="32">
        <v>4269428.2437726501</v>
      </c>
      <c r="E12" s="32">
        <v>4255548.55327179</v>
      </c>
      <c r="F12" s="32">
        <v>13879.6905008547</v>
      </c>
      <c r="G12" s="32">
        <v>4255548.55327179</v>
      </c>
      <c r="H12" s="32">
        <v>3.25094830229305E-3</v>
      </c>
    </row>
    <row r="13" spans="1:8" ht="14.25" x14ac:dyDescent="0.2">
      <c r="A13" s="32">
        <v>12</v>
      </c>
      <c r="B13" s="33">
        <v>24</v>
      </c>
      <c r="C13" s="32">
        <v>36186.652000000002</v>
      </c>
      <c r="D13" s="32">
        <v>854201.46101623902</v>
      </c>
      <c r="E13" s="32">
        <v>806118.91714871803</v>
      </c>
      <c r="F13" s="32">
        <v>48082.543867521403</v>
      </c>
      <c r="G13" s="32">
        <v>806118.91714871803</v>
      </c>
      <c r="H13" s="32">
        <v>5.6289465731324997E-2</v>
      </c>
    </row>
    <row r="14" spans="1:8" ht="14.25" x14ac:dyDescent="0.2">
      <c r="A14" s="32">
        <v>13</v>
      </c>
      <c r="B14" s="33">
        <v>25</v>
      </c>
      <c r="C14" s="32">
        <v>109661.35</v>
      </c>
      <c r="D14" s="32">
        <v>1540458.6964</v>
      </c>
      <c r="E14" s="32">
        <v>1442081.8378000001</v>
      </c>
      <c r="F14" s="32">
        <v>98376.858600000007</v>
      </c>
      <c r="G14" s="32">
        <v>1442081.8378000001</v>
      </c>
      <c r="H14" s="32">
        <v>6.3862055392918601E-2</v>
      </c>
    </row>
    <row r="15" spans="1:8" ht="14.25" x14ac:dyDescent="0.2">
      <c r="A15" s="32">
        <v>14</v>
      </c>
      <c r="B15" s="33">
        <v>26</v>
      </c>
      <c r="C15" s="32">
        <v>82316</v>
      </c>
      <c r="D15" s="32">
        <v>459306.50759013701</v>
      </c>
      <c r="E15" s="32">
        <v>406142.61613362801</v>
      </c>
      <c r="F15" s="32">
        <v>53163.891456508602</v>
      </c>
      <c r="G15" s="32">
        <v>406142.61613362801</v>
      </c>
      <c r="H15" s="32">
        <v>0.115748178129341</v>
      </c>
    </row>
    <row r="16" spans="1:8" ht="14.25" x14ac:dyDescent="0.2">
      <c r="A16" s="32">
        <v>15</v>
      </c>
      <c r="B16" s="33">
        <v>27</v>
      </c>
      <c r="C16" s="32">
        <v>185379.891</v>
      </c>
      <c r="D16" s="32">
        <v>1509800.6843999999</v>
      </c>
      <c r="E16" s="32">
        <v>1333118.8015999999</v>
      </c>
      <c r="F16" s="32">
        <v>176681.88279999999</v>
      </c>
      <c r="G16" s="32">
        <v>1333118.8015999999</v>
      </c>
      <c r="H16" s="32">
        <v>0.117023316140709</v>
      </c>
    </row>
    <row r="17" spans="1:8" ht="14.25" x14ac:dyDescent="0.2">
      <c r="A17" s="32">
        <v>16</v>
      </c>
      <c r="B17" s="33">
        <v>29</v>
      </c>
      <c r="C17" s="32">
        <v>382621</v>
      </c>
      <c r="D17" s="32">
        <v>4891752.15073846</v>
      </c>
      <c r="E17" s="32">
        <v>4945092.1091290601</v>
      </c>
      <c r="F17" s="32">
        <v>-53339.958390598302</v>
      </c>
      <c r="G17" s="32">
        <v>4945092.1091290601</v>
      </c>
      <c r="H17" s="32">
        <v>-1.09040598842576E-2</v>
      </c>
    </row>
    <row r="18" spans="1:8" ht="14.25" x14ac:dyDescent="0.2">
      <c r="A18" s="32">
        <v>17</v>
      </c>
      <c r="B18" s="33">
        <v>31</v>
      </c>
      <c r="C18" s="32">
        <v>32238.71</v>
      </c>
      <c r="D18" s="32">
        <v>363548.96883629798</v>
      </c>
      <c r="E18" s="32">
        <v>305061.23869955901</v>
      </c>
      <c r="F18" s="32">
        <v>58487.730136739199</v>
      </c>
      <c r="G18" s="32">
        <v>305061.23869955901</v>
      </c>
      <c r="H18" s="32">
        <v>0.160879923064987</v>
      </c>
    </row>
    <row r="19" spans="1:8" ht="14.25" x14ac:dyDescent="0.2">
      <c r="A19" s="32">
        <v>18</v>
      </c>
      <c r="B19" s="33">
        <v>32</v>
      </c>
      <c r="C19" s="32">
        <v>81895.577999999994</v>
      </c>
      <c r="D19" s="32">
        <v>998644.27163752401</v>
      </c>
      <c r="E19" s="32">
        <v>1044876.98477581</v>
      </c>
      <c r="F19" s="32">
        <v>-46232.713138289902</v>
      </c>
      <c r="G19" s="32">
        <v>1044876.98477581</v>
      </c>
      <c r="H19" s="32">
        <v>-4.6295477229824702E-2</v>
      </c>
    </row>
    <row r="20" spans="1:8" ht="14.25" x14ac:dyDescent="0.2">
      <c r="A20" s="32">
        <v>19</v>
      </c>
      <c r="B20" s="33">
        <v>33</v>
      </c>
      <c r="C20" s="32">
        <v>39730.561000000002</v>
      </c>
      <c r="D20" s="32">
        <v>768941.053924612</v>
      </c>
      <c r="E20" s="32">
        <v>593846.732153925</v>
      </c>
      <c r="F20" s="32">
        <v>175094.321770688</v>
      </c>
      <c r="G20" s="32">
        <v>593846.732153925</v>
      </c>
      <c r="H20" s="32">
        <v>0.22770838008586</v>
      </c>
    </row>
    <row r="21" spans="1:8" ht="14.25" x14ac:dyDescent="0.2">
      <c r="A21" s="32">
        <v>20</v>
      </c>
      <c r="B21" s="33">
        <v>34</v>
      </c>
      <c r="C21" s="32">
        <v>44728.491000000002</v>
      </c>
      <c r="D21" s="32">
        <v>295302.48629721702</v>
      </c>
      <c r="E21" s="32">
        <v>214699.92937090201</v>
      </c>
      <c r="F21" s="32">
        <v>80602.556926314399</v>
      </c>
      <c r="G21" s="32">
        <v>214699.92937090201</v>
      </c>
      <c r="H21" s="32">
        <v>0.27294913069302601</v>
      </c>
    </row>
    <row r="22" spans="1:8" ht="14.25" x14ac:dyDescent="0.2">
      <c r="A22" s="32">
        <v>21</v>
      </c>
      <c r="B22" s="33">
        <v>35</v>
      </c>
      <c r="C22" s="32">
        <v>125653.514</v>
      </c>
      <c r="D22" s="32">
        <v>2473696.9044079599</v>
      </c>
      <c r="E22" s="32">
        <v>2666106.2740814202</v>
      </c>
      <c r="F22" s="32">
        <v>-192409.369673451</v>
      </c>
      <c r="G22" s="32">
        <v>2666106.2740814202</v>
      </c>
      <c r="H22" s="32">
        <v>-7.7782112000298206E-2</v>
      </c>
    </row>
    <row r="23" spans="1:8" ht="14.25" x14ac:dyDescent="0.2">
      <c r="A23" s="32">
        <v>22</v>
      </c>
      <c r="B23" s="33">
        <v>36</v>
      </c>
      <c r="C23" s="32">
        <v>184700.391</v>
      </c>
      <c r="D23" s="32">
        <v>707040.84343362798</v>
      </c>
      <c r="E23" s="32">
        <v>596140.28164312104</v>
      </c>
      <c r="F23" s="32">
        <v>110900.561790508</v>
      </c>
      <c r="G23" s="32">
        <v>596140.28164312104</v>
      </c>
      <c r="H23" s="32">
        <v>0.156851704990531</v>
      </c>
    </row>
    <row r="24" spans="1:8" ht="14.25" x14ac:dyDescent="0.2">
      <c r="A24" s="32">
        <v>23</v>
      </c>
      <c r="B24" s="33">
        <v>37</v>
      </c>
      <c r="C24" s="32">
        <v>120691.057</v>
      </c>
      <c r="D24" s="32">
        <v>1162391.59643284</v>
      </c>
      <c r="E24" s="32">
        <v>1009958.13385995</v>
      </c>
      <c r="F24" s="32">
        <v>152433.46257289001</v>
      </c>
      <c r="G24" s="32">
        <v>1009958.13385995</v>
      </c>
      <c r="H24" s="32">
        <v>0.13113778785108199</v>
      </c>
    </row>
    <row r="25" spans="1:8" ht="14.25" x14ac:dyDescent="0.2">
      <c r="A25" s="32">
        <v>24</v>
      </c>
      <c r="B25" s="33">
        <v>38</v>
      </c>
      <c r="C25" s="32">
        <v>170526.38399999999</v>
      </c>
      <c r="D25" s="32">
        <v>899212.44740796497</v>
      </c>
      <c r="E25" s="32">
        <v>869111.55857079604</v>
      </c>
      <c r="F25" s="32">
        <v>30100.888837168099</v>
      </c>
      <c r="G25" s="32">
        <v>869111.55857079604</v>
      </c>
      <c r="H25" s="32">
        <v>3.3474724381246997E-2</v>
      </c>
    </row>
    <row r="26" spans="1:8" ht="14.25" x14ac:dyDescent="0.2">
      <c r="A26" s="32">
        <v>25</v>
      </c>
      <c r="B26" s="33">
        <v>39</v>
      </c>
      <c r="C26" s="32">
        <v>98962.251999999993</v>
      </c>
      <c r="D26" s="32">
        <v>135143.53959435699</v>
      </c>
      <c r="E26" s="32">
        <v>96598.557834335996</v>
      </c>
      <c r="F26" s="32">
        <v>38544.981760021401</v>
      </c>
      <c r="G26" s="32">
        <v>96598.557834335996</v>
      </c>
      <c r="H26" s="32">
        <v>0.28521512664028797</v>
      </c>
    </row>
    <row r="27" spans="1:8" ht="14.25" x14ac:dyDescent="0.2">
      <c r="A27" s="32">
        <v>26</v>
      </c>
      <c r="B27" s="33">
        <v>42</v>
      </c>
      <c r="C27" s="32">
        <v>16729.605</v>
      </c>
      <c r="D27" s="32">
        <v>318669.60129999998</v>
      </c>
      <c r="E27" s="32">
        <v>289167.1249</v>
      </c>
      <c r="F27" s="32">
        <v>29502.4764</v>
      </c>
      <c r="G27" s="32">
        <v>289167.1249</v>
      </c>
      <c r="H27" s="32">
        <v>9.2580140307220393E-2</v>
      </c>
    </row>
    <row r="28" spans="1:8" ht="14.25" x14ac:dyDescent="0.2">
      <c r="A28" s="32">
        <v>27</v>
      </c>
      <c r="B28" s="33">
        <v>75</v>
      </c>
      <c r="C28" s="32">
        <v>349</v>
      </c>
      <c r="D28" s="32">
        <v>264587.17945812002</v>
      </c>
      <c r="E28" s="32">
        <v>251274.87264957299</v>
      </c>
      <c r="F28" s="32">
        <v>13312.306808547</v>
      </c>
      <c r="G28" s="32">
        <v>251274.87264957299</v>
      </c>
      <c r="H28" s="32">
        <v>5.0313499073579099E-2</v>
      </c>
    </row>
    <row r="29" spans="1:8" ht="14.25" x14ac:dyDescent="0.2">
      <c r="A29" s="32">
        <v>28</v>
      </c>
      <c r="B29" s="33">
        <v>76</v>
      </c>
      <c r="C29" s="32">
        <v>3178</v>
      </c>
      <c r="D29" s="32">
        <v>735074.45216410304</v>
      </c>
      <c r="E29" s="32">
        <v>684770.10219316196</v>
      </c>
      <c r="F29" s="32">
        <v>50304.349970940202</v>
      </c>
      <c r="G29" s="32">
        <v>684770.10219316196</v>
      </c>
      <c r="H29" s="32">
        <v>6.8434360387361004E-2</v>
      </c>
    </row>
    <row r="30" spans="1:8" ht="14.25" x14ac:dyDescent="0.2">
      <c r="A30" s="32">
        <v>29</v>
      </c>
      <c r="B30" s="33">
        <v>99</v>
      </c>
      <c r="C30" s="32">
        <v>33</v>
      </c>
      <c r="D30" s="32">
        <v>7744.8453218364702</v>
      </c>
      <c r="E30" s="32">
        <v>7131.0637621965097</v>
      </c>
      <c r="F30" s="32">
        <v>613.78155963996699</v>
      </c>
      <c r="G30" s="32">
        <v>7131.0637621965097</v>
      </c>
      <c r="H30" s="32">
        <v>7.9250331560453399E-2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2015-01-25T03:10:07Z</dcterms:modified>
</cp:coreProperties>
</file>