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<sst xmlns="http://schemas.openxmlformats.org/spreadsheetml/2006/main" count="117" uniqueCount="77">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</sst>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3" fillId="0" borderId="0" xfId="0" applyNumberFormat="1" applyFont="1" applyFill="1" applyBorder="1" applyAlignment="1" applyProtection="1">
      <alignment vertical="center"/>
    </xf>
    <xf numFmtId="0" fontId="104" fillId="0" borderId="0" xfId="0" applyNumberFormat="1" applyFont="1" applyFill="1" applyBorder="1" applyAlignment="1" applyProtection="1">
      <alignment horizontal="left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0" fontId="103" fillId="0" borderId="0" xfId="0" applyNumberFormat="1" applyFont="1" applyFill="1" applyBorder="1" applyAlignment="1" applyProtection="1">
      <alignment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1" t="s">
        <v>5</v>
      </c>
      <c r="B3" s="71"/>
      <c r="C3" s="71"/>
      <c r="D3" s="71"/>
      <c r="E3" s="15">
        <f>SUM(E4:E42)</f>
        <v>62348201.525099993</v>
      </c>
      <c r="F3" s="25">
        <f>RA!I7</f>
        <v>5264113.8536</v>
      </c>
      <c r="G3" s="16">
        <f>SUM(G4:G42)</f>
        <v>57084087.671500012</v>
      </c>
      <c r="H3" s="27">
        <f>RA!J7</f>
        <v>8.4430885331644792</v>
      </c>
      <c r="I3" s="20">
        <f>SUM(I4:I42)</f>
        <v>62348216.93041607</v>
      </c>
      <c r="J3" s="21">
        <f>SUM(J4:J42)</f>
        <v>57084087.537194751</v>
      </c>
      <c r="K3" s="22">
        <f>E3-I3</f>
        <v>-15.405316077172756</v>
      </c>
      <c r="L3" s="22">
        <f>G3-J3</f>
        <v>0.13430526107549667</v>
      </c>
    </row>
    <row r="4" spans="1:13" x14ac:dyDescent="0.2">
      <c r="A4" s="72">
        <f>RA!A8</f>
        <v>42757</v>
      </c>
      <c r="B4" s="12">
        <v>12</v>
      </c>
      <c r="C4" s="67" t="s">
        <v>6</v>
      </c>
      <c r="D4" s="67"/>
      <c r="E4" s="15">
        <f>IFERROR(VLOOKUP(C4,RA!B:D,3,0),0)</f>
        <v>2396600.5482999999</v>
      </c>
      <c r="F4" s="25">
        <f>IFERROR(VLOOKUP(C4,RA!B:I,8,0),0)</f>
        <v>587728.78830000001</v>
      </c>
      <c r="G4" s="16">
        <f t="shared" ref="G4:G42" si="0">E4-F4</f>
        <v>1808871.7599999998</v>
      </c>
      <c r="H4" s="27">
        <f>RA!J8</f>
        <v>24.5234354434617</v>
      </c>
      <c r="I4" s="20">
        <f>IFERROR(VLOOKUP(B4,RMS!C:E,3,FALSE),0)</f>
        <v>2396603.6592393201</v>
      </c>
      <c r="J4" s="21">
        <f>IFERROR(VLOOKUP(B4,RMS!C:F,4,FALSE),0)</f>
        <v>1808871.7531880301</v>
      </c>
      <c r="K4" s="22">
        <f t="shared" ref="K4:K42" si="1">E4-I4</f>
        <v>-3.1109393201768398</v>
      </c>
      <c r="L4" s="22">
        <f t="shared" ref="L4:L42" si="2">G4-J4</f>
        <v>6.811969680711627E-3</v>
      </c>
    </row>
    <row r="5" spans="1:13" x14ac:dyDescent="0.2">
      <c r="A5" s="72"/>
      <c r="B5" s="12">
        <v>13</v>
      </c>
      <c r="C5" s="67" t="s">
        <v>7</v>
      </c>
      <c r="D5" s="67"/>
      <c r="E5" s="15">
        <f>IFERROR(VLOOKUP(C5,RA!B:D,3,0),0)</f>
        <v>327033.05540000001</v>
      </c>
      <c r="F5" s="25">
        <f>IFERROR(VLOOKUP(C5,RA!B:I,8,0),0)</f>
        <v>88537.040399999998</v>
      </c>
      <c r="G5" s="16">
        <f t="shared" si="0"/>
        <v>238496.01500000001</v>
      </c>
      <c r="H5" s="27">
        <f>RA!J9</f>
        <v>27.072810817765401</v>
      </c>
      <c r="I5" s="20">
        <f>IFERROR(VLOOKUP(B5,RMS!C:E,3,FALSE),0)</f>
        <v>327033.24660170899</v>
      </c>
      <c r="J5" s="21">
        <f>IFERROR(VLOOKUP(B5,RMS!C:F,4,FALSE),0)</f>
        <v>238496.035162393</v>
      </c>
      <c r="K5" s="22">
        <f t="shared" si="1"/>
        <v>-0.19120170897804201</v>
      </c>
      <c r="L5" s="22">
        <f t="shared" si="2"/>
        <v>-2.0162392989732325E-2</v>
      </c>
      <c r="M5" s="32"/>
    </row>
    <row r="6" spans="1:13" x14ac:dyDescent="0.2">
      <c r="A6" s="72"/>
      <c r="B6" s="12">
        <v>14</v>
      </c>
      <c r="C6" s="67" t="s">
        <v>8</v>
      </c>
      <c r="D6" s="67"/>
      <c r="E6" s="15">
        <f>IFERROR(VLOOKUP(C6,RA!B:D,3,0),0)</f>
        <v>557751.45030000003</v>
      </c>
      <c r="F6" s="25">
        <f>IFERROR(VLOOKUP(C6,RA!B:I,8,0),0)</f>
        <v>101629.9276</v>
      </c>
      <c r="G6" s="16">
        <f t="shared" si="0"/>
        <v>456121.52270000003</v>
      </c>
      <c r="H6" s="27">
        <f>RA!J10</f>
        <v>18.221365008613802</v>
      </c>
      <c r="I6" s="20">
        <f>IFERROR(VLOOKUP(B6,RMS!C:E,3,FALSE),0)</f>
        <v>557751.67507167405</v>
      </c>
      <c r="J6" s="21">
        <f>IFERROR(VLOOKUP(B6,RMS!C:F,4,FALSE),0)</f>
        <v>456121.51402733597</v>
      </c>
      <c r="K6" s="22">
        <f>E6-I6</f>
        <v>-0.22477167402394116</v>
      </c>
      <c r="L6" s="22">
        <f t="shared" si="2"/>
        <v>8.6726640583947301E-3</v>
      </c>
      <c r="M6" s="32"/>
    </row>
    <row r="7" spans="1:13" x14ac:dyDescent="0.2">
      <c r="A7" s="72"/>
      <c r="B7" s="12">
        <v>15</v>
      </c>
      <c r="C7" s="67" t="s">
        <v>9</v>
      </c>
      <c r="D7" s="67"/>
      <c r="E7" s="15">
        <f>IFERROR(VLOOKUP(C7,RA!B:D,3,0),0)</f>
        <v>144150.7769</v>
      </c>
      <c r="F7" s="25">
        <f>IFERROR(VLOOKUP(C7,RA!B:I,8,0),0)</f>
        <v>26874.533299999999</v>
      </c>
      <c r="G7" s="16">
        <f t="shared" si="0"/>
        <v>117276.2436</v>
      </c>
      <c r="H7" s="27">
        <f>RA!J11</f>
        <v>18.6433496079202</v>
      </c>
      <c r="I7" s="20">
        <f>IFERROR(VLOOKUP(B7,RMS!C:E,3,FALSE),0)</f>
        <v>144150.88157982001</v>
      </c>
      <c r="J7" s="21">
        <f>IFERROR(VLOOKUP(B7,RMS!C:F,4,FALSE),0)</f>
        <v>117276.244248688</v>
      </c>
      <c r="K7" s="22">
        <f t="shared" si="1"/>
        <v>-0.10467982001136988</v>
      </c>
      <c r="L7" s="22">
        <f t="shared" si="2"/>
        <v>-6.4868800109252334E-4</v>
      </c>
      <c r="M7" s="32"/>
    </row>
    <row r="8" spans="1:13" x14ac:dyDescent="0.2">
      <c r="A8" s="72"/>
      <c r="B8" s="12">
        <v>16</v>
      </c>
      <c r="C8" s="67" t="s">
        <v>10</v>
      </c>
      <c r="D8" s="67"/>
      <c r="E8" s="15">
        <f>IFERROR(VLOOKUP(C8,RA!B:D,3,0),0)</f>
        <v>489780.6716</v>
      </c>
      <c r="F8" s="25">
        <f>IFERROR(VLOOKUP(C8,RA!B:I,8,0),0)</f>
        <v>89166.455300000001</v>
      </c>
      <c r="G8" s="16">
        <f t="shared" si="0"/>
        <v>400614.21629999997</v>
      </c>
      <c r="H8" s="27">
        <f>RA!J12</f>
        <v>18.205384669164999</v>
      </c>
      <c r="I8" s="20">
        <f>IFERROR(VLOOKUP(B8,RMS!C:E,3,FALSE),0)</f>
        <v>489780.66587692301</v>
      </c>
      <c r="J8" s="21">
        <f>IFERROR(VLOOKUP(B8,RMS!C:F,4,FALSE),0)</f>
        <v>400614.216790598</v>
      </c>
      <c r="K8" s="22">
        <f t="shared" si="1"/>
        <v>5.7230769889429212E-3</v>
      </c>
      <c r="L8" s="22">
        <f t="shared" si="2"/>
        <v>-4.9059803131967783E-4</v>
      </c>
      <c r="M8" s="32"/>
    </row>
    <row r="9" spans="1:13" x14ac:dyDescent="0.2">
      <c r="A9" s="72"/>
      <c r="B9" s="12">
        <v>17</v>
      </c>
      <c r="C9" s="67" t="s">
        <v>11</v>
      </c>
      <c r="D9" s="67"/>
      <c r="E9" s="15">
        <f>IFERROR(VLOOKUP(C9,RA!B:D,3,0),0)</f>
        <v>637734.64110000001</v>
      </c>
      <c r="F9" s="25">
        <f>IFERROR(VLOOKUP(C9,RA!B:I,8,0),0)</f>
        <v>146217.8426</v>
      </c>
      <c r="G9" s="16">
        <f t="shared" si="0"/>
        <v>491516.79850000003</v>
      </c>
      <c r="H9" s="27">
        <f>RA!J13</f>
        <v>22.927693303251498</v>
      </c>
      <c r="I9" s="20">
        <f>IFERROR(VLOOKUP(B9,RMS!C:E,3,FALSE),0)</f>
        <v>637735.02856324799</v>
      </c>
      <c r="J9" s="21">
        <f>IFERROR(VLOOKUP(B9,RMS!C:F,4,FALSE),0)</f>
        <v>491516.79905640997</v>
      </c>
      <c r="K9" s="22">
        <f t="shared" si="1"/>
        <v>-0.38746324798557907</v>
      </c>
      <c r="L9" s="22">
        <f t="shared" si="2"/>
        <v>-5.5640994105488062E-4</v>
      </c>
      <c r="M9" s="32"/>
    </row>
    <row r="10" spans="1:13" x14ac:dyDescent="0.2">
      <c r="A10" s="72"/>
      <c r="B10" s="12">
        <v>18</v>
      </c>
      <c r="C10" s="67" t="s">
        <v>12</v>
      </c>
      <c r="D10" s="67"/>
      <c r="E10" s="15">
        <f>IFERROR(VLOOKUP(C10,RA!B:D,3,0),0)</f>
        <v>367457.71610000002</v>
      </c>
      <c r="F10" s="25">
        <f>IFERROR(VLOOKUP(C10,RA!B:I,8,0),0)</f>
        <v>52864.022299999997</v>
      </c>
      <c r="G10" s="16">
        <f t="shared" si="0"/>
        <v>314593.69380000001</v>
      </c>
      <c r="H10" s="27">
        <f>RA!J14</f>
        <v>14.386423249202799</v>
      </c>
      <c r="I10" s="20">
        <f>IFERROR(VLOOKUP(B10,RMS!C:E,3,FALSE),0)</f>
        <v>367457.72478119697</v>
      </c>
      <c r="J10" s="21">
        <f>IFERROR(VLOOKUP(B10,RMS!C:F,4,FALSE),0)</f>
        <v>314593.68886068399</v>
      </c>
      <c r="K10" s="22">
        <f t="shared" si="1"/>
        <v>-8.6811969522386789E-3</v>
      </c>
      <c r="L10" s="22">
        <f t="shared" si="2"/>
        <v>4.9393160152249038E-3</v>
      </c>
      <c r="M10" s="32"/>
    </row>
    <row r="11" spans="1:13" x14ac:dyDescent="0.2">
      <c r="A11" s="72"/>
      <c r="B11" s="12">
        <v>19</v>
      </c>
      <c r="C11" s="67" t="s">
        <v>13</v>
      </c>
      <c r="D11" s="67"/>
      <c r="E11" s="15">
        <f>IFERROR(VLOOKUP(C11,RA!B:D,3,0),0)</f>
        <v>235227.95550000001</v>
      </c>
      <c r="F11" s="25">
        <f>IFERROR(VLOOKUP(C11,RA!B:I,8,0),0)</f>
        <v>2989.9243999999999</v>
      </c>
      <c r="G11" s="16">
        <f t="shared" si="0"/>
        <v>232238.03110000002</v>
      </c>
      <c r="H11" s="27">
        <f>RA!J15</f>
        <v>1.2710752825465099</v>
      </c>
      <c r="I11" s="20">
        <f>IFERROR(VLOOKUP(B11,RMS!C:E,3,FALSE),0)</f>
        <v>235228.30563247899</v>
      </c>
      <c r="J11" s="21">
        <f>IFERROR(VLOOKUP(B11,RMS!C:F,4,FALSE),0)</f>
        <v>232238.032521368</v>
      </c>
      <c r="K11" s="22">
        <f t="shared" si="1"/>
        <v>-0.35013247898314148</v>
      </c>
      <c r="L11" s="22">
        <f t="shared" si="2"/>
        <v>-1.4213679824024439E-3</v>
      </c>
      <c r="M11" s="32"/>
    </row>
    <row r="12" spans="1:13" x14ac:dyDescent="0.2">
      <c r="A12" s="72"/>
      <c r="B12" s="12">
        <v>21</v>
      </c>
      <c r="C12" s="67" t="s">
        <v>14</v>
      </c>
      <c r="D12" s="67"/>
      <c r="E12" s="15">
        <f>IFERROR(VLOOKUP(C12,RA!B:D,3,0),0)</f>
        <v>3905044.8593000001</v>
      </c>
      <c r="F12" s="25">
        <f>IFERROR(VLOOKUP(C12,RA!B:I,8,0),0)</f>
        <v>-348341.75469999999</v>
      </c>
      <c r="G12" s="16">
        <f t="shared" si="0"/>
        <v>4253386.6140000001</v>
      </c>
      <c r="H12" s="27">
        <f>RA!J16</f>
        <v>-8.9203009760671996</v>
      </c>
      <c r="I12" s="20">
        <f>IFERROR(VLOOKUP(B12,RMS!C:E,3,FALSE),0)</f>
        <v>3905045.8023524499</v>
      </c>
      <c r="J12" s="21">
        <f>IFERROR(VLOOKUP(B12,RMS!C:F,4,FALSE),0)</f>
        <v>4253386.61388034</v>
      </c>
      <c r="K12" s="22">
        <f t="shared" si="1"/>
        <v>-0.94305244972929358</v>
      </c>
      <c r="L12" s="22">
        <f t="shared" si="2"/>
        <v>1.1966004967689514E-4</v>
      </c>
      <c r="M12" s="32"/>
    </row>
    <row r="13" spans="1:13" x14ac:dyDescent="0.2">
      <c r="A13" s="72"/>
      <c r="B13" s="12">
        <v>22</v>
      </c>
      <c r="C13" s="67" t="s">
        <v>15</v>
      </c>
      <c r="D13" s="67"/>
      <c r="E13" s="15">
        <f>IFERROR(VLOOKUP(C13,RA!B:D,3,0),0)</f>
        <v>5564827.2033000002</v>
      </c>
      <c r="F13" s="25">
        <f>IFERROR(VLOOKUP(C13,RA!B:I,8,0),0)</f>
        <v>554382.98230000003</v>
      </c>
      <c r="G13" s="16">
        <f t="shared" si="0"/>
        <v>5010444.2209999999</v>
      </c>
      <c r="H13" s="27">
        <f>RA!J17</f>
        <v>9.9622676867889997</v>
      </c>
      <c r="I13" s="20">
        <f>IFERROR(VLOOKUP(B13,RMS!C:E,3,FALSE),0)</f>
        <v>5564827.1621880298</v>
      </c>
      <c r="J13" s="21">
        <f>IFERROR(VLOOKUP(B13,RMS!C:F,4,FALSE),0)</f>
        <v>5010444.2257316196</v>
      </c>
      <c r="K13" s="22">
        <f t="shared" si="1"/>
        <v>4.1111970320343971E-2</v>
      </c>
      <c r="L13" s="22">
        <f t="shared" si="2"/>
        <v>-4.731619730591774E-3</v>
      </c>
      <c r="M13" s="32"/>
    </row>
    <row r="14" spans="1:13" x14ac:dyDescent="0.2">
      <c r="A14" s="72"/>
      <c r="B14" s="12">
        <v>23</v>
      </c>
      <c r="C14" s="67" t="s">
        <v>16</v>
      </c>
      <c r="D14" s="67"/>
      <c r="E14" s="15">
        <f>IFERROR(VLOOKUP(C14,RA!B:D,3,0),0)</f>
        <v>12571700.895</v>
      </c>
      <c r="F14" s="25">
        <f>IFERROR(VLOOKUP(C14,RA!B:I,8,0),0)</f>
        <v>1468518.2886000001</v>
      </c>
      <c r="G14" s="16">
        <f t="shared" si="0"/>
        <v>11103182.6064</v>
      </c>
      <c r="H14" s="27">
        <f>RA!J18</f>
        <v>11.681142439397799</v>
      </c>
      <c r="I14" s="20">
        <f>IFERROR(VLOOKUP(B14,RMS!C:E,3,FALSE),0)</f>
        <v>12571703.376047799</v>
      </c>
      <c r="J14" s="21">
        <f>IFERROR(VLOOKUP(B14,RMS!C:F,4,FALSE),0)</f>
        <v>11103182.459984601</v>
      </c>
      <c r="K14" s="22">
        <f t="shared" si="1"/>
        <v>-2.4810477998107672</v>
      </c>
      <c r="L14" s="22">
        <f t="shared" si="2"/>
        <v>0.14641539938747883</v>
      </c>
      <c r="M14" s="32"/>
    </row>
    <row r="15" spans="1:13" x14ac:dyDescent="0.2">
      <c r="A15" s="72"/>
      <c r="B15" s="12">
        <v>24</v>
      </c>
      <c r="C15" s="67" t="s">
        <v>17</v>
      </c>
      <c r="D15" s="67"/>
      <c r="E15" s="15">
        <f>IFERROR(VLOOKUP(C15,RA!B:D,3,0),0)</f>
        <v>1801158.6177999999</v>
      </c>
      <c r="F15" s="25">
        <f>IFERROR(VLOOKUP(C15,RA!B:I,8,0),0)</f>
        <v>78912.838199999998</v>
      </c>
      <c r="G15" s="16">
        <f t="shared" si="0"/>
        <v>1722245.7796</v>
      </c>
      <c r="H15" s="27">
        <f>RA!J19</f>
        <v>4.3812264739008402</v>
      </c>
      <c r="I15" s="20">
        <f>IFERROR(VLOOKUP(B15,RMS!C:E,3,FALSE),0)</f>
        <v>1801158.43982222</v>
      </c>
      <c r="J15" s="21">
        <f>IFERROR(VLOOKUP(B15,RMS!C:F,4,FALSE),0)</f>
        <v>1722245.7768717899</v>
      </c>
      <c r="K15" s="22">
        <f t="shared" si="1"/>
        <v>0.17797777988016605</v>
      </c>
      <c r="L15" s="22">
        <f t="shared" si="2"/>
        <v>2.7282100636512041E-3</v>
      </c>
      <c r="M15" s="32"/>
    </row>
    <row r="16" spans="1:13" x14ac:dyDescent="0.2">
      <c r="A16" s="72"/>
      <c r="B16" s="12">
        <v>25</v>
      </c>
      <c r="C16" s="67" t="s">
        <v>18</v>
      </c>
      <c r="D16" s="67"/>
      <c r="E16" s="15">
        <f>IFERROR(VLOOKUP(C16,RA!B:D,3,0),0)</f>
        <v>3720362.6148999999</v>
      </c>
      <c r="F16" s="25">
        <f>IFERROR(VLOOKUP(C16,RA!B:I,8,0),0)</f>
        <v>239879.09390000001</v>
      </c>
      <c r="G16" s="16">
        <f t="shared" si="0"/>
        <v>3480483.5209999997</v>
      </c>
      <c r="H16" s="27">
        <f>RA!J20</f>
        <v>6.4477342326602098</v>
      </c>
      <c r="I16" s="20">
        <f>IFERROR(VLOOKUP(B16,RMS!C:E,3,FALSE),0)</f>
        <v>3720363.9123295401</v>
      </c>
      <c r="J16" s="21">
        <f>IFERROR(VLOOKUP(B16,RMS!C:F,4,FALSE),0)</f>
        <v>3480483.5210000002</v>
      </c>
      <c r="K16" s="22">
        <f t="shared" si="1"/>
        <v>-1.297429540194571</v>
      </c>
      <c r="L16" s="22">
        <f t="shared" si="2"/>
        <v>0</v>
      </c>
      <c r="M16" s="32"/>
    </row>
    <row r="17" spans="1:13" x14ac:dyDescent="0.2">
      <c r="A17" s="72"/>
      <c r="B17" s="12">
        <v>26</v>
      </c>
      <c r="C17" s="67" t="s">
        <v>19</v>
      </c>
      <c r="D17" s="67"/>
      <c r="E17" s="15">
        <f>IFERROR(VLOOKUP(C17,RA!B:D,3,0),0)</f>
        <v>1387923.8058</v>
      </c>
      <c r="F17" s="25">
        <f>IFERROR(VLOOKUP(C17,RA!B:I,8,0),0)</f>
        <v>185595.82860000001</v>
      </c>
      <c r="G17" s="16">
        <f t="shared" si="0"/>
        <v>1202327.9772000001</v>
      </c>
      <c r="H17" s="27">
        <f>RA!J21</f>
        <v>13.3721914578029</v>
      </c>
      <c r="I17" s="20">
        <f>IFERROR(VLOOKUP(B17,RMS!C:E,3,FALSE),0)</f>
        <v>1387922.9857854601</v>
      </c>
      <c r="J17" s="21">
        <f>IFERROR(VLOOKUP(B17,RMS!C:F,4,FALSE),0)</f>
        <v>1202327.97724184</v>
      </c>
      <c r="K17" s="22">
        <f t="shared" si="1"/>
        <v>0.82001453987322748</v>
      </c>
      <c r="L17" s="22">
        <f t="shared" si="2"/>
        <v>-4.1839899495244026E-5</v>
      </c>
      <c r="M17" s="32"/>
    </row>
    <row r="18" spans="1:13" x14ac:dyDescent="0.2">
      <c r="A18" s="72"/>
      <c r="B18" s="12">
        <v>27</v>
      </c>
      <c r="C18" s="67" t="s">
        <v>20</v>
      </c>
      <c r="D18" s="67"/>
      <c r="E18" s="15">
        <f>IFERROR(VLOOKUP(C18,RA!B:D,3,0),0)</f>
        <v>3034183.5742000001</v>
      </c>
      <c r="F18" s="25">
        <f>IFERROR(VLOOKUP(C18,RA!B:I,8,0),0)</f>
        <v>177557.14499999999</v>
      </c>
      <c r="G18" s="16">
        <f t="shared" si="0"/>
        <v>2856626.4292000001</v>
      </c>
      <c r="H18" s="27">
        <f>RA!J22</f>
        <v>5.85189197218613</v>
      </c>
      <c r="I18" s="20">
        <f>IFERROR(VLOOKUP(B18,RMS!C:E,3,FALSE),0)</f>
        <v>3034186.9748411402</v>
      </c>
      <c r="J18" s="21">
        <f>IFERROR(VLOOKUP(B18,RMS!C:F,4,FALSE),0)</f>
        <v>2856626.4413239602</v>
      </c>
      <c r="K18" s="22">
        <f t="shared" si="1"/>
        <v>-3.400641140062362</v>
      </c>
      <c r="L18" s="22">
        <f t="shared" si="2"/>
        <v>-1.2123960070312023E-2</v>
      </c>
      <c r="M18" s="32"/>
    </row>
    <row r="19" spans="1:13" x14ac:dyDescent="0.2">
      <c r="A19" s="72"/>
      <c r="B19" s="12">
        <v>29</v>
      </c>
      <c r="C19" s="67" t="s">
        <v>21</v>
      </c>
      <c r="D19" s="67"/>
      <c r="E19" s="15">
        <f>IFERROR(VLOOKUP(C19,RA!B:D,3,0),0)</f>
        <v>5554691.3492999999</v>
      </c>
      <c r="F19" s="25">
        <f>IFERROR(VLOOKUP(C19,RA!B:I,8,0),0)</f>
        <v>304760.03999999998</v>
      </c>
      <c r="G19" s="16">
        <f t="shared" si="0"/>
        <v>5249931.3092999998</v>
      </c>
      <c r="H19" s="27">
        <f>RA!J23</f>
        <v>5.4865341894902198</v>
      </c>
      <c r="I19" s="20">
        <f>IFERROR(VLOOKUP(B19,RMS!C:E,3,FALSE),0)</f>
        <v>5554695.1417606799</v>
      </c>
      <c r="J19" s="21">
        <f>IFERROR(VLOOKUP(B19,RMS!C:F,4,FALSE),0)</f>
        <v>5249931.3584589697</v>
      </c>
      <c r="K19" s="22">
        <f t="shared" si="1"/>
        <v>-3.7924606800079346</v>
      </c>
      <c r="L19" s="22">
        <f t="shared" si="2"/>
        <v>-4.9158969894051552E-2</v>
      </c>
      <c r="M19" s="32"/>
    </row>
    <row r="20" spans="1:13" x14ac:dyDescent="0.2">
      <c r="A20" s="72"/>
      <c r="B20" s="12">
        <v>31</v>
      </c>
      <c r="C20" s="67" t="s">
        <v>22</v>
      </c>
      <c r="D20" s="67"/>
      <c r="E20" s="15">
        <f>IFERROR(VLOOKUP(C20,RA!B:D,3,0),0)</f>
        <v>836330.10589999997</v>
      </c>
      <c r="F20" s="25">
        <f>IFERROR(VLOOKUP(C20,RA!B:I,8,0),0)</f>
        <v>101892.4866</v>
      </c>
      <c r="G20" s="16">
        <f t="shared" si="0"/>
        <v>734437.6192999999</v>
      </c>
      <c r="H20" s="27">
        <f>RA!J24</f>
        <v>12.1832857481975</v>
      </c>
      <c r="I20" s="20">
        <f>IFERROR(VLOOKUP(B20,RMS!C:E,3,FALSE),0)</f>
        <v>836330.19817676395</v>
      </c>
      <c r="J20" s="21">
        <f>IFERROR(VLOOKUP(B20,RMS!C:F,4,FALSE),0)</f>
        <v>734437.60600631405</v>
      </c>
      <c r="K20" s="22">
        <f t="shared" si="1"/>
        <v>-9.2276763985864818E-2</v>
      </c>
      <c r="L20" s="22">
        <f t="shared" si="2"/>
        <v>1.3293685857206583E-2</v>
      </c>
      <c r="M20" s="32"/>
    </row>
    <row r="21" spans="1:13" x14ac:dyDescent="0.2">
      <c r="A21" s="72"/>
      <c r="B21" s="12">
        <v>32</v>
      </c>
      <c r="C21" s="67" t="s">
        <v>23</v>
      </c>
      <c r="D21" s="67"/>
      <c r="E21" s="15">
        <f>IFERROR(VLOOKUP(C21,RA!B:D,3,0),0)</f>
        <v>935643.9179</v>
      </c>
      <c r="F21" s="25">
        <f>IFERROR(VLOOKUP(C21,RA!B:I,8,0),0)</f>
        <v>83092.594599999997</v>
      </c>
      <c r="G21" s="16">
        <f t="shared" si="0"/>
        <v>852551.32330000005</v>
      </c>
      <c r="H21" s="27">
        <f>RA!J25</f>
        <v>8.8807924692650904</v>
      </c>
      <c r="I21" s="20">
        <f>IFERROR(VLOOKUP(B21,RMS!C:E,3,FALSE),0)</f>
        <v>935643.92959358601</v>
      </c>
      <c r="J21" s="21">
        <f>IFERROR(VLOOKUP(B21,RMS!C:F,4,FALSE),0)</f>
        <v>852551.32020308403</v>
      </c>
      <c r="K21" s="22">
        <f t="shared" si="1"/>
        <v>-1.1693586013279855E-2</v>
      </c>
      <c r="L21" s="22">
        <f t="shared" si="2"/>
        <v>3.096916014328599E-3</v>
      </c>
      <c r="M21" s="32"/>
    </row>
    <row r="22" spans="1:13" x14ac:dyDescent="0.2">
      <c r="A22" s="72"/>
      <c r="B22" s="12">
        <v>33</v>
      </c>
      <c r="C22" s="67" t="s">
        <v>24</v>
      </c>
      <c r="D22" s="67"/>
      <c r="E22" s="15">
        <f>IFERROR(VLOOKUP(C22,RA!B:D,3,0),0)</f>
        <v>2811027.2705000001</v>
      </c>
      <c r="F22" s="25">
        <f>IFERROR(VLOOKUP(C22,RA!B:I,8,0),0)</f>
        <v>522875.6629</v>
      </c>
      <c r="G22" s="16">
        <f t="shared" si="0"/>
        <v>2288151.6076000002</v>
      </c>
      <c r="H22" s="27">
        <f>RA!J26</f>
        <v>18.600874790054799</v>
      </c>
      <c r="I22" s="20">
        <f>IFERROR(VLOOKUP(B22,RMS!C:E,3,FALSE),0)</f>
        <v>2811027.29741093</v>
      </c>
      <c r="J22" s="21">
        <f>IFERROR(VLOOKUP(B22,RMS!C:F,4,FALSE),0)</f>
        <v>2288151.5735991299</v>
      </c>
      <c r="K22" s="22">
        <f t="shared" si="1"/>
        <v>-2.6910929940640926E-2</v>
      </c>
      <c r="L22" s="22">
        <f t="shared" si="2"/>
        <v>3.4000870306044817E-2</v>
      </c>
      <c r="M22" s="32"/>
    </row>
    <row r="23" spans="1:13" x14ac:dyDescent="0.2">
      <c r="A23" s="72"/>
      <c r="B23" s="12">
        <v>34</v>
      </c>
      <c r="C23" s="67" t="s">
        <v>25</v>
      </c>
      <c r="D23" s="67"/>
      <c r="E23" s="15">
        <f>IFERROR(VLOOKUP(C23,RA!B:D,3,0),0)</f>
        <v>544049.59180000005</v>
      </c>
      <c r="F23" s="25">
        <f>IFERROR(VLOOKUP(C23,RA!B:I,8,0),0)</f>
        <v>128216.2329</v>
      </c>
      <c r="G23" s="16">
        <f t="shared" si="0"/>
        <v>415833.35890000005</v>
      </c>
      <c r="H23" s="27">
        <f>RA!J27</f>
        <v>23.567012057815099</v>
      </c>
      <c r="I23" s="20">
        <f>IFERROR(VLOOKUP(B23,RMS!C:E,3,FALSE),0)</f>
        <v>544049.60471972602</v>
      </c>
      <c r="J23" s="21">
        <f>IFERROR(VLOOKUP(B23,RMS!C:F,4,FALSE),0)</f>
        <v>415833.37773100397</v>
      </c>
      <c r="K23" s="22">
        <f t="shared" si="1"/>
        <v>-1.2919725966639817E-2</v>
      </c>
      <c r="L23" s="22">
        <f t="shared" si="2"/>
        <v>-1.8831003922969103E-2</v>
      </c>
      <c r="M23" s="32"/>
    </row>
    <row r="24" spans="1:13" x14ac:dyDescent="0.2">
      <c r="A24" s="72"/>
      <c r="B24" s="12">
        <v>35</v>
      </c>
      <c r="C24" s="67" t="s">
        <v>26</v>
      </c>
      <c r="D24" s="67"/>
      <c r="E24" s="15">
        <f>IFERROR(VLOOKUP(C24,RA!B:D,3,0),0)</f>
        <v>2131586.2543000001</v>
      </c>
      <c r="F24" s="25">
        <f>IFERROR(VLOOKUP(C24,RA!B:I,8,0),0)</f>
        <v>21304.053500000002</v>
      </c>
      <c r="G24" s="16">
        <f t="shared" si="0"/>
        <v>2110282.2008000002</v>
      </c>
      <c r="H24" s="27">
        <f>RA!J28</f>
        <v>0.99944599741267004</v>
      </c>
      <c r="I24" s="20">
        <f>IFERROR(VLOOKUP(B24,RMS!C:E,3,FALSE),0)</f>
        <v>2131586.2541031898</v>
      </c>
      <c r="J24" s="21">
        <f>IFERROR(VLOOKUP(B24,RMS!C:F,4,FALSE),0)</f>
        <v>2110282.19006903</v>
      </c>
      <c r="K24" s="22">
        <f t="shared" si="1"/>
        <v>1.9681034609675407E-4</v>
      </c>
      <c r="L24" s="22">
        <f t="shared" si="2"/>
        <v>1.0730970185250044E-2</v>
      </c>
      <c r="M24" s="32"/>
    </row>
    <row r="25" spans="1:13" x14ac:dyDescent="0.2">
      <c r="A25" s="72"/>
      <c r="B25" s="12">
        <v>36</v>
      </c>
      <c r="C25" s="67" t="s">
        <v>27</v>
      </c>
      <c r="D25" s="67"/>
      <c r="E25" s="15">
        <f>IFERROR(VLOOKUP(C25,RA!B:D,3,0),0)</f>
        <v>1119623.2433</v>
      </c>
      <c r="F25" s="25">
        <f>IFERROR(VLOOKUP(C25,RA!B:I,8,0),0)</f>
        <v>164761.85759999999</v>
      </c>
      <c r="G25" s="16">
        <f t="shared" si="0"/>
        <v>954861.38569999998</v>
      </c>
      <c r="H25" s="27">
        <f>RA!J29</f>
        <v>14.7158303997314</v>
      </c>
      <c r="I25" s="20">
        <f>IFERROR(VLOOKUP(B25,RMS!C:E,3,FALSE),0)</f>
        <v>1119623.3074495599</v>
      </c>
      <c r="J25" s="21">
        <f>IFERROR(VLOOKUP(B25,RMS!C:F,4,FALSE),0)</f>
        <v>954861.35476577305</v>
      </c>
      <c r="K25" s="22">
        <f t="shared" si="1"/>
        <v>-6.4149559941142797E-2</v>
      </c>
      <c r="L25" s="22">
        <f t="shared" si="2"/>
        <v>3.0934226932004094E-2</v>
      </c>
      <c r="M25" s="32"/>
    </row>
    <row r="26" spans="1:13" x14ac:dyDescent="0.2">
      <c r="A26" s="72"/>
      <c r="B26" s="12">
        <v>37</v>
      </c>
      <c r="C26" s="67" t="s">
        <v>63</v>
      </c>
      <c r="D26" s="67"/>
      <c r="E26" s="15">
        <f>IFERROR(VLOOKUP(C26,RA!B:D,3,0),0)</f>
        <v>3283271.5369000002</v>
      </c>
      <c r="F26" s="25">
        <f>IFERROR(VLOOKUP(C26,RA!B:I,8,0),0)</f>
        <v>380317.07709999999</v>
      </c>
      <c r="G26" s="16">
        <f t="shared" si="0"/>
        <v>2902954.4598000003</v>
      </c>
      <c r="H26" s="27">
        <f>RA!J30</f>
        <v>11.5834792470162</v>
      </c>
      <c r="I26" s="20">
        <f>IFERROR(VLOOKUP(B26,RMS!C:E,3,FALSE),0)</f>
        <v>3283271.6018614601</v>
      </c>
      <c r="J26" s="21">
        <f>IFERROR(VLOOKUP(B26,RMS!C:F,4,FALSE),0)</f>
        <v>2902954.3890146902</v>
      </c>
      <c r="K26" s="22">
        <f t="shared" si="1"/>
        <v>-6.4961459953337908E-2</v>
      </c>
      <c r="L26" s="22">
        <f t="shared" si="2"/>
        <v>7.0785310119390488E-2</v>
      </c>
      <c r="M26" s="32"/>
    </row>
    <row r="27" spans="1:13" x14ac:dyDescent="0.2">
      <c r="A27" s="72"/>
      <c r="B27" s="12">
        <v>38</v>
      </c>
      <c r="C27" s="67" t="s">
        <v>29</v>
      </c>
      <c r="D27" s="67"/>
      <c r="E27" s="15">
        <f>IFERROR(VLOOKUP(C27,RA!B:D,3,0),0)</f>
        <v>2048434.6285000001</v>
      </c>
      <c r="F27" s="25">
        <f>IFERROR(VLOOKUP(C27,RA!B:I,8,0),0)</f>
        <v>-1003.8942</v>
      </c>
      <c r="G27" s="16">
        <f t="shared" si="0"/>
        <v>2049438.5227000001</v>
      </c>
      <c r="H27" s="27">
        <f>RA!J31</f>
        <v>-4.9007870987570999E-2</v>
      </c>
      <c r="I27" s="20">
        <f>IFERROR(VLOOKUP(B27,RMS!C:E,3,FALSE),0)</f>
        <v>2048434.65462566</v>
      </c>
      <c r="J27" s="21">
        <f>IFERROR(VLOOKUP(B27,RMS!C:F,4,FALSE),0)</f>
        <v>2049438.59082035</v>
      </c>
      <c r="K27" s="22">
        <f t="shared" si="1"/>
        <v>-2.6125659933313727E-2</v>
      </c>
      <c r="L27" s="22">
        <f t="shared" si="2"/>
        <v>-6.8120349897071719E-2</v>
      </c>
      <c r="M27" s="32"/>
    </row>
    <row r="28" spans="1:13" x14ac:dyDescent="0.2">
      <c r="A28" s="72"/>
      <c r="B28" s="12">
        <v>39</v>
      </c>
      <c r="C28" s="67" t="s">
        <v>30</v>
      </c>
      <c r="D28" s="67"/>
      <c r="E28" s="15">
        <f>IFERROR(VLOOKUP(C28,RA!B:D,3,0),0)</f>
        <v>247801.59169999999</v>
      </c>
      <c r="F28" s="25">
        <f>IFERROR(VLOOKUP(C28,RA!B:I,8,0),0)</f>
        <v>54851.7932</v>
      </c>
      <c r="G28" s="16">
        <f t="shared" si="0"/>
        <v>192949.79849999998</v>
      </c>
      <c r="H28" s="27">
        <f>RA!J32</f>
        <v>22.135367583274501</v>
      </c>
      <c r="I28" s="20">
        <f>IFERROR(VLOOKUP(B28,RMS!C:E,3,FALSE),0)</f>
        <v>247801.465280062</v>
      </c>
      <c r="J28" s="21">
        <f>IFERROR(VLOOKUP(B28,RMS!C:F,4,FALSE),0)</f>
        <v>192949.80553162101</v>
      </c>
      <c r="K28" s="22">
        <f t="shared" si="1"/>
        <v>0.12641993799479678</v>
      </c>
      <c r="L28" s="22">
        <f t="shared" si="2"/>
        <v>-7.0316210330929607E-3</v>
      </c>
      <c r="M28" s="32"/>
    </row>
    <row r="29" spans="1:13" x14ac:dyDescent="0.2">
      <c r="A29" s="72"/>
      <c r="B29" s="12">
        <v>40</v>
      </c>
      <c r="C29" s="67" t="s">
        <v>64</v>
      </c>
      <c r="D29" s="67"/>
      <c r="E29" s="15">
        <f>IFERROR(VLOOKUP(C29,RA!B:D,3,0),0)</f>
        <v>27.777799999999999</v>
      </c>
      <c r="F29" s="25">
        <f>IFERROR(VLOOKUP(C29,RA!B:I,8,0),0)</f>
        <v>0</v>
      </c>
      <c r="G29" s="16">
        <f t="shared" si="0"/>
        <v>27.777799999999999</v>
      </c>
      <c r="H29" s="27">
        <f>RA!J33</f>
        <v>0</v>
      </c>
      <c r="I29" s="20">
        <f>IFERROR(VLOOKUP(B29,RMS!C:E,3,FALSE),0)</f>
        <v>27.777799999999999</v>
      </c>
      <c r="J29" s="21">
        <f>IFERROR(VLOOKUP(B29,RMS!C:F,4,FALSE),0)</f>
        <v>27.777799999999999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2"/>
      <c r="B30" s="12">
        <v>42</v>
      </c>
      <c r="C30" s="67" t="s">
        <v>31</v>
      </c>
      <c r="D30" s="67"/>
      <c r="E30" s="15">
        <f>IFERROR(VLOOKUP(C30,RA!B:D,3,0),0)</f>
        <v>660110.39260000002</v>
      </c>
      <c r="F30" s="25">
        <f>IFERROR(VLOOKUP(C30,RA!B:I,8,0),0)</f>
        <v>84228.369099999996</v>
      </c>
      <c r="G30" s="16">
        <f t="shared" si="0"/>
        <v>575882.02350000001</v>
      </c>
      <c r="H30" s="27">
        <f>RA!J34</f>
        <v>12.759739892633201</v>
      </c>
      <c r="I30" s="20">
        <f>IFERROR(VLOOKUP(B30,RMS!C:E,3,FALSE),0)</f>
        <v>660110.39254707994</v>
      </c>
      <c r="J30" s="21">
        <f>IFERROR(VLOOKUP(B30,RMS!C:F,4,FALSE),0)</f>
        <v>575882.01540000003</v>
      </c>
      <c r="K30" s="22">
        <f t="shared" si="1"/>
        <v>5.2920076996088028E-5</v>
      </c>
      <c r="L30" s="22">
        <f t="shared" si="2"/>
        <v>8.0999999772757292E-3</v>
      </c>
      <c r="M30" s="32"/>
    </row>
    <row r="31" spans="1:13" s="36" customFormat="1" ht="12" thickBot="1" x14ac:dyDescent="0.25">
      <c r="A31" s="72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2.3294131071679698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2"/>
      <c r="B32" s="12">
        <v>70</v>
      </c>
      <c r="C32" s="73" t="s">
        <v>61</v>
      </c>
      <c r="D32" s="74"/>
      <c r="E32" s="15">
        <f>IFERROR(VLOOKUP(C32,RA!B:D,3,0),0)</f>
        <v>1601797.89</v>
      </c>
      <c r="F32" s="25">
        <f>IFERROR(VLOOKUP(C32,RA!B:I,8,0),0)</f>
        <v>37312.49</v>
      </c>
      <c r="G32" s="16">
        <f t="shared" si="0"/>
        <v>1564485.4</v>
      </c>
      <c r="H32" s="27">
        <f>RA!J34</f>
        <v>12.759739892633201</v>
      </c>
      <c r="I32" s="20">
        <f>IFERROR(VLOOKUP(B32,RMS!C:E,3,FALSE),0)</f>
        <v>1601797.89</v>
      </c>
      <c r="J32" s="21">
        <f>IFERROR(VLOOKUP(B32,RMS!C:F,4,FALSE),0)</f>
        <v>1564485.4</v>
      </c>
      <c r="K32" s="22">
        <f t="shared" si="1"/>
        <v>0</v>
      </c>
      <c r="L32" s="22">
        <f t="shared" si="2"/>
        <v>0</v>
      </c>
    </row>
    <row r="33" spans="1:13" x14ac:dyDescent="0.2">
      <c r="A33" s="72"/>
      <c r="B33" s="12">
        <v>71</v>
      </c>
      <c r="C33" s="67" t="s">
        <v>35</v>
      </c>
      <c r="D33" s="67"/>
      <c r="E33" s="15">
        <f>IFERROR(VLOOKUP(C33,RA!B:D,3,0),0)</f>
        <v>910684.29</v>
      </c>
      <c r="F33" s="25">
        <f>IFERROR(VLOOKUP(C33,RA!B:I,8,0),0)</f>
        <v>-99382.41</v>
      </c>
      <c r="G33" s="16">
        <f t="shared" si="0"/>
        <v>1010066.7000000001</v>
      </c>
      <c r="H33" s="27">
        <f>RA!J34</f>
        <v>12.759739892633201</v>
      </c>
      <c r="I33" s="20">
        <f>IFERROR(VLOOKUP(B33,RMS!C:E,3,FALSE),0)</f>
        <v>910684.29</v>
      </c>
      <c r="J33" s="21">
        <f>IFERROR(VLOOKUP(B33,RMS!C:F,4,FALSE),0)</f>
        <v>1010066.7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2"/>
      <c r="B34" s="12">
        <v>72</v>
      </c>
      <c r="C34" s="67" t="s">
        <v>36</v>
      </c>
      <c r="D34" s="67"/>
      <c r="E34" s="15">
        <f>IFERROR(VLOOKUP(C34,RA!B:D,3,0),0)</f>
        <v>75941</v>
      </c>
      <c r="F34" s="25">
        <f>IFERROR(VLOOKUP(C34,RA!B:I,8,0),0)</f>
        <v>2291.35</v>
      </c>
      <c r="G34" s="16">
        <f t="shared" si="0"/>
        <v>73649.649999999994</v>
      </c>
      <c r="H34" s="27">
        <f>RA!J35</f>
        <v>2.3294131071679698</v>
      </c>
      <c r="I34" s="20">
        <f>IFERROR(VLOOKUP(B34,RMS!C:E,3,FALSE),0)</f>
        <v>75941</v>
      </c>
      <c r="J34" s="21">
        <f>IFERROR(VLOOKUP(B34,RMS!C:F,4,FALSE),0)</f>
        <v>73649.649999999994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2"/>
      <c r="B35" s="12">
        <v>73</v>
      </c>
      <c r="C35" s="67" t="s">
        <v>37</v>
      </c>
      <c r="D35" s="67"/>
      <c r="E35" s="15">
        <f>IFERROR(VLOOKUP(C35,RA!B:D,3,0),0)</f>
        <v>509170.35</v>
      </c>
      <c r="F35" s="25">
        <f>IFERROR(VLOOKUP(C35,RA!B:I,8,0),0)</f>
        <v>-32858.959999999999</v>
      </c>
      <c r="G35" s="16">
        <f t="shared" si="0"/>
        <v>542029.30999999994</v>
      </c>
      <c r="H35" s="27">
        <f>RA!J34</f>
        <v>12.759739892633201</v>
      </c>
      <c r="I35" s="20">
        <f>IFERROR(VLOOKUP(B35,RMS!C:E,3,FALSE),0)</f>
        <v>509170.35</v>
      </c>
      <c r="J35" s="21">
        <f>IFERROR(VLOOKUP(B35,RMS!C:F,4,FALSE),0)</f>
        <v>542029.31000000006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2"/>
      <c r="B36" s="12">
        <v>74</v>
      </c>
      <c r="C36" s="67" t="s">
        <v>62</v>
      </c>
      <c r="D36" s="67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2.3294131071679698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2"/>
      <c r="B37" s="12">
        <v>75</v>
      </c>
      <c r="C37" s="67" t="s">
        <v>32</v>
      </c>
      <c r="D37" s="67"/>
      <c r="E37" s="15">
        <f>IFERROR(VLOOKUP(C37,RA!B:D,3,0),0)</f>
        <v>35236.751499999998</v>
      </c>
      <c r="F37" s="25">
        <f>IFERROR(VLOOKUP(C37,RA!B:I,8,0),0)</f>
        <v>3649.2424999999998</v>
      </c>
      <c r="G37" s="16">
        <f t="shared" si="0"/>
        <v>31587.508999999998</v>
      </c>
      <c r="H37" s="27">
        <f>RA!J35</f>
        <v>2.3294131071679698</v>
      </c>
      <c r="I37" s="20">
        <f>IFERROR(VLOOKUP(B37,RMS!C:E,3,FALSE),0)</f>
        <v>35236.752136752097</v>
      </c>
      <c r="J37" s="21">
        <f>IFERROR(VLOOKUP(B37,RMS!C:F,4,FALSE),0)</f>
        <v>31587.508461538499</v>
      </c>
      <c r="K37" s="22">
        <f t="shared" si="1"/>
        <v>-6.3675209821667522E-4</v>
      </c>
      <c r="L37" s="22">
        <f t="shared" si="2"/>
        <v>5.3846149967284873E-4</v>
      </c>
      <c r="M37" s="32"/>
    </row>
    <row r="38" spans="1:13" x14ac:dyDescent="0.2">
      <c r="A38" s="72"/>
      <c r="B38" s="12">
        <v>76</v>
      </c>
      <c r="C38" s="67" t="s">
        <v>33</v>
      </c>
      <c r="D38" s="67"/>
      <c r="E38" s="15">
        <f>IFERROR(VLOOKUP(C38,RA!B:D,3,0),0)</f>
        <v>1343765.9171</v>
      </c>
      <c r="F38" s="25">
        <f>IFERROR(VLOOKUP(C38,RA!B:I,8,0),0)</f>
        <v>74962.510399999999</v>
      </c>
      <c r="G38" s="16">
        <f t="shared" si="0"/>
        <v>1268803.4066999999</v>
      </c>
      <c r="H38" s="27">
        <f>RA!J36</f>
        <v>-10.912937786595601</v>
      </c>
      <c r="I38" s="20">
        <f>IFERROR(VLOOKUP(B38,RMS!C:E,3,FALSE),0)</f>
        <v>1343765.90181026</v>
      </c>
      <c r="J38" s="21">
        <f>IFERROR(VLOOKUP(B38,RMS!C:F,4,FALSE),0)</f>
        <v>1268803.4302128199</v>
      </c>
      <c r="K38" s="22">
        <f t="shared" si="1"/>
        <v>1.528973993845284E-2</v>
      </c>
      <c r="L38" s="22">
        <f t="shared" si="2"/>
        <v>-2.3512820014730096E-2</v>
      </c>
      <c r="M38" s="32"/>
    </row>
    <row r="39" spans="1:13" x14ac:dyDescent="0.2">
      <c r="A39" s="72"/>
      <c r="B39" s="12">
        <v>77</v>
      </c>
      <c r="C39" s="67" t="s">
        <v>38</v>
      </c>
      <c r="D39" s="67"/>
      <c r="E39" s="15">
        <f>IFERROR(VLOOKUP(C39,RA!B:D,3,0),0)</f>
        <v>427140.88</v>
      </c>
      <c r="F39" s="25">
        <f>IFERROR(VLOOKUP(C39,RA!B:I,8,0),0)</f>
        <v>-39175.25</v>
      </c>
      <c r="G39" s="16">
        <f t="shared" si="0"/>
        <v>466316.13</v>
      </c>
      <c r="H39" s="27">
        <f>RA!J37</f>
        <v>3.0172765699687898</v>
      </c>
      <c r="I39" s="20">
        <f>IFERROR(VLOOKUP(B39,RMS!C:E,3,FALSE),0)</f>
        <v>427140.88</v>
      </c>
      <c r="J39" s="21">
        <f>IFERROR(VLOOKUP(B39,RMS!C:F,4,FALSE),0)</f>
        <v>466316.13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2"/>
      <c r="B40" s="12">
        <v>78</v>
      </c>
      <c r="C40" s="67" t="s">
        <v>39</v>
      </c>
      <c r="D40" s="67"/>
      <c r="E40" s="15">
        <f>IFERROR(VLOOKUP(C40,RA!B:D,3,0),0)</f>
        <v>103701.05</v>
      </c>
      <c r="F40" s="25">
        <f>IFERROR(VLOOKUP(C40,RA!B:I,8,0),0)</f>
        <v>14743.07</v>
      </c>
      <c r="G40" s="16">
        <f t="shared" si="0"/>
        <v>88957.98000000001</v>
      </c>
      <c r="H40" s="27">
        <f>RA!J38</f>
        <v>-6.45343154800746</v>
      </c>
      <c r="I40" s="20">
        <f>IFERROR(VLOOKUP(B40,RMS!C:E,3,FALSE),0)</f>
        <v>103701.05</v>
      </c>
      <c r="J40" s="21">
        <f>IFERROR(VLOOKUP(B40,RMS!C:F,4,FALSE),0)</f>
        <v>88957.98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2"/>
      <c r="B42" s="12">
        <v>99</v>
      </c>
      <c r="C42" s="67" t="s">
        <v>34</v>
      </c>
      <c r="D42" s="67"/>
      <c r="E42" s="15">
        <f>IFERROR(VLOOKUP(C42,RA!B:D,3,0),0)</f>
        <v>27227.3505</v>
      </c>
      <c r="F42" s="25">
        <f>IFERROR(VLOOKUP(C42,RA!B:I,8,0),0)</f>
        <v>4762.5812999999998</v>
      </c>
      <c r="G42" s="16">
        <f t="shared" si="0"/>
        <v>22464.769200000002</v>
      </c>
      <c r="H42" s="27">
        <f>RA!J39</f>
        <v>0</v>
      </c>
      <c r="I42" s="20">
        <f>VLOOKUP(B42,RMS!C:E,3,FALSE)</f>
        <v>27227.3504273504</v>
      </c>
      <c r="J42" s="21">
        <f>IFERROR(VLOOKUP(B42,RMS!C:F,4,FALSE),0)</f>
        <v>22464.769230769201</v>
      </c>
      <c r="K42" s="22">
        <f t="shared" si="1"/>
        <v>7.2649600042495877E-5</v>
      </c>
      <c r="L42" s="22">
        <f t="shared" si="2"/>
        <v>-3.0769198929192498E-5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6" t="s">
        <v>45</v>
      </c>
      <c r="W1" s="78"/>
    </row>
    <row r="2" spans="1:23" ht="12.75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6"/>
      <c r="W2" s="78"/>
    </row>
    <row r="3" spans="1:23" ht="23.25" thickBo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7" t="s">
        <v>46</v>
      </c>
      <c r="W3" s="78"/>
    </row>
    <row r="4" spans="1:23" ht="12.75" thickTop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1" t="s">
        <v>5</v>
      </c>
      <c r="B7" s="82"/>
      <c r="C7" s="83"/>
      <c r="D7" s="55">
        <v>62348201.5251</v>
      </c>
      <c r="E7" s="56"/>
      <c r="F7" s="56"/>
      <c r="G7" s="55">
        <v>30680053.912</v>
      </c>
      <c r="H7" s="57">
        <v>103.22063873790501</v>
      </c>
      <c r="I7" s="55">
        <v>5264113.8536</v>
      </c>
      <c r="J7" s="57">
        <v>8.4430885331644792</v>
      </c>
      <c r="K7" s="55">
        <v>921432.88139999995</v>
      </c>
      <c r="L7" s="57">
        <v>3.00336135015589</v>
      </c>
      <c r="M7" s="57">
        <v>4.71296505677316</v>
      </c>
      <c r="N7" s="55">
        <v>832145069.82720006</v>
      </c>
      <c r="O7" s="55">
        <v>832145069.82720006</v>
      </c>
      <c r="P7" s="55">
        <v>1627209</v>
      </c>
      <c r="Q7" s="55">
        <v>1710542</v>
      </c>
      <c r="R7" s="57">
        <v>-4.8717307145922204</v>
      </c>
      <c r="S7" s="55">
        <v>38.3160377831612</v>
      </c>
      <c r="T7" s="55">
        <v>38.356259273025799</v>
      </c>
      <c r="U7" s="58">
        <v>-0.104972988314059</v>
      </c>
    </row>
    <row r="8" spans="1:23" ht="12" customHeight="1" thickBot="1" x14ac:dyDescent="0.25">
      <c r="A8" s="84">
        <v>42757</v>
      </c>
      <c r="B8" s="75" t="s">
        <v>6</v>
      </c>
      <c r="C8" s="76"/>
      <c r="D8" s="59">
        <v>2396600.5482999999</v>
      </c>
      <c r="E8" s="60"/>
      <c r="F8" s="60"/>
      <c r="G8" s="59">
        <v>966699.99990000005</v>
      </c>
      <c r="H8" s="61">
        <v>147.91564586199601</v>
      </c>
      <c r="I8" s="59">
        <v>587728.78830000001</v>
      </c>
      <c r="J8" s="61">
        <v>24.5234354434617</v>
      </c>
      <c r="K8" s="59">
        <v>166728.52989999999</v>
      </c>
      <c r="L8" s="61">
        <v>17.247184226466</v>
      </c>
      <c r="M8" s="61">
        <v>2.5250642985487</v>
      </c>
      <c r="N8" s="59">
        <v>32261433.2399</v>
      </c>
      <c r="O8" s="59">
        <v>32261433.2399</v>
      </c>
      <c r="P8" s="59">
        <v>61590</v>
      </c>
      <c r="Q8" s="59">
        <v>62702</v>
      </c>
      <c r="R8" s="61">
        <v>-1.77346815093618</v>
      </c>
      <c r="S8" s="59">
        <v>38.912169967527198</v>
      </c>
      <c r="T8" s="59">
        <v>38.424154175305397</v>
      </c>
      <c r="U8" s="62">
        <v>1.2541469484457699</v>
      </c>
    </row>
    <row r="9" spans="1:23" ht="12" customHeight="1" thickBot="1" x14ac:dyDescent="0.25">
      <c r="A9" s="85"/>
      <c r="B9" s="75" t="s">
        <v>7</v>
      </c>
      <c r="C9" s="76"/>
      <c r="D9" s="59">
        <v>327033.05540000001</v>
      </c>
      <c r="E9" s="60"/>
      <c r="F9" s="60"/>
      <c r="G9" s="59">
        <v>109364.1249</v>
      </c>
      <c r="H9" s="61">
        <v>199.031383188071</v>
      </c>
      <c r="I9" s="59">
        <v>88537.040399999998</v>
      </c>
      <c r="J9" s="61">
        <v>27.072810817765401</v>
      </c>
      <c r="K9" s="59">
        <v>24875.7418</v>
      </c>
      <c r="L9" s="61">
        <v>22.7457969628942</v>
      </c>
      <c r="M9" s="61">
        <v>2.5591718675903001</v>
      </c>
      <c r="N9" s="59">
        <v>3562212.7285000002</v>
      </c>
      <c r="O9" s="59">
        <v>3562212.7285000002</v>
      </c>
      <c r="P9" s="59">
        <v>15260</v>
      </c>
      <c r="Q9" s="59">
        <v>16102</v>
      </c>
      <c r="R9" s="61">
        <v>-5.2291640789963996</v>
      </c>
      <c r="S9" s="59">
        <v>21.4307375753604</v>
      </c>
      <c r="T9" s="59">
        <v>21.4723006272513</v>
      </c>
      <c r="U9" s="62">
        <v>-0.19394130390846001</v>
      </c>
    </row>
    <row r="10" spans="1:23" ht="12" customHeight="1" thickBot="1" x14ac:dyDescent="0.25">
      <c r="A10" s="85"/>
      <c r="B10" s="75" t="s">
        <v>8</v>
      </c>
      <c r="C10" s="76"/>
      <c r="D10" s="59">
        <v>557751.45030000003</v>
      </c>
      <c r="E10" s="60"/>
      <c r="F10" s="60"/>
      <c r="G10" s="59">
        <v>178147.85579999999</v>
      </c>
      <c r="H10" s="61">
        <v>213.08344846214001</v>
      </c>
      <c r="I10" s="59">
        <v>101629.9276</v>
      </c>
      <c r="J10" s="61">
        <v>18.221365008613802</v>
      </c>
      <c r="K10" s="59">
        <v>41660.443899999998</v>
      </c>
      <c r="L10" s="61">
        <v>23.385318735899101</v>
      </c>
      <c r="M10" s="61">
        <v>1.43948259034273</v>
      </c>
      <c r="N10" s="59">
        <v>5691940.824</v>
      </c>
      <c r="O10" s="59">
        <v>5691940.824</v>
      </c>
      <c r="P10" s="59">
        <v>188036</v>
      </c>
      <c r="Q10" s="59">
        <v>195524</v>
      </c>
      <c r="R10" s="61">
        <v>-3.8297088848427898</v>
      </c>
      <c r="S10" s="59">
        <v>2.9661950387159899</v>
      </c>
      <c r="T10" s="59">
        <v>2.6863961656880999</v>
      </c>
      <c r="U10" s="62">
        <v>9.4329222918871505</v>
      </c>
    </row>
    <row r="11" spans="1:23" ht="12" thickBot="1" x14ac:dyDescent="0.25">
      <c r="A11" s="85"/>
      <c r="B11" s="75" t="s">
        <v>9</v>
      </c>
      <c r="C11" s="76"/>
      <c r="D11" s="59">
        <v>144150.7769</v>
      </c>
      <c r="E11" s="60"/>
      <c r="F11" s="60"/>
      <c r="G11" s="59">
        <v>111733.1773</v>
      </c>
      <c r="H11" s="61">
        <v>29.013405313768001</v>
      </c>
      <c r="I11" s="59">
        <v>26874.533299999999</v>
      </c>
      <c r="J11" s="61">
        <v>18.6433496079202</v>
      </c>
      <c r="K11" s="59">
        <v>17801.6005</v>
      </c>
      <c r="L11" s="61">
        <v>15.932242266952899</v>
      </c>
      <c r="M11" s="61">
        <v>0.50966949853750498</v>
      </c>
      <c r="N11" s="59">
        <v>2168409.4382000002</v>
      </c>
      <c r="O11" s="59">
        <v>2168409.4382000002</v>
      </c>
      <c r="P11" s="59">
        <v>5805</v>
      </c>
      <c r="Q11" s="59">
        <v>6178</v>
      </c>
      <c r="R11" s="61">
        <v>-6.0375526060213698</v>
      </c>
      <c r="S11" s="59">
        <v>24.832175176571901</v>
      </c>
      <c r="T11" s="59">
        <v>24.4365117999353</v>
      </c>
      <c r="U11" s="62">
        <v>1.5933496515035901</v>
      </c>
    </row>
    <row r="12" spans="1:23" ht="12" customHeight="1" thickBot="1" x14ac:dyDescent="0.25">
      <c r="A12" s="85"/>
      <c r="B12" s="75" t="s">
        <v>10</v>
      </c>
      <c r="C12" s="76"/>
      <c r="D12" s="59">
        <v>489780.6716</v>
      </c>
      <c r="E12" s="60"/>
      <c r="F12" s="60"/>
      <c r="G12" s="59">
        <v>372622.66639999999</v>
      </c>
      <c r="H12" s="61">
        <v>31.441459622382201</v>
      </c>
      <c r="I12" s="59">
        <v>89166.455300000001</v>
      </c>
      <c r="J12" s="61">
        <v>18.205384669164999</v>
      </c>
      <c r="K12" s="59">
        <v>35603.189200000001</v>
      </c>
      <c r="L12" s="61">
        <v>9.5547567044085806</v>
      </c>
      <c r="M12" s="61">
        <v>1.5044513512289499</v>
      </c>
      <c r="N12" s="59">
        <v>10621009.247</v>
      </c>
      <c r="O12" s="59">
        <v>10621009.247</v>
      </c>
      <c r="P12" s="59">
        <v>3239</v>
      </c>
      <c r="Q12" s="59">
        <v>3676</v>
      </c>
      <c r="R12" s="61">
        <v>-11.8879216539717</v>
      </c>
      <c r="S12" s="59">
        <v>151.21354479777699</v>
      </c>
      <c r="T12" s="59">
        <v>149.099638057671</v>
      </c>
      <c r="U12" s="62">
        <v>1.39796123616616</v>
      </c>
    </row>
    <row r="13" spans="1:23" ht="12" thickBot="1" x14ac:dyDescent="0.25">
      <c r="A13" s="85"/>
      <c r="B13" s="75" t="s">
        <v>11</v>
      </c>
      <c r="C13" s="76"/>
      <c r="D13" s="59">
        <v>637734.64110000001</v>
      </c>
      <c r="E13" s="60"/>
      <c r="F13" s="60"/>
      <c r="G13" s="59">
        <v>353870.0197</v>
      </c>
      <c r="H13" s="61">
        <v>80.217199987908401</v>
      </c>
      <c r="I13" s="59">
        <v>146217.8426</v>
      </c>
      <c r="J13" s="61">
        <v>22.927693303251498</v>
      </c>
      <c r="K13" s="59">
        <v>75642.949200000003</v>
      </c>
      <c r="L13" s="61">
        <v>21.3759134679247</v>
      </c>
      <c r="M13" s="61">
        <v>0.93300028814846903</v>
      </c>
      <c r="N13" s="59">
        <v>10726434.4937</v>
      </c>
      <c r="O13" s="59">
        <v>10726434.4937</v>
      </c>
      <c r="P13" s="59">
        <v>18284</v>
      </c>
      <c r="Q13" s="59">
        <v>18521</v>
      </c>
      <c r="R13" s="61">
        <v>-1.27962852977701</v>
      </c>
      <c r="S13" s="59">
        <v>34.879383127324402</v>
      </c>
      <c r="T13" s="59">
        <v>34.680751357917998</v>
      </c>
      <c r="U13" s="62">
        <v>0.56948188757039497</v>
      </c>
    </row>
    <row r="14" spans="1:23" ht="12" thickBot="1" x14ac:dyDescent="0.25">
      <c r="A14" s="85"/>
      <c r="B14" s="75" t="s">
        <v>12</v>
      </c>
      <c r="C14" s="76"/>
      <c r="D14" s="59">
        <v>367457.71610000002</v>
      </c>
      <c r="E14" s="60"/>
      <c r="F14" s="60"/>
      <c r="G14" s="59">
        <v>199547.15539999999</v>
      </c>
      <c r="H14" s="61">
        <v>84.145805217527098</v>
      </c>
      <c r="I14" s="59">
        <v>52864.022299999997</v>
      </c>
      <c r="J14" s="61">
        <v>14.386423249202799</v>
      </c>
      <c r="K14" s="59">
        <v>34708.984100000001</v>
      </c>
      <c r="L14" s="61">
        <v>17.3938756633361</v>
      </c>
      <c r="M14" s="61">
        <v>0.52306452265193204</v>
      </c>
      <c r="N14" s="59">
        <v>4006464.0981999999</v>
      </c>
      <c r="O14" s="59">
        <v>4006464.0981999999</v>
      </c>
      <c r="P14" s="59">
        <v>3013</v>
      </c>
      <c r="Q14" s="59">
        <v>3075</v>
      </c>
      <c r="R14" s="61">
        <v>-2.0162601626016201</v>
      </c>
      <c r="S14" s="59">
        <v>121.95742319946901</v>
      </c>
      <c r="T14" s="59">
        <v>83.441381105691093</v>
      </c>
      <c r="U14" s="62">
        <v>31.581547956111301</v>
      </c>
    </row>
    <row r="15" spans="1:23" ht="12" thickBot="1" x14ac:dyDescent="0.25">
      <c r="A15" s="85"/>
      <c r="B15" s="75" t="s">
        <v>13</v>
      </c>
      <c r="C15" s="76"/>
      <c r="D15" s="59">
        <v>235227.95550000001</v>
      </c>
      <c r="E15" s="60"/>
      <c r="F15" s="60"/>
      <c r="G15" s="59">
        <v>155769.82130000001</v>
      </c>
      <c r="H15" s="61">
        <v>51.009966845227403</v>
      </c>
      <c r="I15" s="59">
        <v>2989.9243999999999</v>
      </c>
      <c r="J15" s="61">
        <v>1.2710752825465099</v>
      </c>
      <c r="K15" s="59">
        <v>23426.8177</v>
      </c>
      <c r="L15" s="61">
        <v>15.039381508233101</v>
      </c>
      <c r="M15" s="61">
        <v>-0.87237172208839997</v>
      </c>
      <c r="N15" s="59">
        <v>4107480.5896999999</v>
      </c>
      <c r="O15" s="59">
        <v>4107480.5896999999</v>
      </c>
      <c r="P15" s="59">
        <v>7646</v>
      </c>
      <c r="Q15" s="59">
        <v>8060</v>
      </c>
      <c r="R15" s="61">
        <v>-5.1364764267990104</v>
      </c>
      <c r="S15" s="59">
        <v>30.764838543029001</v>
      </c>
      <c r="T15" s="59">
        <v>31.246616104218401</v>
      </c>
      <c r="U15" s="62">
        <v>-1.56600061630584</v>
      </c>
    </row>
    <row r="16" spans="1:23" ht="12" thickBot="1" x14ac:dyDescent="0.25">
      <c r="A16" s="85"/>
      <c r="B16" s="75" t="s">
        <v>14</v>
      </c>
      <c r="C16" s="76"/>
      <c r="D16" s="59">
        <v>3905044.8593000001</v>
      </c>
      <c r="E16" s="60"/>
      <c r="F16" s="60"/>
      <c r="G16" s="59">
        <v>724315.81200000003</v>
      </c>
      <c r="H16" s="61">
        <v>439.13566356052399</v>
      </c>
      <c r="I16" s="59">
        <v>-348341.75469999999</v>
      </c>
      <c r="J16" s="61">
        <v>-8.9203009760671996</v>
      </c>
      <c r="K16" s="59">
        <v>29360.7827</v>
      </c>
      <c r="L16" s="61">
        <v>4.0535885332847101</v>
      </c>
      <c r="M16" s="61">
        <v>-12.8641848979046</v>
      </c>
      <c r="N16" s="59">
        <v>35687585.798900001</v>
      </c>
      <c r="O16" s="59">
        <v>35687585.798900001</v>
      </c>
      <c r="P16" s="59">
        <v>96702</v>
      </c>
      <c r="Q16" s="59">
        <v>103722</v>
      </c>
      <c r="R16" s="61">
        <v>-6.7680916295482101</v>
      </c>
      <c r="S16" s="59">
        <v>40.3822553752766</v>
      </c>
      <c r="T16" s="59">
        <v>37.860766709087798</v>
      </c>
      <c r="U16" s="62">
        <v>6.2440511129366101</v>
      </c>
    </row>
    <row r="17" spans="1:21" ht="12" thickBot="1" x14ac:dyDescent="0.25">
      <c r="A17" s="85"/>
      <c r="B17" s="75" t="s">
        <v>15</v>
      </c>
      <c r="C17" s="76"/>
      <c r="D17" s="59">
        <v>5564827.2033000002</v>
      </c>
      <c r="E17" s="60"/>
      <c r="F17" s="60"/>
      <c r="G17" s="59">
        <v>767224.92020000005</v>
      </c>
      <c r="H17" s="61">
        <v>625.31888065488795</v>
      </c>
      <c r="I17" s="59">
        <v>554382.98230000003</v>
      </c>
      <c r="J17" s="61">
        <v>9.9622676867889997</v>
      </c>
      <c r="K17" s="59">
        <v>65992.733200000002</v>
      </c>
      <c r="L17" s="61">
        <v>8.60148457935869</v>
      </c>
      <c r="M17" s="61">
        <v>7.4006670949643301</v>
      </c>
      <c r="N17" s="59">
        <v>59308664.289499998</v>
      </c>
      <c r="O17" s="59">
        <v>59308664.289499998</v>
      </c>
      <c r="P17" s="59">
        <v>26271</v>
      </c>
      <c r="Q17" s="59">
        <v>26920</v>
      </c>
      <c r="R17" s="61">
        <v>-2.4108469539375998</v>
      </c>
      <c r="S17" s="59">
        <v>211.82395810208999</v>
      </c>
      <c r="T17" s="59">
        <v>199.54857973996999</v>
      </c>
      <c r="U17" s="62">
        <v>5.7950849715513701</v>
      </c>
    </row>
    <row r="18" spans="1:21" ht="12" customHeight="1" thickBot="1" x14ac:dyDescent="0.25">
      <c r="A18" s="85"/>
      <c r="B18" s="75" t="s">
        <v>16</v>
      </c>
      <c r="C18" s="76"/>
      <c r="D18" s="59">
        <v>12571700.895</v>
      </c>
      <c r="E18" s="60"/>
      <c r="F18" s="60"/>
      <c r="G18" s="59">
        <v>4030132.2980999998</v>
      </c>
      <c r="H18" s="61">
        <v>211.94263525609099</v>
      </c>
      <c r="I18" s="59">
        <v>1468518.2886000001</v>
      </c>
      <c r="J18" s="61">
        <v>11.681142439397799</v>
      </c>
      <c r="K18" s="59">
        <v>128260.6292</v>
      </c>
      <c r="L18" s="61">
        <v>3.1825414083916899</v>
      </c>
      <c r="M18" s="61">
        <v>10.4494860797081</v>
      </c>
      <c r="N18" s="59">
        <v>115796931.4998</v>
      </c>
      <c r="O18" s="59">
        <v>115796931.4998</v>
      </c>
      <c r="P18" s="59">
        <v>179874</v>
      </c>
      <c r="Q18" s="59">
        <v>183500</v>
      </c>
      <c r="R18" s="61">
        <v>-1.97602179836512</v>
      </c>
      <c r="S18" s="59">
        <v>69.891706944861397</v>
      </c>
      <c r="T18" s="59">
        <v>71.483704555313295</v>
      </c>
      <c r="U18" s="62">
        <v>-2.2778061661992202</v>
      </c>
    </row>
    <row r="19" spans="1:21" ht="12" customHeight="1" thickBot="1" x14ac:dyDescent="0.25">
      <c r="A19" s="85"/>
      <c r="B19" s="75" t="s">
        <v>17</v>
      </c>
      <c r="C19" s="76"/>
      <c r="D19" s="59">
        <v>1801158.6177999999</v>
      </c>
      <c r="E19" s="60"/>
      <c r="F19" s="60"/>
      <c r="G19" s="59">
        <v>584186.62430000002</v>
      </c>
      <c r="H19" s="61">
        <v>208.319044442045</v>
      </c>
      <c r="I19" s="59">
        <v>78912.838199999998</v>
      </c>
      <c r="J19" s="61">
        <v>4.3812264739008402</v>
      </c>
      <c r="K19" s="59">
        <v>44621.584000000003</v>
      </c>
      <c r="L19" s="61">
        <v>7.63824129891157</v>
      </c>
      <c r="M19" s="61">
        <v>0.76849029384523904</v>
      </c>
      <c r="N19" s="59">
        <v>20691020.316500001</v>
      </c>
      <c r="O19" s="59">
        <v>20691020.316500001</v>
      </c>
      <c r="P19" s="59">
        <v>25366</v>
      </c>
      <c r="Q19" s="59">
        <v>26391</v>
      </c>
      <c r="R19" s="61">
        <v>-3.8838998143306398</v>
      </c>
      <c r="S19" s="59">
        <v>71.006805085547597</v>
      </c>
      <c r="T19" s="59">
        <v>69.674203478458594</v>
      </c>
      <c r="U19" s="62">
        <v>1.87672379497081</v>
      </c>
    </row>
    <row r="20" spans="1:21" ht="12" thickBot="1" x14ac:dyDescent="0.25">
      <c r="A20" s="85"/>
      <c r="B20" s="75" t="s">
        <v>18</v>
      </c>
      <c r="C20" s="76"/>
      <c r="D20" s="59">
        <v>3720362.6148999999</v>
      </c>
      <c r="E20" s="60"/>
      <c r="F20" s="60"/>
      <c r="G20" s="59">
        <v>1413885.5728</v>
      </c>
      <c r="H20" s="61">
        <v>163.130389507572</v>
      </c>
      <c r="I20" s="59">
        <v>239879.09390000001</v>
      </c>
      <c r="J20" s="61">
        <v>6.4477342326602098</v>
      </c>
      <c r="K20" s="59">
        <v>106256.8061</v>
      </c>
      <c r="L20" s="61">
        <v>7.5152337745107198</v>
      </c>
      <c r="M20" s="61">
        <v>1.2575409774150901</v>
      </c>
      <c r="N20" s="59">
        <v>53837761.678000003</v>
      </c>
      <c r="O20" s="59">
        <v>53837761.678000003</v>
      </c>
      <c r="P20" s="59">
        <v>82107</v>
      </c>
      <c r="Q20" s="59">
        <v>87103</v>
      </c>
      <c r="R20" s="61">
        <v>-5.7357381490878696</v>
      </c>
      <c r="S20" s="59">
        <v>45.311150266116201</v>
      </c>
      <c r="T20" s="59">
        <v>46.0750255628394</v>
      </c>
      <c r="U20" s="62">
        <v>-1.6858439749088501</v>
      </c>
    </row>
    <row r="21" spans="1:21" ht="12" customHeight="1" thickBot="1" x14ac:dyDescent="0.25">
      <c r="A21" s="85"/>
      <c r="B21" s="75" t="s">
        <v>19</v>
      </c>
      <c r="C21" s="76"/>
      <c r="D21" s="59">
        <v>1387923.8058</v>
      </c>
      <c r="E21" s="60"/>
      <c r="F21" s="60"/>
      <c r="G21" s="59">
        <v>454300.52679999999</v>
      </c>
      <c r="H21" s="61">
        <v>205.50785744763499</v>
      </c>
      <c r="I21" s="59">
        <v>185595.82860000001</v>
      </c>
      <c r="J21" s="61">
        <v>13.3721914578029</v>
      </c>
      <c r="K21" s="59">
        <v>66324.793300000005</v>
      </c>
      <c r="L21" s="61">
        <v>14.59932123944</v>
      </c>
      <c r="M21" s="61">
        <v>1.7982873276440301</v>
      </c>
      <c r="N21" s="59">
        <v>14893421.8288</v>
      </c>
      <c r="O21" s="59">
        <v>14893421.8288</v>
      </c>
      <c r="P21" s="59">
        <v>50983</v>
      </c>
      <c r="Q21" s="59">
        <v>52919</v>
      </c>
      <c r="R21" s="61">
        <v>-3.6584213609478602</v>
      </c>
      <c r="S21" s="59">
        <v>27.223266692819202</v>
      </c>
      <c r="T21" s="59">
        <v>25.480698089533099</v>
      </c>
      <c r="U21" s="62">
        <v>6.4010268236682997</v>
      </c>
    </row>
    <row r="22" spans="1:21" ht="12" customHeight="1" thickBot="1" x14ac:dyDescent="0.25">
      <c r="A22" s="85"/>
      <c r="B22" s="75" t="s">
        <v>20</v>
      </c>
      <c r="C22" s="76"/>
      <c r="D22" s="59">
        <v>3034183.5742000001</v>
      </c>
      <c r="E22" s="60"/>
      <c r="F22" s="60"/>
      <c r="G22" s="59">
        <v>1361480.7265999999</v>
      </c>
      <c r="H22" s="61">
        <v>122.85909120265001</v>
      </c>
      <c r="I22" s="59">
        <v>177557.14499999999</v>
      </c>
      <c r="J22" s="61">
        <v>5.85189197218613</v>
      </c>
      <c r="K22" s="59">
        <v>105462.4198</v>
      </c>
      <c r="L22" s="61">
        <v>7.7461559124211297</v>
      </c>
      <c r="M22" s="61">
        <v>0.68360583169551004</v>
      </c>
      <c r="N22" s="59">
        <v>38449300.413400002</v>
      </c>
      <c r="O22" s="59">
        <v>38449300.413400002</v>
      </c>
      <c r="P22" s="59">
        <v>122136</v>
      </c>
      <c r="Q22" s="59">
        <v>129129</v>
      </c>
      <c r="R22" s="61">
        <v>-5.4155147178403</v>
      </c>
      <c r="S22" s="59">
        <v>24.8426637043951</v>
      </c>
      <c r="T22" s="59">
        <v>25.339896249486898</v>
      </c>
      <c r="U22" s="62">
        <v>-2.0015266921794499</v>
      </c>
    </row>
    <row r="23" spans="1:21" ht="12" thickBot="1" x14ac:dyDescent="0.25">
      <c r="A23" s="85"/>
      <c r="B23" s="75" t="s">
        <v>21</v>
      </c>
      <c r="C23" s="76"/>
      <c r="D23" s="59">
        <v>5554691.3492999999</v>
      </c>
      <c r="E23" s="60"/>
      <c r="F23" s="60"/>
      <c r="G23" s="59">
        <v>3239387.7423999999</v>
      </c>
      <c r="H23" s="61">
        <v>71.473494098753307</v>
      </c>
      <c r="I23" s="59">
        <v>304760.03999999998</v>
      </c>
      <c r="J23" s="61">
        <v>5.4865341894902198</v>
      </c>
      <c r="K23" s="59">
        <v>-108654.6937</v>
      </c>
      <c r="L23" s="61">
        <v>-3.3541737618448799</v>
      </c>
      <c r="M23" s="61">
        <v>-3.8048492855859002</v>
      </c>
      <c r="N23" s="59">
        <v>99886732.442000002</v>
      </c>
      <c r="O23" s="59">
        <v>99886732.442000002</v>
      </c>
      <c r="P23" s="59">
        <v>129626</v>
      </c>
      <c r="Q23" s="59">
        <v>132420</v>
      </c>
      <c r="R23" s="61">
        <v>-2.1099531792780599</v>
      </c>
      <c r="S23" s="59">
        <v>42.851675970098597</v>
      </c>
      <c r="T23" s="59">
        <v>40.442845348889897</v>
      </c>
      <c r="U23" s="62">
        <v>5.6213218425565197</v>
      </c>
    </row>
    <row r="24" spans="1:21" ht="12" thickBot="1" x14ac:dyDescent="0.25">
      <c r="A24" s="85"/>
      <c r="B24" s="75" t="s">
        <v>22</v>
      </c>
      <c r="C24" s="76"/>
      <c r="D24" s="59">
        <v>836330.10589999997</v>
      </c>
      <c r="E24" s="60"/>
      <c r="F24" s="60"/>
      <c r="G24" s="59">
        <v>401071.56089999998</v>
      </c>
      <c r="H24" s="61">
        <v>108.52391129983999</v>
      </c>
      <c r="I24" s="59">
        <v>101892.4866</v>
      </c>
      <c r="J24" s="61">
        <v>12.1832857481975</v>
      </c>
      <c r="K24" s="59">
        <v>54895.973700000002</v>
      </c>
      <c r="L24" s="61">
        <v>13.6873264154691</v>
      </c>
      <c r="M24" s="61">
        <v>0.856101271776877</v>
      </c>
      <c r="N24" s="59">
        <v>10796815.438200001</v>
      </c>
      <c r="O24" s="59">
        <v>10796815.438200001</v>
      </c>
      <c r="P24" s="59">
        <v>41380</v>
      </c>
      <c r="Q24" s="59">
        <v>47249</v>
      </c>
      <c r="R24" s="61">
        <v>-12.421426908506</v>
      </c>
      <c r="S24" s="59">
        <v>20.210974043016002</v>
      </c>
      <c r="T24" s="59">
        <v>19.907371601515401</v>
      </c>
      <c r="U24" s="62">
        <v>1.5021663025958201</v>
      </c>
    </row>
    <row r="25" spans="1:21" ht="12" thickBot="1" x14ac:dyDescent="0.25">
      <c r="A25" s="85"/>
      <c r="B25" s="75" t="s">
        <v>23</v>
      </c>
      <c r="C25" s="76"/>
      <c r="D25" s="59">
        <v>935643.9179</v>
      </c>
      <c r="E25" s="60"/>
      <c r="F25" s="60"/>
      <c r="G25" s="59">
        <v>495247.61589999998</v>
      </c>
      <c r="H25" s="61">
        <v>88.924466844667094</v>
      </c>
      <c r="I25" s="59">
        <v>83092.594599999997</v>
      </c>
      <c r="J25" s="61">
        <v>8.8807924692650904</v>
      </c>
      <c r="K25" s="59">
        <v>36837.222999999998</v>
      </c>
      <c r="L25" s="61">
        <v>7.4381424195362804</v>
      </c>
      <c r="M25" s="61">
        <v>1.2556693429360799</v>
      </c>
      <c r="N25" s="59">
        <v>17320102.172800001</v>
      </c>
      <c r="O25" s="59">
        <v>17320102.172800001</v>
      </c>
      <c r="P25" s="59">
        <v>31632</v>
      </c>
      <c r="Q25" s="59">
        <v>40609</v>
      </c>
      <c r="R25" s="61">
        <v>-22.105937107537699</v>
      </c>
      <c r="S25" s="59">
        <v>29.579031294259</v>
      </c>
      <c r="T25" s="59">
        <v>32.4264407446625</v>
      </c>
      <c r="U25" s="62">
        <v>-9.6264459173015506</v>
      </c>
    </row>
    <row r="26" spans="1:21" ht="12" thickBot="1" x14ac:dyDescent="0.25">
      <c r="A26" s="85"/>
      <c r="B26" s="75" t="s">
        <v>24</v>
      </c>
      <c r="C26" s="76"/>
      <c r="D26" s="59">
        <v>2811027.2705000001</v>
      </c>
      <c r="E26" s="60"/>
      <c r="F26" s="60"/>
      <c r="G26" s="59">
        <v>971790.00360000005</v>
      </c>
      <c r="H26" s="61">
        <v>189.26283045581201</v>
      </c>
      <c r="I26" s="59">
        <v>522875.6629</v>
      </c>
      <c r="J26" s="61">
        <v>18.600874790054799</v>
      </c>
      <c r="K26" s="59">
        <v>184459.85029999999</v>
      </c>
      <c r="L26" s="61">
        <v>18.981451714533801</v>
      </c>
      <c r="M26" s="61">
        <v>1.8346312872400701</v>
      </c>
      <c r="N26" s="59">
        <v>32460014.2564</v>
      </c>
      <c r="O26" s="59">
        <v>32460014.2564</v>
      </c>
      <c r="P26" s="59">
        <v>101180</v>
      </c>
      <c r="Q26" s="59">
        <v>105572</v>
      </c>
      <c r="R26" s="61">
        <v>-4.1601939908309102</v>
      </c>
      <c r="S26" s="59">
        <v>27.782439914014599</v>
      </c>
      <c r="T26" s="59">
        <v>28.1263355056265</v>
      </c>
      <c r="U26" s="62">
        <v>-1.23781637853337</v>
      </c>
    </row>
    <row r="27" spans="1:21" ht="12" thickBot="1" x14ac:dyDescent="0.25">
      <c r="A27" s="85"/>
      <c r="B27" s="75" t="s">
        <v>25</v>
      </c>
      <c r="C27" s="76"/>
      <c r="D27" s="59">
        <v>544049.59180000005</v>
      </c>
      <c r="E27" s="60"/>
      <c r="F27" s="60"/>
      <c r="G27" s="59">
        <v>287159.15289999999</v>
      </c>
      <c r="H27" s="61">
        <v>89.459255017881802</v>
      </c>
      <c r="I27" s="59">
        <v>128216.2329</v>
      </c>
      <c r="J27" s="61">
        <v>23.567012057815099</v>
      </c>
      <c r="K27" s="59">
        <v>71784.005300000004</v>
      </c>
      <c r="L27" s="61">
        <v>24.997986160308098</v>
      </c>
      <c r="M27" s="61">
        <v>0.78613929891705303</v>
      </c>
      <c r="N27" s="59">
        <v>7321528.9518999998</v>
      </c>
      <c r="O27" s="59">
        <v>7321528.9518999998</v>
      </c>
      <c r="P27" s="59">
        <v>43985</v>
      </c>
      <c r="Q27" s="59">
        <v>45295</v>
      </c>
      <c r="R27" s="61">
        <v>-2.8921514515951001</v>
      </c>
      <c r="S27" s="59">
        <v>12.3689801477777</v>
      </c>
      <c r="T27" s="59">
        <v>12.1397250469147</v>
      </c>
      <c r="U27" s="62">
        <v>1.8534680961887899</v>
      </c>
    </row>
    <row r="28" spans="1:21" ht="12" thickBot="1" x14ac:dyDescent="0.25">
      <c r="A28" s="85"/>
      <c r="B28" s="75" t="s">
        <v>26</v>
      </c>
      <c r="C28" s="76"/>
      <c r="D28" s="59">
        <v>2131586.2543000001</v>
      </c>
      <c r="E28" s="60"/>
      <c r="F28" s="60"/>
      <c r="G28" s="59">
        <v>1457856.2947</v>
      </c>
      <c r="H28" s="61">
        <v>46.2137428805108</v>
      </c>
      <c r="I28" s="59">
        <v>21304.053500000002</v>
      </c>
      <c r="J28" s="61">
        <v>0.99944599741267004</v>
      </c>
      <c r="K28" s="59">
        <v>72183.349700000006</v>
      </c>
      <c r="L28" s="61">
        <v>4.9513350501294804</v>
      </c>
      <c r="M28" s="61">
        <v>-0.70486194408348501</v>
      </c>
      <c r="N28" s="59">
        <v>38840291.632399999</v>
      </c>
      <c r="O28" s="59">
        <v>38840291.632399999</v>
      </c>
      <c r="P28" s="59">
        <v>47634</v>
      </c>
      <c r="Q28" s="59">
        <v>54289</v>
      </c>
      <c r="R28" s="61">
        <v>-12.2584685663762</v>
      </c>
      <c r="S28" s="59">
        <v>44.749260072637199</v>
      </c>
      <c r="T28" s="59">
        <v>49.011793947208503</v>
      </c>
      <c r="U28" s="62">
        <v>-9.5253728612547004</v>
      </c>
    </row>
    <row r="29" spans="1:21" ht="12" thickBot="1" x14ac:dyDescent="0.25">
      <c r="A29" s="85"/>
      <c r="B29" s="75" t="s">
        <v>27</v>
      </c>
      <c r="C29" s="76"/>
      <c r="D29" s="59">
        <v>1119623.2433</v>
      </c>
      <c r="E29" s="60"/>
      <c r="F29" s="60"/>
      <c r="G29" s="59">
        <v>935410.46140000003</v>
      </c>
      <c r="H29" s="61">
        <v>19.6932565436883</v>
      </c>
      <c r="I29" s="59">
        <v>164761.85759999999</v>
      </c>
      <c r="J29" s="61">
        <v>14.7158303997314</v>
      </c>
      <c r="K29" s="59">
        <v>228464.4711</v>
      </c>
      <c r="L29" s="61">
        <v>24.42398075793</v>
      </c>
      <c r="M29" s="61">
        <v>-0.278829409199985</v>
      </c>
      <c r="N29" s="59">
        <v>19518305.227200001</v>
      </c>
      <c r="O29" s="59">
        <v>19518305.227200001</v>
      </c>
      <c r="P29" s="59">
        <v>121134</v>
      </c>
      <c r="Q29" s="59">
        <v>127477</v>
      </c>
      <c r="R29" s="61">
        <v>-4.9757995559983401</v>
      </c>
      <c r="S29" s="59">
        <v>9.2428487732593698</v>
      </c>
      <c r="T29" s="59">
        <v>8.9858673172415404</v>
      </c>
      <c r="U29" s="62">
        <v>2.7803273895522902</v>
      </c>
    </row>
    <row r="30" spans="1:21" ht="12" thickBot="1" x14ac:dyDescent="0.25">
      <c r="A30" s="85"/>
      <c r="B30" s="75" t="s">
        <v>28</v>
      </c>
      <c r="C30" s="76"/>
      <c r="D30" s="59">
        <v>3283271.5369000002</v>
      </c>
      <c r="E30" s="60"/>
      <c r="F30" s="60"/>
      <c r="G30" s="59">
        <v>982007.73990000004</v>
      </c>
      <c r="H30" s="61">
        <v>234.342735143243</v>
      </c>
      <c r="I30" s="59">
        <v>380317.07709999999</v>
      </c>
      <c r="J30" s="61">
        <v>11.5834792470162</v>
      </c>
      <c r="K30" s="59">
        <v>118475.97960000001</v>
      </c>
      <c r="L30" s="61">
        <v>12.064668615755</v>
      </c>
      <c r="M30" s="61">
        <v>2.21007750587107</v>
      </c>
      <c r="N30" s="59">
        <v>34060298.697700001</v>
      </c>
      <c r="O30" s="59">
        <v>34060298.697700001</v>
      </c>
      <c r="P30" s="59">
        <v>118883</v>
      </c>
      <c r="Q30" s="59">
        <v>120172</v>
      </c>
      <c r="R30" s="61">
        <v>-1.0726292314349399</v>
      </c>
      <c r="S30" s="59">
        <v>27.6176706249001</v>
      </c>
      <c r="T30" s="59">
        <v>26.453886657457598</v>
      </c>
      <c r="U30" s="62">
        <v>4.21391066338954</v>
      </c>
    </row>
    <row r="31" spans="1:21" ht="12" thickBot="1" x14ac:dyDescent="0.25">
      <c r="A31" s="85"/>
      <c r="B31" s="75" t="s">
        <v>29</v>
      </c>
      <c r="C31" s="76"/>
      <c r="D31" s="59">
        <v>2048434.6285000001</v>
      </c>
      <c r="E31" s="60"/>
      <c r="F31" s="60"/>
      <c r="G31" s="59">
        <v>1360563.2988</v>
      </c>
      <c r="H31" s="61">
        <v>50.5578336786458</v>
      </c>
      <c r="I31" s="59">
        <v>-1003.8942</v>
      </c>
      <c r="J31" s="61">
        <v>-4.9007870987570999E-2</v>
      </c>
      <c r="K31" s="59">
        <v>-3797.8404999999998</v>
      </c>
      <c r="L31" s="61">
        <v>-0.279137361955129</v>
      </c>
      <c r="M31" s="61">
        <v>-0.73566709818382303</v>
      </c>
      <c r="N31" s="59">
        <v>58834900.092699997</v>
      </c>
      <c r="O31" s="59">
        <v>58834900.092699997</v>
      </c>
      <c r="P31" s="59">
        <v>43936</v>
      </c>
      <c r="Q31" s="59">
        <v>47243</v>
      </c>
      <c r="R31" s="61">
        <v>-6.9999788328429604</v>
      </c>
      <c r="S31" s="59">
        <v>46.623147953842</v>
      </c>
      <c r="T31" s="59">
        <v>45.8274246195204</v>
      </c>
      <c r="U31" s="62">
        <v>1.70671301540897</v>
      </c>
    </row>
    <row r="32" spans="1:21" ht="12" thickBot="1" x14ac:dyDescent="0.25">
      <c r="A32" s="85"/>
      <c r="B32" s="75" t="s">
        <v>30</v>
      </c>
      <c r="C32" s="76"/>
      <c r="D32" s="59">
        <v>247801.59169999999</v>
      </c>
      <c r="E32" s="60"/>
      <c r="F32" s="60"/>
      <c r="G32" s="59">
        <v>124205.7268</v>
      </c>
      <c r="H32" s="61">
        <v>99.508990514598395</v>
      </c>
      <c r="I32" s="59">
        <v>54851.7932</v>
      </c>
      <c r="J32" s="61">
        <v>22.135367583274501</v>
      </c>
      <c r="K32" s="59">
        <v>33334.203000000001</v>
      </c>
      <c r="L32" s="61">
        <v>26.837895368283501</v>
      </c>
      <c r="M32" s="61">
        <v>0.64551086462154195</v>
      </c>
      <c r="N32" s="59">
        <v>3583326.7138999999</v>
      </c>
      <c r="O32" s="59">
        <v>3583326.7138999999</v>
      </c>
      <c r="P32" s="59">
        <v>33055</v>
      </c>
      <c r="Q32" s="59">
        <v>35027</v>
      </c>
      <c r="R32" s="61">
        <v>-5.6299426156964598</v>
      </c>
      <c r="S32" s="59">
        <v>7.4966447345333496</v>
      </c>
      <c r="T32" s="59">
        <v>7.4808216604333797</v>
      </c>
      <c r="U32" s="62">
        <v>0.21106874688998301</v>
      </c>
    </row>
    <row r="33" spans="1:21" ht="12" thickBot="1" x14ac:dyDescent="0.25">
      <c r="A33" s="85"/>
      <c r="B33" s="75" t="s">
        <v>75</v>
      </c>
      <c r="C33" s="76"/>
      <c r="D33" s="59">
        <v>27.777799999999999</v>
      </c>
      <c r="E33" s="60"/>
      <c r="F33" s="60"/>
      <c r="G33" s="59">
        <v>15.102499999999999</v>
      </c>
      <c r="H33" s="61">
        <v>83.928488660817706</v>
      </c>
      <c r="I33" s="59">
        <v>0</v>
      </c>
      <c r="J33" s="61">
        <v>0</v>
      </c>
      <c r="K33" s="59">
        <v>-41.615900000000003</v>
      </c>
      <c r="L33" s="61">
        <v>-275.55636484025803</v>
      </c>
      <c r="M33" s="61">
        <v>-1</v>
      </c>
      <c r="N33" s="59">
        <v>27.777799999999999</v>
      </c>
      <c r="O33" s="59">
        <v>27.777799999999999</v>
      </c>
      <c r="P33" s="59">
        <v>1</v>
      </c>
      <c r="Q33" s="60"/>
      <c r="R33" s="60"/>
      <c r="S33" s="59">
        <v>27.777799999999999</v>
      </c>
      <c r="T33" s="60"/>
      <c r="U33" s="87"/>
    </row>
    <row r="34" spans="1:21" ht="12" customHeight="1" thickBot="1" x14ac:dyDescent="0.25">
      <c r="A34" s="85"/>
      <c r="B34" s="75" t="s">
        <v>31</v>
      </c>
      <c r="C34" s="76"/>
      <c r="D34" s="59">
        <v>660110.39260000002</v>
      </c>
      <c r="E34" s="60"/>
      <c r="F34" s="60"/>
      <c r="G34" s="59">
        <v>304181.53700000001</v>
      </c>
      <c r="H34" s="61">
        <v>117.011985378981</v>
      </c>
      <c r="I34" s="59">
        <v>84228.369099999996</v>
      </c>
      <c r="J34" s="61">
        <v>12.759739892633201</v>
      </c>
      <c r="K34" s="59">
        <v>34828.095999999998</v>
      </c>
      <c r="L34" s="61">
        <v>11.4497731662129</v>
      </c>
      <c r="M34" s="61">
        <v>1.4184029210210101</v>
      </c>
      <c r="N34" s="59">
        <v>9533922.1119999997</v>
      </c>
      <c r="O34" s="59">
        <v>9533922.1119999997</v>
      </c>
      <c r="P34" s="59">
        <v>21368</v>
      </c>
      <c r="Q34" s="59">
        <v>24241</v>
      </c>
      <c r="R34" s="61">
        <v>-11.8518212945011</v>
      </c>
      <c r="S34" s="59">
        <v>30.892474382253798</v>
      </c>
      <c r="T34" s="59">
        <v>31.151025048471599</v>
      </c>
      <c r="U34" s="62">
        <v>-0.83693738163714604</v>
      </c>
    </row>
    <row r="35" spans="1:21" ht="12" customHeight="1" thickBot="1" x14ac:dyDescent="0.25">
      <c r="A35" s="85"/>
      <c r="B35" s="75" t="s">
        <v>61</v>
      </c>
      <c r="C35" s="76"/>
      <c r="D35" s="59">
        <v>1601797.89</v>
      </c>
      <c r="E35" s="60"/>
      <c r="F35" s="60"/>
      <c r="G35" s="59">
        <v>940834.41</v>
      </c>
      <c r="H35" s="61">
        <v>70.252902420947805</v>
      </c>
      <c r="I35" s="59">
        <v>37312.49</v>
      </c>
      <c r="J35" s="61">
        <v>2.3294131071679698</v>
      </c>
      <c r="K35" s="59">
        <v>-55703.46</v>
      </c>
      <c r="L35" s="61">
        <v>-5.9206444203077098</v>
      </c>
      <c r="M35" s="61">
        <v>-1.6698415143332199</v>
      </c>
      <c r="N35" s="59">
        <v>19732163.530000001</v>
      </c>
      <c r="O35" s="59">
        <v>19732163.530000001</v>
      </c>
      <c r="P35" s="59">
        <v>234</v>
      </c>
      <c r="Q35" s="59">
        <v>258</v>
      </c>
      <c r="R35" s="61">
        <v>-9.30232558139536</v>
      </c>
      <c r="S35" s="59">
        <v>6845.2901282051298</v>
      </c>
      <c r="T35" s="59">
        <v>7358.1991085271302</v>
      </c>
      <c r="U35" s="62">
        <v>-7.4928742349229003</v>
      </c>
    </row>
    <row r="36" spans="1:21" ht="12" customHeight="1" thickBot="1" x14ac:dyDescent="0.25">
      <c r="A36" s="85"/>
      <c r="B36" s="75" t="s">
        <v>35</v>
      </c>
      <c r="C36" s="76"/>
      <c r="D36" s="59">
        <v>910684.29</v>
      </c>
      <c r="E36" s="60"/>
      <c r="F36" s="60"/>
      <c r="G36" s="59">
        <v>2466539.06</v>
      </c>
      <c r="H36" s="61">
        <v>-63.078456580371402</v>
      </c>
      <c r="I36" s="59">
        <v>-99382.41</v>
      </c>
      <c r="J36" s="61">
        <v>-10.912937786595601</v>
      </c>
      <c r="K36" s="59">
        <v>-328844.13</v>
      </c>
      <c r="L36" s="61">
        <v>-13.332208491358699</v>
      </c>
      <c r="M36" s="61">
        <v>-0.69778262424815096</v>
      </c>
      <c r="N36" s="59">
        <v>20036619.550000001</v>
      </c>
      <c r="O36" s="59">
        <v>20036619.550000001</v>
      </c>
      <c r="P36" s="59">
        <v>391</v>
      </c>
      <c r="Q36" s="59">
        <v>417</v>
      </c>
      <c r="R36" s="61">
        <v>-6.2350119904076697</v>
      </c>
      <c r="S36" s="59">
        <v>2329.1158312020498</v>
      </c>
      <c r="T36" s="59">
        <v>2693.9444364508399</v>
      </c>
      <c r="U36" s="62">
        <v>-15.663824029761001</v>
      </c>
    </row>
    <row r="37" spans="1:21" ht="12" customHeight="1" thickBot="1" x14ac:dyDescent="0.25">
      <c r="A37" s="85"/>
      <c r="B37" s="75" t="s">
        <v>36</v>
      </c>
      <c r="C37" s="76"/>
      <c r="D37" s="59">
        <v>75941</v>
      </c>
      <c r="E37" s="60"/>
      <c r="F37" s="60"/>
      <c r="G37" s="59">
        <v>1030249.62</v>
      </c>
      <c r="H37" s="61">
        <v>-92.628873767504999</v>
      </c>
      <c r="I37" s="59">
        <v>2291.35</v>
      </c>
      <c r="J37" s="61">
        <v>3.0172765699687898</v>
      </c>
      <c r="K37" s="59">
        <v>-25367.35</v>
      </c>
      <c r="L37" s="61">
        <v>-2.4622527887950101</v>
      </c>
      <c r="M37" s="61">
        <v>-1.09032673889862</v>
      </c>
      <c r="N37" s="59">
        <v>5987994.2999999998</v>
      </c>
      <c r="O37" s="59">
        <v>5987994.2999999998</v>
      </c>
      <c r="P37" s="59">
        <v>27</v>
      </c>
      <c r="Q37" s="59">
        <v>37</v>
      </c>
      <c r="R37" s="61">
        <v>-27.027027027027</v>
      </c>
      <c r="S37" s="59">
        <v>2812.62962962963</v>
      </c>
      <c r="T37" s="59">
        <v>3142.36540540541</v>
      </c>
      <c r="U37" s="62">
        <v>-11.723398356547801</v>
      </c>
    </row>
    <row r="38" spans="1:21" ht="12" customHeight="1" thickBot="1" x14ac:dyDescent="0.25">
      <c r="A38" s="85"/>
      <c r="B38" s="75" t="s">
        <v>37</v>
      </c>
      <c r="C38" s="76"/>
      <c r="D38" s="59">
        <v>509170.35</v>
      </c>
      <c r="E38" s="60"/>
      <c r="F38" s="60"/>
      <c r="G38" s="59">
        <v>1393700.32</v>
      </c>
      <c r="H38" s="61">
        <v>-63.466295968131803</v>
      </c>
      <c r="I38" s="59">
        <v>-32858.959999999999</v>
      </c>
      <c r="J38" s="61">
        <v>-6.45343154800746</v>
      </c>
      <c r="K38" s="59">
        <v>-255762.46</v>
      </c>
      <c r="L38" s="61">
        <v>-18.351323905845099</v>
      </c>
      <c r="M38" s="61">
        <v>-0.87152547719473805</v>
      </c>
      <c r="N38" s="59">
        <v>11601542.42</v>
      </c>
      <c r="O38" s="59">
        <v>11601542.42</v>
      </c>
      <c r="P38" s="59">
        <v>363</v>
      </c>
      <c r="Q38" s="59">
        <v>329</v>
      </c>
      <c r="R38" s="61">
        <v>10.334346504559299</v>
      </c>
      <c r="S38" s="59">
        <v>1402.67314049587</v>
      </c>
      <c r="T38" s="59">
        <v>1765.3571428571399</v>
      </c>
      <c r="U38" s="62">
        <v>-25.856629879792301</v>
      </c>
    </row>
    <row r="39" spans="1:21" ht="12" customHeight="1" thickBot="1" x14ac:dyDescent="0.25">
      <c r="A39" s="85"/>
      <c r="B39" s="75" t="s">
        <v>74</v>
      </c>
      <c r="C39" s="76"/>
      <c r="D39" s="60"/>
      <c r="E39" s="60"/>
      <c r="F39" s="60"/>
      <c r="G39" s="59">
        <v>3.4</v>
      </c>
      <c r="H39" s="60"/>
      <c r="I39" s="60"/>
      <c r="J39" s="60"/>
      <c r="K39" s="59">
        <v>-163.37</v>
      </c>
      <c r="L39" s="61">
        <v>-4805</v>
      </c>
      <c r="M39" s="60"/>
      <c r="N39" s="59">
        <v>6.07</v>
      </c>
      <c r="O39" s="59">
        <v>6.07</v>
      </c>
      <c r="P39" s="60"/>
      <c r="Q39" s="59">
        <v>3</v>
      </c>
      <c r="R39" s="60"/>
      <c r="S39" s="60"/>
      <c r="T39" s="59">
        <v>0.116666666666667</v>
      </c>
      <c r="U39" s="87"/>
    </row>
    <row r="40" spans="1:21" ht="12" customHeight="1" thickBot="1" x14ac:dyDescent="0.25">
      <c r="A40" s="85"/>
      <c r="B40" s="75" t="s">
        <v>32</v>
      </c>
      <c r="C40" s="76"/>
      <c r="D40" s="59">
        <v>35236.751499999998</v>
      </c>
      <c r="E40" s="60"/>
      <c r="F40" s="60"/>
      <c r="G40" s="59">
        <v>101186.3242</v>
      </c>
      <c r="H40" s="61">
        <v>-65.176369654111795</v>
      </c>
      <c r="I40" s="59">
        <v>3649.2424999999998</v>
      </c>
      <c r="J40" s="61">
        <v>10.3563533658885</v>
      </c>
      <c r="K40" s="59">
        <v>5944.1998000000003</v>
      </c>
      <c r="L40" s="61">
        <v>5.8745090771861399</v>
      </c>
      <c r="M40" s="61">
        <v>-0.38608347249700498</v>
      </c>
      <c r="N40" s="59">
        <v>759849.1385</v>
      </c>
      <c r="O40" s="59">
        <v>759849.1385</v>
      </c>
      <c r="P40" s="59">
        <v>124</v>
      </c>
      <c r="Q40" s="59">
        <v>116</v>
      </c>
      <c r="R40" s="61">
        <v>6.8965517241379199</v>
      </c>
      <c r="S40" s="59">
        <v>284.16735080645202</v>
      </c>
      <c r="T40" s="59">
        <v>378.20512241379299</v>
      </c>
      <c r="U40" s="62">
        <v>-33.0923912759391</v>
      </c>
    </row>
    <row r="41" spans="1:21" ht="12" thickBot="1" x14ac:dyDescent="0.25">
      <c r="A41" s="85"/>
      <c r="B41" s="75" t="s">
        <v>33</v>
      </c>
      <c r="C41" s="76"/>
      <c r="D41" s="59">
        <v>1343765.9171</v>
      </c>
      <c r="E41" s="60"/>
      <c r="F41" s="60"/>
      <c r="G41" s="59">
        <v>893875.42720000003</v>
      </c>
      <c r="H41" s="61">
        <v>50.330334206551498</v>
      </c>
      <c r="I41" s="59">
        <v>74962.510399999999</v>
      </c>
      <c r="J41" s="61">
        <v>5.5785393457349803</v>
      </c>
      <c r="K41" s="59">
        <v>27801.1319</v>
      </c>
      <c r="L41" s="61">
        <v>3.1101796798559498</v>
      </c>
      <c r="M41" s="61">
        <v>1.6963833943753901</v>
      </c>
      <c r="N41" s="59">
        <v>17341907.3772</v>
      </c>
      <c r="O41" s="59">
        <v>17341907.3772</v>
      </c>
      <c r="P41" s="59">
        <v>5511</v>
      </c>
      <c r="Q41" s="59">
        <v>5824</v>
      </c>
      <c r="R41" s="61">
        <v>-5.3743131868131799</v>
      </c>
      <c r="S41" s="59">
        <v>243.83340901832699</v>
      </c>
      <c r="T41" s="59">
        <v>263.44563337912098</v>
      </c>
      <c r="U41" s="62">
        <v>-8.04328842374502</v>
      </c>
    </row>
    <row r="42" spans="1:21" ht="12" customHeight="1" thickBot="1" x14ac:dyDescent="0.25">
      <c r="A42" s="85"/>
      <c r="B42" s="75" t="s">
        <v>38</v>
      </c>
      <c r="C42" s="76"/>
      <c r="D42" s="59">
        <v>427140.88</v>
      </c>
      <c r="E42" s="60"/>
      <c r="F42" s="60"/>
      <c r="G42" s="59">
        <v>1134817.3</v>
      </c>
      <c r="H42" s="61">
        <v>-62.360383473181102</v>
      </c>
      <c r="I42" s="59">
        <v>-39175.25</v>
      </c>
      <c r="J42" s="61">
        <v>-9.1715056634242096</v>
      </c>
      <c r="K42" s="59">
        <v>-184737.54</v>
      </c>
      <c r="L42" s="61">
        <v>-16.279055668255999</v>
      </c>
      <c r="M42" s="61">
        <v>-0.78794104327685599</v>
      </c>
      <c r="N42" s="59">
        <v>8309986.3300000001</v>
      </c>
      <c r="O42" s="59">
        <v>8309986.3300000001</v>
      </c>
      <c r="P42" s="59">
        <v>292</v>
      </c>
      <c r="Q42" s="59">
        <v>301</v>
      </c>
      <c r="R42" s="61">
        <v>-2.99003322259136</v>
      </c>
      <c r="S42" s="59">
        <v>1462.8112328767099</v>
      </c>
      <c r="T42" s="59">
        <v>1414.3209302325599</v>
      </c>
      <c r="U42" s="62">
        <v>3.3148708154773301</v>
      </c>
    </row>
    <row r="43" spans="1:21" ht="12" thickBot="1" x14ac:dyDescent="0.25">
      <c r="A43" s="85"/>
      <c r="B43" s="75" t="s">
        <v>39</v>
      </c>
      <c r="C43" s="76"/>
      <c r="D43" s="59">
        <v>103701.05</v>
      </c>
      <c r="E43" s="60"/>
      <c r="F43" s="60"/>
      <c r="G43" s="59">
        <v>346033.4</v>
      </c>
      <c r="H43" s="61">
        <v>-70.031491179753203</v>
      </c>
      <c r="I43" s="59">
        <v>14743.07</v>
      </c>
      <c r="J43" s="61">
        <v>14.216895585917401</v>
      </c>
      <c r="K43" s="59">
        <v>45731.86</v>
      </c>
      <c r="L43" s="61">
        <v>13.2160248114777</v>
      </c>
      <c r="M43" s="61">
        <v>-0.67761927898843399</v>
      </c>
      <c r="N43" s="59">
        <v>3700435</v>
      </c>
      <c r="O43" s="59">
        <v>3700435</v>
      </c>
      <c r="P43" s="59">
        <v>127</v>
      </c>
      <c r="Q43" s="59">
        <v>130</v>
      </c>
      <c r="R43" s="61">
        <v>-2.3076923076923102</v>
      </c>
      <c r="S43" s="59">
        <v>816.54370078740203</v>
      </c>
      <c r="T43" s="59">
        <v>1194.6992307692301</v>
      </c>
      <c r="U43" s="62">
        <v>-46.311731952272702</v>
      </c>
    </row>
    <row r="44" spans="1:21" ht="12" thickBot="1" x14ac:dyDescent="0.25">
      <c r="A44" s="85"/>
      <c r="B44" s="75" t="s">
        <v>76</v>
      </c>
      <c r="C44" s="76"/>
      <c r="D44" s="60"/>
      <c r="E44" s="60"/>
      <c r="F44" s="60"/>
      <c r="G44" s="59">
        <v>0</v>
      </c>
      <c r="H44" s="60"/>
      <c r="I44" s="60"/>
      <c r="J44" s="60"/>
      <c r="K44" s="59">
        <v>0</v>
      </c>
      <c r="L44" s="60"/>
      <c r="M44" s="60"/>
      <c r="N44" s="60"/>
      <c r="O44" s="60"/>
      <c r="P44" s="60"/>
      <c r="Q44" s="60"/>
      <c r="R44" s="60"/>
      <c r="S44" s="60"/>
      <c r="T44" s="60"/>
      <c r="U44" s="87"/>
    </row>
    <row r="45" spans="1:21" ht="12" thickBot="1" x14ac:dyDescent="0.25">
      <c r="A45" s="86"/>
      <c r="B45" s="75" t="s">
        <v>34</v>
      </c>
      <c r="C45" s="76"/>
      <c r="D45" s="63">
        <v>27227.3505</v>
      </c>
      <c r="E45" s="64"/>
      <c r="F45" s="64"/>
      <c r="G45" s="63">
        <v>30637.112300000001</v>
      </c>
      <c r="H45" s="65">
        <v>-11.129514317836</v>
      </c>
      <c r="I45" s="63">
        <v>4762.5812999999998</v>
      </c>
      <c r="J45" s="65">
        <v>17.491901387907699</v>
      </c>
      <c r="K45" s="63">
        <v>3036.9935</v>
      </c>
      <c r="L45" s="65">
        <v>9.9127929233722192</v>
      </c>
      <c r="M45" s="65">
        <v>0.56818949398475804</v>
      </c>
      <c r="N45" s="63">
        <v>708230.11239999998</v>
      </c>
      <c r="O45" s="63">
        <v>708230.11239999998</v>
      </c>
      <c r="P45" s="63">
        <v>14</v>
      </c>
      <c r="Q45" s="63">
        <v>11</v>
      </c>
      <c r="R45" s="65">
        <v>27.272727272727298</v>
      </c>
      <c r="S45" s="63">
        <v>1944.8107500000001</v>
      </c>
      <c r="T45" s="63">
        <v>37600.167099999999</v>
      </c>
      <c r="U45" s="66">
        <v>-1833.3586622760099</v>
      </c>
    </row>
  </sheetData>
  <mergeCells count="43">
    <mergeCell ref="A1:U4"/>
    <mergeCell ref="W1:W4"/>
    <mergeCell ref="B6:C6"/>
    <mergeCell ref="A7:C7"/>
    <mergeCell ref="B8:C8"/>
    <mergeCell ref="B25:C25"/>
    <mergeCell ref="B26:C26"/>
    <mergeCell ref="B21:C21"/>
    <mergeCell ref="B22:C22"/>
    <mergeCell ref="B15:C15"/>
    <mergeCell ref="B23:C23"/>
    <mergeCell ref="B24:C24"/>
    <mergeCell ref="A8:A45"/>
    <mergeCell ref="B44:C44"/>
    <mergeCell ref="B45:C45"/>
    <mergeCell ref="B43:C43"/>
    <mergeCell ref="B14:C14"/>
    <mergeCell ref="B17:C17"/>
    <mergeCell ref="B20:C20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28:C28"/>
    <mergeCell ref="B39:C39"/>
    <mergeCell ref="B40:C40"/>
    <mergeCell ref="B36:C36"/>
    <mergeCell ref="B9:C9"/>
    <mergeCell ref="B10:C10"/>
    <mergeCell ref="B11:C11"/>
    <mergeCell ref="B18:C18"/>
    <mergeCell ref="B12:C12"/>
    <mergeCell ref="B13:C13"/>
    <mergeCell ref="B19:C19"/>
    <mergeCell ref="B27:C27"/>
    <mergeCell ref="B16:C1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activeCell="J28" sqref="J28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42757</v>
      </c>
      <c r="C2" s="43">
        <v>12</v>
      </c>
      <c r="D2" s="43">
        <v>179954</v>
      </c>
      <c r="E2" s="43">
        <v>2396603.6592393201</v>
      </c>
      <c r="F2" s="43">
        <v>1808871.7531880301</v>
      </c>
      <c r="G2" s="37"/>
      <c r="H2" s="37"/>
    </row>
    <row r="3" spans="1:8" x14ac:dyDescent="0.2">
      <c r="A3" s="43">
        <v>2</v>
      </c>
      <c r="B3" s="44">
        <v>42757</v>
      </c>
      <c r="C3" s="43">
        <v>13</v>
      </c>
      <c r="D3" s="43">
        <v>33663</v>
      </c>
      <c r="E3" s="43">
        <v>327033.24660170899</v>
      </c>
      <c r="F3" s="43">
        <v>238496.035162393</v>
      </c>
      <c r="G3" s="37"/>
      <c r="H3" s="37"/>
    </row>
    <row r="4" spans="1:8" x14ac:dyDescent="0.2">
      <c r="A4" s="43">
        <v>3</v>
      </c>
      <c r="B4" s="44">
        <v>42757</v>
      </c>
      <c r="C4" s="43">
        <v>14</v>
      </c>
      <c r="D4" s="43">
        <v>238765</v>
      </c>
      <c r="E4" s="43">
        <v>557751.67507167405</v>
      </c>
      <c r="F4" s="43">
        <v>456121.51402733597</v>
      </c>
      <c r="G4" s="37"/>
      <c r="H4" s="37"/>
    </row>
    <row r="5" spans="1:8" x14ac:dyDescent="0.2">
      <c r="A5" s="43">
        <v>4</v>
      </c>
      <c r="B5" s="44">
        <v>42757</v>
      </c>
      <c r="C5" s="43">
        <v>15</v>
      </c>
      <c r="D5" s="43">
        <v>7708</v>
      </c>
      <c r="E5" s="43">
        <v>144150.88157982001</v>
      </c>
      <c r="F5" s="43">
        <v>117276.244248688</v>
      </c>
      <c r="G5" s="37"/>
      <c r="H5" s="37"/>
    </row>
    <row r="6" spans="1:8" x14ac:dyDescent="0.2">
      <c r="A6" s="43">
        <v>5</v>
      </c>
      <c r="B6" s="44">
        <v>42757</v>
      </c>
      <c r="C6" s="43">
        <v>16</v>
      </c>
      <c r="D6" s="43">
        <v>15960</v>
      </c>
      <c r="E6" s="43">
        <v>489780.66587692301</v>
      </c>
      <c r="F6" s="43">
        <v>400614.216790598</v>
      </c>
      <c r="G6" s="37"/>
      <c r="H6" s="37"/>
    </row>
    <row r="7" spans="1:8" x14ac:dyDescent="0.2">
      <c r="A7" s="43">
        <v>6</v>
      </c>
      <c r="B7" s="44">
        <v>42757</v>
      </c>
      <c r="C7" s="43">
        <v>17</v>
      </c>
      <c r="D7" s="43">
        <v>36178</v>
      </c>
      <c r="E7" s="43">
        <v>637735.02856324799</v>
      </c>
      <c r="F7" s="43">
        <v>491516.79905640997</v>
      </c>
      <c r="G7" s="37"/>
      <c r="H7" s="37"/>
    </row>
    <row r="8" spans="1:8" x14ac:dyDescent="0.2">
      <c r="A8" s="43">
        <v>7</v>
      </c>
      <c r="B8" s="44">
        <v>42757</v>
      </c>
      <c r="C8" s="43">
        <v>18</v>
      </c>
      <c r="D8" s="43">
        <v>290550</v>
      </c>
      <c r="E8" s="43">
        <v>367457.72478119697</v>
      </c>
      <c r="F8" s="43">
        <v>314593.68886068399</v>
      </c>
      <c r="G8" s="37"/>
      <c r="H8" s="37"/>
    </row>
    <row r="9" spans="1:8" x14ac:dyDescent="0.2">
      <c r="A9" s="43">
        <v>8</v>
      </c>
      <c r="B9" s="44">
        <v>42757</v>
      </c>
      <c r="C9" s="43">
        <v>19</v>
      </c>
      <c r="D9" s="43">
        <v>37635</v>
      </c>
      <c r="E9" s="43">
        <v>235228.30563247899</v>
      </c>
      <c r="F9" s="43">
        <v>232238.032521368</v>
      </c>
      <c r="G9" s="37"/>
      <c r="H9" s="37"/>
    </row>
    <row r="10" spans="1:8" x14ac:dyDescent="0.2">
      <c r="A10" s="43">
        <v>9</v>
      </c>
      <c r="B10" s="44">
        <v>42757</v>
      </c>
      <c r="C10" s="43">
        <v>21</v>
      </c>
      <c r="D10" s="43">
        <v>802340</v>
      </c>
      <c r="E10" s="43">
        <v>3905045.8023524499</v>
      </c>
      <c r="F10" s="43">
        <v>4253386.61388034</v>
      </c>
      <c r="G10" s="37"/>
      <c r="H10" s="37"/>
    </row>
    <row r="11" spans="1:8" x14ac:dyDescent="0.2">
      <c r="A11" s="43">
        <v>10</v>
      </c>
      <c r="B11" s="44">
        <v>42757</v>
      </c>
      <c r="C11" s="43">
        <v>22</v>
      </c>
      <c r="D11" s="43">
        <v>249601</v>
      </c>
      <c r="E11" s="43">
        <v>5564827.1621880298</v>
      </c>
      <c r="F11" s="43">
        <v>5010444.2257316196</v>
      </c>
      <c r="G11" s="37"/>
      <c r="H11" s="37"/>
    </row>
    <row r="12" spans="1:8" x14ac:dyDescent="0.2">
      <c r="A12" s="43">
        <v>11</v>
      </c>
      <c r="B12" s="44">
        <v>42757</v>
      </c>
      <c r="C12" s="43">
        <v>23</v>
      </c>
      <c r="D12" s="43">
        <v>591543.58799999999</v>
      </c>
      <c r="E12" s="43">
        <v>12571703.376047799</v>
      </c>
      <c r="F12" s="43">
        <v>11103182.459984601</v>
      </c>
      <c r="G12" s="37"/>
      <c r="H12" s="37"/>
    </row>
    <row r="13" spans="1:8" x14ac:dyDescent="0.2">
      <c r="A13" s="43">
        <v>12</v>
      </c>
      <c r="B13" s="44">
        <v>42757</v>
      </c>
      <c r="C13" s="43">
        <v>24</v>
      </c>
      <c r="D13" s="43">
        <v>54528.2</v>
      </c>
      <c r="E13" s="43">
        <v>1801158.43982222</v>
      </c>
      <c r="F13" s="43">
        <v>1722245.7768717899</v>
      </c>
      <c r="G13" s="37"/>
      <c r="H13" s="37"/>
    </row>
    <row r="14" spans="1:8" x14ac:dyDescent="0.2">
      <c r="A14" s="43">
        <v>13</v>
      </c>
      <c r="B14" s="44">
        <v>42757</v>
      </c>
      <c r="C14" s="43">
        <v>25</v>
      </c>
      <c r="D14" s="43">
        <v>225661</v>
      </c>
      <c r="E14" s="43">
        <v>3720363.9123295401</v>
      </c>
      <c r="F14" s="43">
        <v>3480483.5210000002</v>
      </c>
      <c r="G14" s="37"/>
      <c r="H14" s="37"/>
    </row>
    <row r="15" spans="1:8" x14ac:dyDescent="0.2">
      <c r="A15" s="43">
        <v>14</v>
      </c>
      <c r="B15" s="44">
        <v>42757</v>
      </c>
      <c r="C15" s="43">
        <v>26</v>
      </c>
      <c r="D15" s="43">
        <v>132846</v>
      </c>
      <c r="E15" s="43">
        <v>1387922.9857854601</v>
      </c>
      <c r="F15" s="43">
        <v>1202327.97724184</v>
      </c>
      <c r="G15" s="37"/>
      <c r="H15" s="37"/>
    </row>
    <row r="16" spans="1:8" x14ac:dyDescent="0.2">
      <c r="A16" s="43">
        <v>15</v>
      </c>
      <c r="B16" s="44">
        <v>42757</v>
      </c>
      <c r="C16" s="43">
        <v>27</v>
      </c>
      <c r="D16" s="43">
        <v>295777.837</v>
      </c>
      <c r="E16" s="43">
        <v>3034186.9748411402</v>
      </c>
      <c r="F16" s="43">
        <v>2856626.4413239602</v>
      </c>
      <c r="G16" s="37"/>
      <c r="H16" s="37"/>
    </row>
    <row r="17" spans="1:9" x14ac:dyDescent="0.2">
      <c r="A17" s="43">
        <v>16</v>
      </c>
      <c r="B17" s="44">
        <v>42757</v>
      </c>
      <c r="C17" s="43">
        <v>29</v>
      </c>
      <c r="D17" s="43">
        <v>388809</v>
      </c>
      <c r="E17" s="43">
        <v>5554695.1417606799</v>
      </c>
      <c r="F17" s="43">
        <v>5249931.3584589697</v>
      </c>
      <c r="G17" s="37"/>
      <c r="H17" s="37"/>
    </row>
    <row r="18" spans="1:9" x14ac:dyDescent="0.2">
      <c r="A18" s="43">
        <v>17</v>
      </c>
      <c r="B18" s="44">
        <v>42757</v>
      </c>
      <c r="C18" s="43">
        <v>31</v>
      </c>
      <c r="D18" s="43">
        <v>50993.402999999998</v>
      </c>
      <c r="E18" s="43">
        <v>836330.19817676395</v>
      </c>
      <c r="F18" s="43">
        <v>734437.60600631405</v>
      </c>
      <c r="G18" s="37"/>
      <c r="H18" s="37"/>
    </row>
    <row r="19" spans="1:9" x14ac:dyDescent="0.2">
      <c r="A19" s="43">
        <v>18</v>
      </c>
      <c r="B19" s="44">
        <v>42757</v>
      </c>
      <c r="C19" s="43">
        <v>32</v>
      </c>
      <c r="D19" s="43">
        <v>37495.767999999996</v>
      </c>
      <c r="E19" s="43">
        <v>935643.92959358601</v>
      </c>
      <c r="F19" s="43">
        <v>852551.32020308403</v>
      </c>
      <c r="G19" s="37"/>
      <c r="H19" s="37"/>
    </row>
    <row r="20" spans="1:9" x14ac:dyDescent="0.2">
      <c r="A20" s="43">
        <v>19</v>
      </c>
      <c r="B20" s="44">
        <v>42757</v>
      </c>
      <c r="C20" s="43">
        <v>33</v>
      </c>
      <c r="D20" s="43">
        <v>122612.54300000001</v>
      </c>
      <c r="E20" s="43">
        <v>2811027.29741093</v>
      </c>
      <c r="F20" s="43">
        <v>2288151.5735991299</v>
      </c>
      <c r="G20" s="37"/>
      <c r="H20" s="37"/>
    </row>
    <row r="21" spans="1:9" x14ac:dyDescent="0.2">
      <c r="A21" s="43">
        <v>20</v>
      </c>
      <c r="B21" s="44">
        <v>42757</v>
      </c>
      <c r="C21" s="43">
        <v>34</v>
      </c>
      <c r="D21" s="43">
        <v>56159.758000000002</v>
      </c>
      <c r="E21" s="43">
        <v>544049.60471972602</v>
      </c>
      <c r="F21" s="43">
        <v>415833.37773100397</v>
      </c>
      <c r="G21" s="37"/>
      <c r="H21" s="37"/>
    </row>
    <row r="22" spans="1:9" x14ac:dyDescent="0.2">
      <c r="A22" s="43">
        <v>21</v>
      </c>
      <c r="B22" s="44">
        <v>42757</v>
      </c>
      <c r="C22" s="43">
        <v>35</v>
      </c>
      <c r="D22" s="43">
        <v>68058.381999999998</v>
      </c>
      <c r="E22" s="43">
        <v>2131586.2541031898</v>
      </c>
      <c r="F22" s="43">
        <v>2110282.19006903</v>
      </c>
      <c r="G22" s="37"/>
      <c r="H22" s="37"/>
    </row>
    <row r="23" spans="1:9" x14ac:dyDescent="0.2">
      <c r="A23" s="43">
        <v>22</v>
      </c>
      <c r="B23" s="44">
        <v>42757</v>
      </c>
      <c r="C23" s="43">
        <v>36</v>
      </c>
      <c r="D23" s="43">
        <v>209410.516</v>
      </c>
      <c r="E23" s="43">
        <v>1119623.3074495599</v>
      </c>
      <c r="F23" s="43">
        <v>954861.35476577305</v>
      </c>
      <c r="G23" s="37"/>
      <c r="H23" s="37"/>
    </row>
    <row r="24" spans="1:9" x14ac:dyDescent="0.2">
      <c r="A24" s="43">
        <v>23</v>
      </c>
      <c r="B24" s="44">
        <v>42757</v>
      </c>
      <c r="C24" s="43">
        <v>37</v>
      </c>
      <c r="D24" s="43">
        <v>305208.98200000002</v>
      </c>
      <c r="E24" s="43">
        <v>3283271.6018614601</v>
      </c>
      <c r="F24" s="43">
        <v>2902954.3890146902</v>
      </c>
      <c r="G24" s="37"/>
      <c r="H24" s="37"/>
    </row>
    <row r="25" spans="1:9" x14ac:dyDescent="0.2">
      <c r="A25" s="43">
        <v>24</v>
      </c>
      <c r="B25" s="44">
        <v>42757</v>
      </c>
      <c r="C25" s="43">
        <v>38</v>
      </c>
      <c r="D25" s="43">
        <v>411431.11300000001</v>
      </c>
      <c r="E25" s="43">
        <v>2048434.65462566</v>
      </c>
      <c r="F25" s="43">
        <v>2049438.59082035</v>
      </c>
      <c r="G25" s="37"/>
      <c r="H25" s="37"/>
    </row>
    <row r="26" spans="1:9" x14ac:dyDescent="0.2">
      <c r="A26" s="43">
        <v>25</v>
      </c>
      <c r="B26" s="44">
        <v>42757</v>
      </c>
      <c r="C26" s="43">
        <v>39</v>
      </c>
      <c r="D26" s="43">
        <v>124778.99400000001</v>
      </c>
      <c r="E26" s="43">
        <v>247801.465280062</v>
      </c>
      <c r="F26" s="43">
        <v>192949.80553162101</v>
      </c>
      <c r="G26" s="37"/>
      <c r="H26" s="37"/>
    </row>
    <row r="27" spans="1:9" x14ac:dyDescent="0.2">
      <c r="A27" s="43">
        <v>26</v>
      </c>
      <c r="B27" s="44">
        <v>42757</v>
      </c>
      <c r="C27" s="43">
        <v>40</v>
      </c>
      <c r="D27" s="43">
        <v>1</v>
      </c>
      <c r="E27" s="43">
        <v>27.777799999999999</v>
      </c>
      <c r="F27" s="43">
        <v>27.777799999999999</v>
      </c>
      <c r="G27" s="37"/>
      <c r="H27" s="37"/>
    </row>
    <row r="28" spans="1:9" x14ac:dyDescent="0.2">
      <c r="A28" s="43">
        <v>27</v>
      </c>
      <c r="B28" s="44">
        <v>42757</v>
      </c>
      <c r="C28" s="43">
        <v>42</v>
      </c>
      <c r="D28" s="43">
        <v>24726.59</v>
      </c>
      <c r="E28" s="43">
        <v>660110.39254707994</v>
      </c>
      <c r="F28" s="43">
        <v>575882.01540000003</v>
      </c>
      <c r="G28" s="37"/>
      <c r="H28" s="37"/>
    </row>
    <row r="29" spans="1:9" x14ac:dyDescent="0.2">
      <c r="A29" s="43">
        <v>28</v>
      </c>
      <c r="B29" s="44">
        <v>42757</v>
      </c>
      <c r="C29" s="43">
        <v>70</v>
      </c>
      <c r="D29" s="43">
        <v>450</v>
      </c>
      <c r="E29" s="43">
        <v>1601797.89</v>
      </c>
      <c r="F29" s="43">
        <v>1564485.4</v>
      </c>
      <c r="G29" s="37"/>
      <c r="H29" s="37"/>
    </row>
    <row r="30" spans="1:9" x14ac:dyDescent="0.2">
      <c r="A30" s="43">
        <v>29</v>
      </c>
      <c r="B30" s="44">
        <v>42757</v>
      </c>
      <c r="C30" s="43">
        <v>71</v>
      </c>
      <c r="D30" s="43">
        <v>359</v>
      </c>
      <c r="E30" s="43">
        <v>910684.29</v>
      </c>
      <c r="F30" s="43">
        <v>1010066.7</v>
      </c>
      <c r="G30" s="37"/>
      <c r="H30" s="37"/>
    </row>
    <row r="31" spans="1:9" x14ac:dyDescent="0.2">
      <c r="A31" s="39">
        <v>30</v>
      </c>
      <c r="B31" s="44">
        <v>42757</v>
      </c>
      <c r="C31" s="39">
        <v>72</v>
      </c>
      <c r="D31" s="39">
        <v>24</v>
      </c>
      <c r="E31" s="39">
        <v>75941</v>
      </c>
      <c r="F31" s="39">
        <v>73649.649999999994</v>
      </c>
      <c r="G31" s="39"/>
      <c r="H31" s="39"/>
      <c r="I31" s="39"/>
    </row>
    <row r="32" spans="1:9" x14ac:dyDescent="0.2">
      <c r="A32" s="39">
        <v>31</v>
      </c>
      <c r="B32" s="44">
        <v>42757</v>
      </c>
      <c r="C32" s="39">
        <v>73</v>
      </c>
      <c r="D32" s="39">
        <v>287</v>
      </c>
      <c r="E32" s="39">
        <v>509170.35</v>
      </c>
      <c r="F32" s="39">
        <v>542029.31000000006</v>
      </c>
      <c r="G32" s="39"/>
      <c r="H32" s="39"/>
    </row>
    <row r="33" spans="1:8" x14ac:dyDescent="0.2">
      <c r="A33" s="39">
        <v>32</v>
      </c>
      <c r="B33" s="44">
        <v>42757</v>
      </c>
      <c r="C33" s="39">
        <v>75</v>
      </c>
      <c r="D33" s="39">
        <v>130</v>
      </c>
      <c r="E33" s="39">
        <v>35236.752136752097</v>
      </c>
      <c r="F33" s="39">
        <v>31587.508461538499</v>
      </c>
      <c r="G33" s="39"/>
      <c r="H33" s="39"/>
    </row>
    <row r="34" spans="1:8" x14ac:dyDescent="0.2">
      <c r="A34" s="39">
        <v>33</v>
      </c>
      <c r="B34" s="44">
        <v>42757</v>
      </c>
      <c r="C34" s="39">
        <v>76</v>
      </c>
      <c r="D34" s="39">
        <v>6070</v>
      </c>
      <c r="E34" s="39">
        <v>1343765.90181026</v>
      </c>
      <c r="F34" s="39">
        <v>1268803.4302128199</v>
      </c>
      <c r="G34" s="30"/>
      <c r="H34" s="30"/>
    </row>
    <row r="35" spans="1:8" x14ac:dyDescent="0.2">
      <c r="A35" s="39">
        <v>34</v>
      </c>
      <c r="B35" s="44">
        <v>42757</v>
      </c>
      <c r="C35" s="39">
        <v>77</v>
      </c>
      <c r="D35" s="39">
        <v>270</v>
      </c>
      <c r="E35" s="39">
        <v>427140.88</v>
      </c>
      <c r="F35" s="39">
        <v>466316.13</v>
      </c>
      <c r="G35" s="30"/>
      <c r="H35" s="30"/>
    </row>
    <row r="36" spans="1:8" x14ac:dyDescent="0.2">
      <c r="A36" s="39">
        <v>35</v>
      </c>
      <c r="B36" s="44">
        <v>42757</v>
      </c>
      <c r="C36" s="39">
        <v>78</v>
      </c>
      <c r="D36" s="39">
        <v>116</v>
      </c>
      <c r="E36" s="39">
        <v>103701.05</v>
      </c>
      <c r="F36" s="39">
        <v>88957.98</v>
      </c>
      <c r="G36" s="30"/>
      <c r="H36" s="30"/>
    </row>
    <row r="37" spans="1:8" x14ac:dyDescent="0.2">
      <c r="A37" s="39">
        <v>36</v>
      </c>
      <c r="B37" s="44">
        <v>42757</v>
      </c>
      <c r="C37" s="39">
        <v>99</v>
      </c>
      <c r="D37" s="39">
        <v>14</v>
      </c>
      <c r="E37" s="39">
        <v>27227.3504273504</v>
      </c>
      <c r="F37" s="39">
        <v>22464.769230769201</v>
      </c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2017-01-23T02:53:27Z</dcterms:modified>
</cp:coreProperties>
</file>