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9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<sst xmlns="http://schemas.openxmlformats.org/spreadsheetml/2006/main" count="117" uniqueCount="76">
  <si>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</si>
  <si>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</si>
  <si>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</si>
  <si>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</si>
  <si>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</si>
  <si>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</si>
  <si>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</si>
  <si>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</si>
  <si>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</si>
  <si>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</si>
  <si>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</si>
  <si>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</si>
  <si>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</si>
  <si>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</si>
  <si>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</si>
  <si>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</si>
  <si>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</si>
  <si>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</si>
  <si>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</si>
  <si>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</si>
  <si>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</si>
  <si>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</si>
  <si>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</si>
  <si>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</si>
  <si>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</si>
  <si>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</si>
  <si>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</si>
  <si>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</si>
  <si>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</si>
  <si>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</si>
  <si>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</si>
  <si>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</si>
  <si>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</si>
  <si>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</si>
  <si>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</si>
  <si>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</si>
  <si>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</si>
  <si>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</si>
  <si>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</si>
  <si>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</si>
  <si>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5" type="noConversion"/>
  </si>
  <si>
    <t>COST</t>
    <phoneticPr fontId="15" type="noConversion"/>
  </si>
  <si>
    <t>成本</t>
    <phoneticPr fontId="15" type="noConversion"/>
  </si>
  <si>
    <t>销售金额差异</t>
    <phoneticPr fontId="15" type="noConversion"/>
  </si>
  <si>
    <t>销售成本差异</t>
    <phoneticPr fontId="1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</si>
  <si>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</si>
  <si>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</si>
  <si>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</si>
  <si>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</si>
  <si>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</si>
  <si>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</si>
  <si>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</si>
  <si>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</si>
  <si>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</si>
  <si>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</si>
  <si>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</si>
  <si>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</si>
  <si>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</si>
  <si>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</si>
  <si>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</si>
  <si>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</si>
  <si>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</si>
  <si>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</si>
  <si>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</si>
  <si>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</si>
  <si>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</si>
  <si>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</si>
  <si>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</si>
  <si>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</si>
  <si>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</si>
  <si>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</si>
  <si>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5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</si>
  <si>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</si>
  <si>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</si>
  <si>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5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</si>
  <si>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5" type="noConversion"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</si>
</sst>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  <numFmt numFmtId="182" formatCode="#,##0;[Red]#,##0"/>
  </numFmts>
  <fonts count="58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125">
    <xf numFmtId="0" fontId="0" fillId="0" borderId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11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5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9" fillId="38" borderId="21">
      <alignment vertical="center"/>
    </xf>
    <xf numFmtId="0" fontId="48" fillId="0" borderId="0"/>
    <xf numFmtId="180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12" fillId="0" borderId="0" xfId="0" applyFont="1"/>
    <xf numFmtId="177" fontId="12" fillId="0" borderId="0" xfId="0" applyNumberFormat="1" applyFont="1"/>
    <xf numFmtId="0" fontId="0" fillId="0" borderId="0" xfId="0" applyAlignment="1"/>
    <xf numFmtId="0" fontId="12" fillId="0" borderId="0" xfId="0" applyNumberFormat="1" applyFont="1"/>
    <xf numFmtId="0" fontId="13" fillId="0" borderId="18" xfId="0" applyFont="1" applyBorder="1" applyAlignment="1">
      <alignment wrapText="1"/>
    </xf>
    <xf numFmtId="0" fontId="13" fillId="0" borderId="18" xfId="0" applyNumberFormat="1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8" xfId="0" applyFont="1" applyBorder="1" applyAlignment="1">
      <alignment horizontal="right" vertical="center" wrapText="1"/>
    </xf>
    <xf numFmtId="49" fontId="13" fillId="36" borderId="18" xfId="0" applyNumberFormat="1" applyFont="1" applyFill="1" applyBorder="1" applyAlignment="1">
      <alignment vertical="center" wrapText="1"/>
    </xf>
    <xf numFmtId="49" fontId="16" fillId="37" borderId="18" xfId="0" applyNumberFormat="1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vertical="center" wrapText="1"/>
    </xf>
    <xf numFmtId="0" fontId="13" fillId="33" borderId="18" xfId="0" applyNumberFormat="1" applyFont="1" applyFill="1" applyBorder="1" applyAlignment="1">
      <alignment vertical="center" wrapText="1"/>
    </xf>
    <xf numFmtId="0" fontId="13" fillId="36" borderId="18" xfId="0" applyFont="1" applyFill="1" applyBorder="1" applyAlignment="1">
      <alignment vertical="center" wrapText="1"/>
    </xf>
    <xf numFmtId="0" fontId="13" fillId="37" borderId="18" xfId="0" applyFont="1" applyFill="1" applyBorder="1" applyAlignment="1">
      <alignment vertical="center" wrapText="1"/>
    </xf>
    <xf numFmtId="4" fontId="13" fillId="36" borderId="18" xfId="0" applyNumberFormat="1" applyFont="1" applyFill="1" applyBorder="1" applyAlignment="1">
      <alignment horizontal="right" vertical="top" wrapText="1"/>
    </xf>
    <xf numFmtId="4" fontId="13" fillId="37" borderId="18" xfId="0" applyNumberFormat="1" applyFont="1" applyFill="1" applyBorder="1" applyAlignment="1">
      <alignment horizontal="right" vertical="top" wrapText="1"/>
    </xf>
    <xf numFmtId="177" fontId="12" fillId="36" borderId="18" xfId="0" applyNumberFormat="1" applyFont="1" applyFill="1" applyBorder="1" applyAlignment="1">
      <alignment horizontal="center" vertical="center"/>
    </xf>
    <xf numFmtId="177" fontId="12" fillId="37" borderId="18" xfId="0" applyNumberFormat="1" applyFont="1" applyFill="1" applyBorder="1" applyAlignment="1">
      <alignment horizontal="center" vertical="center"/>
    </xf>
    <xf numFmtId="177" fontId="17" fillId="0" borderId="18" xfId="0" applyNumberFormat="1" applyFont="1" applyBorder="1"/>
    <xf numFmtId="177" fontId="12" fillId="36" borderId="18" xfId="0" applyNumberFormat="1" applyFont="1" applyFill="1" applyBorder="1"/>
    <xf numFmtId="177" fontId="12" fillId="37" borderId="18" xfId="0" applyNumberFormat="1" applyFont="1" applyFill="1" applyBorder="1"/>
    <xf numFmtId="177" fontId="12" fillId="0" borderId="18" xfId="0" applyNumberFormat="1" applyFont="1" applyBorder="1"/>
    <xf numFmtId="49" fontId="13" fillId="0" borderId="18" xfId="0" applyNumberFormat="1" applyFont="1" applyFill="1" applyBorder="1" applyAlignment="1">
      <alignment vertical="center" wrapText="1"/>
    </xf>
    <xf numFmtId="0" fontId="13" fillId="0" borderId="18" xfId="0" applyFont="1" applyFill="1" applyBorder="1" applyAlignment="1">
      <alignment vertical="center" wrapText="1"/>
    </xf>
    <xf numFmtId="4" fontId="13" fillId="0" borderId="18" xfId="0" applyNumberFormat="1" applyFont="1" applyFill="1" applyBorder="1" applyAlignment="1">
      <alignment horizontal="right" vertical="top" wrapText="1"/>
    </xf>
    <xf numFmtId="0" fontId="12" fillId="0" borderId="0" xfId="0" applyFont="1" applyFill="1"/>
    <xf numFmtId="176" fontId="1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3" fillId="0" borderId="0" xfId="0" applyNumberFormat="1" applyFont="1" applyAlignment="1"/>
    <xf numFmtId="1" fontId="23" fillId="0" borderId="0" xfId="0" applyNumberFormat="1" applyFont="1" applyAlignment="1"/>
    <xf numFmtId="0" fontId="12" fillId="0" borderId="0" xfId="0" applyFont="1"/>
    <xf numFmtId="1" fontId="47" fillId="0" borderId="0" xfId="0" applyNumberFormat="1" applyFont="1" applyAlignment="1"/>
    <xf numFmtId="0" fontId="47" fillId="0" borderId="0" xfId="0" applyNumberFormat="1" applyFont="1" applyAlignment="1"/>
    <xf numFmtId="0" fontId="12" fillId="0" borderId="0" xfId="0" applyFont="1"/>
    <xf numFmtId="0" fontId="12" fillId="0" borderId="0" xfId="0" applyFont="1"/>
    <xf numFmtId="0" fontId="48" fillId="0" borderId="0" xfId="110"/>
    <xf numFmtId="0" fontId="49" fillId="0" borderId="0" xfId="110" applyNumberFormat="1" applyFont="1"/>
    <xf numFmtId="49" fontId="13" fillId="33" borderId="13" xfId="0" applyNumberFormat="1" applyFont="1" applyFill="1" applyBorder="1" applyAlignment="1">
      <alignment horizontal="left" vertical="top" wrapText="1"/>
    </xf>
    <xf numFmtId="49" fontId="13" fillId="33" borderId="15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24" fillId="0" borderId="19" xfId="0" applyFont="1" applyBorder="1" applyAlignment="1">
      <alignment horizontal="left" vertical="center" wrapText="1"/>
    </xf>
    <xf numFmtId="0" fontId="13" fillId="0" borderId="10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right" vertical="center" wrapText="1"/>
    </xf>
    <xf numFmtId="49" fontId="13" fillId="33" borderId="10" xfId="0" applyNumberFormat="1" applyFont="1" applyFill="1" applyBorder="1" applyAlignment="1">
      <alignment vertical="center" wrapText="1"/>
    </xf>
    <xf numFmtId="49" fontId="13" fillId="33" borderId="12" xfId="0" applyNumberFormat="1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0" fontId="13" fillId="33" borderId="12" xfId="0" applyFont="1" applyFill="1" applyBorder="1" applyAlignment="1">
      <alignment vertical="center" wrapText="1"/>
    </xf>
    <xf numFmtId="4" fontId="14" fillId="34" borderId="10" xfId="0" applyNumberFormat="1" applyFont="1" applyFill="1" applyBorder="1" applyAlignment="1">
      <alignment horizontal="right" vertical="top" wrapText="1"/>
    </xf>
    <xf numFmtId="0" fontId="14" fillId="34" borderId="10" xfId="0" applyFont="1" applyFill="1" applyBorder="1" applyAlignment="1">
      <alignment horizontal="right" vertical="top" wrapText="1"/>
    </xf>
    <xf numFmtId="176" fontId="14" fillId="34" borderId="10" xfId="0" applyNumberFormat="1" applyFont="1" applyFill="1" applyBorder="1" applyAlignment="1">
      <alignment horizontal="right" vertical="top" wrapText="1"/>
    </xf>
    <xf numFmtId="176" fontId="14" fillId="34" borderId="12" xfId="0" applyNumberFormat="1" applyFont="1" applyFill="1" applyBorder="1" applyAlignment="1">
      <alignment horizontal="right" vertical="top" wrapText="1"/>
    </xf>
    <xf numFmtId="4" fontId="13" fillId="35" borderId="10" xfId="0" applyNumberFormat="1" applyFont="1" applyFill="1" applyBorder="1" applyAlignment="1">
      <alignment horizontal="right" vertical="top" wrapText="1"/>
    </xf>
    <xf numFmtId="0" fontId="13" fillId="35" borderId="10" xfId="0" applyFont="1" applyFill="1" applyBorder="1" applyAlignment="1">
      <alignment horizontal="right" vertical="top" wrapText="1"/>
    </xf>
    <xf numFmtId="176" fontId="13" fillId="35" borderId="10" xfId="0" applyNumberFormat="1" applyFont="1" applyFill="1" applyBorder="1" applyAlignment="1">
      <alignment horizontal="right" vertical="top" wrapText="1"/>
    </xf>
    <xf numFmtId="176" fontId="13" fillId="35" borderId="12" xfId="0" applyNumberFormat="1" applyFont="1" applyFill="1" applyBorder="1" applyAlignment="1">
      <alignment horizontal="right" vertical="top" wrapText="1"/>
    </xf>
    <xf numFmtId="0" fontId="13" fillId="35" borderId="12" xfId="0" applyFont="1" applyFill="1" applyBorder="1" applyAlignment="1">
      <alignment horizontal="right" vertical="top" wrapText="1"/>
    </xf>
    <xf numFmtId="4" fontId="13" fillId="35" borderId="13" xfId="0" applyNumberFormat="1" applyFont="1" applyFill="1" applyBorder="1" applyAlignment="1">
      <alignment horizontal="right" vertical="top" wrapText="1"/>
    </xf>
    <xf numFmtId="0" fontId="13" fillId="35" borderId="13" xfId="0" applyFont="1" applyFill="1" applyBorder="1" applyAlignment="1">
      <alignment horizontal="right" vertical="top" wrapText="1"/>
    </xf>
    <xf numFmtId="176" fontId="13" fillId="35" borderId="13" xfId="0" applyNumberFormat="1" applyFont="1" applyFill="1" applyBorder="1" applyAlignment="1">
      <alignment horizontal="right" vertical="top" wrapText="1"/>
    </xf>
    <xf numFmtId="176" fontId="13" fillId="35" borderId="20" xfId="0" applyNumberFormat="1" applyFont="1" applyFill="1" applyBorder="1" applyAlignment="1">
      <alignment horizontal="right" vertical="top" wrapText="1"/>
    </xf>
    <xf numFmtId="0" fontId="13" fillId="33" borderId="18" xfId="0" applyFont="1" applyFill="1" applyBorder="1" applyAlignment="1">
      <alignment vertical="center" wrapText="1"/>
    </xf>
    <xf numFmtId="49" fontId="13" fillId="33" borderId="18" xfId="0" applyNumberFormat="1" applyFont="1" applyFill="1" applyBorder="1" applyAlignment="1">
      <alignment horizontal="left" vertical="top" wrapText="1"/>
    </xf>
    <xf numFmtId="49" fontId="14" fillId="33" borderId="18" xfId="0" applyNumberFormat="1" applyFont="1" applyFill="1" applyBorder="1" applyAlignment="1">
      <alignment horizontal="left" vertical="top" wrapText="1"/>
    </xf>
    <xf numFmtId="14" fontId="13" fillId="33" borderId="18" xfId="0" applyNumberFormat="1" applyFont="1" applyFill="1" applyBorder="1" applyAlignment="1">
      <alignment vertical="center" wrapText="1"/>
    </xf>
    <xf numFmtId="49" fontId="13" fillId="33" borderId="13" xfId="0" applyNumberFormat="1" applyFont="1" applyFill="1" applyBorder="1" applyAlignment="1">
      <alignment horizontal="left" vertical="top" wrapText="1"/>
    </xf>
    <xf numFmtId="49" fontId="13" fillId="33" borderId="15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12" fillId="0" borderId="19" xfId="0" applyFont="1" applyBorder="1" applyAlignment="1">
      <alignment wrapText="1"/>
    </xf>
    <xf numFmtId="0" fontId="12" fillId="0" borderId="0" xfId="0" applyFont="1" applyAlignment="1">
      <alignment horizontal="right" vertical="center" wrapText="1"/>
    </xf>
    <xf numFmtId="0" fontId="13" fillId="33" borderId="13" xfId="0" applyFont="1" applyFill="1" applyBorder="1" applyAlignment="1">
      <alignment vertical="center" wrapText="1"/>
    </xf>
    <xf numFmtId="0" fontId="13" fillId="33" borderId="15" xfId="0" applyFont="1" applyFill="1" applyBorder="1" applyAlignment="1">
      <alignment vertical="center" wrapText="1"/>
    </xf>
    <xf numFmtId="49" fontId="14" fillId="33" borderId="13" xfId="0" applyNumberFormat="1" applyFont="1" applyFill="1" applyBorder="1" applyAlignment="1">
      <alignment horizontal="left" vertical="top" wrapText="1"/>
    </xf>
    <xf numFmtId="49" fontId="14" fillId="33" borderId="14" xfId="0" applyNumberFormat="1" applyFont="1" applyFill="1" applyBorder="1" applyAlignment="1">
      <alignment horizontal="left" vertical="top" wrapText="1"/>
    </xf>
    <xf numFmtId="49" fontId="14" fillId="33" borderId="15" xfId="0" applyNumberFormat="1" applyFont="1" applyFill="1" applyBorder="1" applyAlignment="1">
      <alignment horizontal="left" vertical="top" wrapText="1"/>
    </xf>
    <xf numFmtId="14" fontId="13" fillId="33" borderId="12" xfId="0" applyNumberFormat="1" applyFont="1" applyFill="1" applyBorder="1" applyAlignment="1">
      <alignment vertical="center" wrapText="1"/>
    </xf>
    <xf numFmtId="14" fontId="13" fillId="33" borderId="16" xfId="0" applyNumberFormat="1" applyFont="1" applyFill="1" applyBorder="1" applyAlignment="1">
      <alignment vertical="center" wrapText="1"/>
    </xf>
    <xf numFmtId="14" fontId="13" fillId="33" borderId="17" xfId="0" applyNumberFormat="1" applyFont="1" applyFill="1" applyBorder="1" applyAlignment="1">
      <alignment vertical="center" wrapText="1"/>
    </xf>
  </cellXfs>
  <cellStyles count="12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SUM(E4:E40)</f>
        <v>44687551.79370001</v>
      </c>
      <c r="F3" s="25">
        <f>RA!I7</f>
        <v>1252630.5219000001</v>
      </c>
      <c r="G3" s="16">
        <f>SUM(G4:G40)</f>
        <v>43434921.271800004</v>
      </c>
      <c r="H3" s="27">
        <f>RA!J7</f>
        <v>2.8030860309438399</v>
      </c>
      <c r="I3" s="20">
        <f>SUM(I4:I40)</f>
        <v>44687559.199977241</v>
      </c>
      <c r="J3" s="21">
        <f>SUM(J4:J40)</f>
        <v>43434917.045950569</v>
      </c>
      <c r="K3" s="22">
        <f>E3-I3</f>
        <v>-7.4062772318720818</v>
      </c>
      <c r="L3" s="22">
        <f>G3-J3</f>
        <v>4.2258494347333908</v>
      </c>
    </row>
    <row r="4" spans="1:13">
      <c r="A4" s="66">
        <f>RA!A8</f>
        <v>42372</v>
      </c>
      <c r="B4" s="12">
        <v>12</v>
      </c>
      <c r="C4" s="64" t="s">
        <v>6</v>
      </c>
      <c r="D4" s="64"/>
      <c r="E4" s="15">
        <f>VLOOKUP(C4,RA!B8:D36,3,0)</f>
        <v>1307868.6332</v>
      </c>
      <c r="F4" s="25">
        <f>VLOOKUP(C4,RA!B8:I39,8,0)</f>
        <v>299659.41769999999</v>
      </c>
      <c r="G4" s="16">
        <f t="shared" ref="G4:G40" si="0">E4-F4</f>
        <v>1008209.2155</v>
      </c>
      <c r="H4" s="27">
        <f>RA!J8</f>
        <v>22.912042547179599</v>
      </c>
      <c r="I4" s="20">
        <f>VLOOKUP(B4,RMS!B:D,3,FALSE)</f>
        <v>1307869.8561350401</v>
      </c>
      <c r="J4" s="21">
        <f>VLOOKUP(B4,RMS!B:E,4,FALSE)</f>
        <v>1008209.23477949</v>
      </c>
      <c r="K4" s="22">
        <f t="shared" ref="K4:K40" si="1">E4-I4</f>
        <v>-1.2229350400157273</v>
      </c>
      <c r="L4" s="22">
        <f t="shared" ref="L4:L40" si="2">G4-J4</f>
        <v>-1.9279489992186427E-2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108055.0006</v>
      </c>
      <c r="F5" s="25">
        <f>VLOOKUP(C5,RA!B9:I40,8,0)</f>
        <v>25648.253199999999</v>
      </c>
      <c r="G5" s="16">
        <f t="shared" si="0"/>
        <v>82406.747399999993</v>
      </c>
      <c r="H5" s="27">
        <f>RA!J9</f>
        <v>23.7362945329529</v>
      </c>
      <c r="I5" s="20">
        <f>VLOOKUP(B5,RMS!B:D,3,FALSE)</f>
        <v>108055.06336923099</v>
      </c>
      <c r="J5" s="21">
        <f>VLOOKUP(B5,RMS!B:E,4,FALSE)</f>
        <v>82406.7211042735</v>
      </c>
      <c r="K5" s="22">
        <f t="shared" si="1"/>
        <v>-6.2769230993581004E-2</v>
      </c>
      <c r="L5" s="22">
        <f t="shared" si="2"/>
        <v>2.62957264931174E-2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434803.42580000003</v>
      </c>
      <c r="F6" s="25">
        <f>VLOOKUP(C6,RA!B10:I41,8,0)</f>
        <v>118976.62420000001</v>
      </c>
      <c r="G6" s="16">
        <f t="shared" si="0"/>
        <v>315826.80160000001</v>
      </c>
      <c r="H6" s="27">
        <f>RA!J10</f>
        <v>27.363313428612798</v>
      </c>
      <c r="I6" s="20">
        <f>VLOOKUP(B6,RMS!B:D,3,FALSE)</f>
        <v>434805.75667792902</v>
      </c>
      <c r="J6" s="21">
        <f>VLOOKUP(B6,RMS!B:E,4,FALSE)</f>
        <v>315826.80520516098</v>
      </c>
      <c r="K6" s="22">
        <f>E6-I6</f>
        <v>-2.330877928994596</v>
      </c>
      <c r="L6" s="22">
        <f t="shared" si="2"/>
        <v>-3.6051609786227345E-3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80636.252299999993</v>
      </c>
      <c r="F7" s="25">
        <f>VLOOKUP(C7,RA!B11:I42,8,0)</f>
        <v>8782.5925000000007</v>
      </c>
      <c r="G7" s="16">
        <f t="shared" si="0"/>
        <v>71853.659799999994</v>
      </c>
      <c r="H7" s="27">
        <f>RA!J11</f>
        <v>10.891617913150499</v>
      </c>
      <c r="I7" s="20">
        <f>VLOOKUP(B7,RMS!B:D,3,FALSE)</f>
        <v>80636.338334324202</v>
      </c>
      <c r="J7" s="21">
        <f>VLOOKUP(B7,RMS!B:E,4,FALSE)</f>
        <v>71853.660110536293</v>
      </c>
      <c r="K7" s="22">
        <f t="shared" si="1"/>
        <v>-8.6034324209322222E-2</v>
      </c>
      <c r="L7" s="22">
        <f t="shared" si="2"/>
        <v>-3.1053629936650395E-4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299909.95260000002</v>
      </c>
      <c r="F8" s="25">
        <f>VLOOKUP(C8,RA!B12:I43,8,0)</f>
        <v>40061.642899999999</v>
      </c>
      <c r="G8" s="16">
        <f t="shared" si="0"/>
        <v>259848.30970000001</v>
      </c>
      <c r="H8" s="27">
        <f>RA!J12</f>
        <v>13.357890444346699</v>
      </c>
      <c r="I8" s="20">
        <f>VLOOKUP(B8,RMS!B:D,3,FALSE)</f>
        <v>299909.98954529897</v>
      </c>
      <c r="J8" s="21">
        <f>VLOOKUP(B8,RMS!B:E,4,FALSE)</f>
        <v>259848.308232479</v>
      </c>
      <c r="K8" s="22">
        <f t="shared" si="1"/>
        <v>-3.6945298954378814E-2</v>
      </c>
      <c r="L8" s="22">
        <f t="shared" si="2"/>
        <v>1.4675210113637149E-3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469550.32770000002</v>
      </c>
      <c r="F9" s="25">
        <f>VLOOKUP(C9,RA!B13:I44,8,0)</f>
        <v>-126.32899999999999</v>
      </c>
      <c r="G9" s="16">
        <f t="shared" si="0"/>
        <v>469676.65670000005</v>
      </c>
      <c r="H9" s="27">
        <f>RA!J13</f>
        <v>-2.6904251269251001E-2</v>
      </c>
      <c r="I9" s="20">
        <f>VLOOKUP(B9,RMS!B:D,3,FALSE)</f>
        <v>469550.52548376098</v>
      </c>
      <c r="J9" s="21">
        <f>VLOOKUP(B9,RMS!B:E,4,FALSE)</f>
        <v>469676.65572478599</v>
      </c>
      <c r="K9" s="22">
        <f t="shared" si="1"/>
        <v>-0.19778376095928252</v>
      </c>
      <c r="L9" s="22">
        <f t="shared" si="2"/>
        <v>9.7521406132727861E-4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199619.8861</v>
      </c>
      <c r="F10" s="25">
        <f>VLOOKUP(C10,RA!B14:I44,8,0)</f>
        <v>37223.337699999996</v>
      </c>
      <c r="G10" s="16">
        <f t="shared" si="0"/>
        <v>162396.5484</v>
      </c>
      <c r="H10" s="27">
        <f>RA!J14</f>
        <v>18.6471089765841</v>
      </c>
      <c r="I10" s="20">
        <f>VLOOKUP(B10,RMS!B:D,3,FALSE)</f>
        <v>199619.893835897</v>
      </c>
      <c r="J10" s="21">
        <f>VLOOKUP(B10,RMS!B:E,4,FALSE)</f>
        <v>162396.55302222201</v>
      </c>
      <c r="K10" s="22">
        <f t="shared" si="1"/>
        <v>-7.7358970011118799E-3</v>
      </c>
      <c r="L10" s="22">
        <f t="shared" si="2"/>
        <v>-4.6222220116760582E-3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114269.82369999999</v>
      </c>
      <c r="F11" s="25">
        <f>VLOOKUP(C11,RA!B15:I45,8,0)</f>
        <v>6680.1319999999996</v>
      </c>
      <c r="G11" s="16">
        <f t="shared" si="0"/>
        <v>107589.6917</v>
      </c>
      <c r="H11" s="27">
        <f>RA!J15</f>
        <v>5.8459283332210097</v>
      </c>
      <c r="I11" s="20">
        <f>VLOOKUP(B11,RMS!B:D,3,FALSE)</f>
        <v>114269.956199145</v>
      </c>
      <c r="J11" s="21">
        <f>VLOOKUP(B11,RMS!B:E,4,FALSE)</f>
        <v>107589.69295811999</v>
      </c>
      <c r="K11" s="22">
        <f t="shared" si="1"/>
        <v>-0.13249914500920568</v>
      </c>
      <c r="L11" s="22">
        <f t="shared" si="2"/>
        <v>-1.2581199989654124E-3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1159296.3681000001</v>
      </c>
      <c r="F12" s="25">
        <f>VLOOKUP(C12,RA!B16:I46,8,0)</f>
        <v>-20992.312600000001</v>
      </c>
      <c r="G12" s="16">
        <f t="shared" si="0"/>
        <v>1180288.6807000001</v>
      </c>
      <c r="H12" s="27">
        <f>RA!J16</f>
        <v>-1.8107805025219601</v>
      </c>
      <c r="I12" s="20">
        <f>VLOOKUP(B12,RMS!B:D,3,FALSE)</f>
        <v>1159295.9453521401</v>
      </c>
      <c r="J12" s="21">
        <f>VLOOKUP(B12,RMS!B:E,4,FALSE)</f>
        <v>1180288.68053419</v>
      </c>
      <c r="K12" s="22">
        <f t="shared" si="1"/>
        <v>0.42274785996414721</v>
      </c>
      <c r="L12" s="22">
        <f t="shared" si="2"/>
        <v>1.658101100474596E-4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2362324.0331999999</v>
      </c>
      <c r="F13" s="25">
        <f>VLOOKUP(C13,RA!B17:I47,8,0)</f>
        <v>-24144.135300000002</v>
      </c>
      <c r="G13" s="16">
        <f t="shared" si="0"/>
        <v>2386468.1685000001</v>
      </c>
      <c r="H13" s="27">
        <f>RA!J17</f>
        <v>-1.02205010661871</v>
      </c>
      <c r="I13" s="20">
        <f>VLOOKUP(B13,RMS!B:D,3,FALSE)</f>
        <v>2362323.9712632499</v>
      </c>
      <c r="J13" s="21">
        <f>VLOOKUP(B13,RMS!B:E,4,FALSE)</f>
        <v>2386468.1715128198</v>
      </c>
      <c r="K13" s="22">
        <f t="shared" si="1"/>
        <v>6.1936750076711178E-2</v>
      </c>
      <c r="L13" s="22">
        <f t="shared" si="2"/>
        <v>-3.0128196813166142E-3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3949087.1724</v>
      </c>
      <c r="F14" s="25">
        <f>VLOOKUP(C14,RA!B18:I48,8,0)</f>
        <v>509824.95010000002</v>
      </c>
      <c r="G14" s="16">
        <f t="shared" si="0"/>
        <v>3439262.2223</v>
      </c>
      <c r="H14" s="27">
        <f>RA!J18</f>
        <v>12.9099441932593</v>
      </c>
      <c r="I14" s="20">
        <f>VLOOKUP(B14,RMS!B:D,3,FALSE)</f>
        <v>3949087.5938649601</v>
      </c>
      <c r="J14" s="21">
        <f>VLOOKUP(B14,RMS!B:E,4,FALSE)</f>
        <v>3439262.2105564098</v>
      </c>
      <c r="K14" s="22">
        <f t="shared" si="1"/>
        <v>-0.42146496009081602</v>
      </c>
      <c r="L14" s="22">
        <f t="shared" si="2"/>
        <v>1.1743590235710144E-2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1314548.8178000001</v>
      </c>
      <c r="F15" s="25">
        <f>VLOOKUP(C15,RA!B19:I49,8,0)</f>
        <v>-96129.057000000001</v>
      </c>
      <c r="G15" s="16">
        <f t="shared" si="0"/>
        <v>1410677.8748000001</v>
      </c>
      <c r="H15" s="27">
        <f>RA!J19</f>
        <v>-7.3127034689270403</v>
      </c>
      <c r="I15" s="20">
        <f>VLOOKUP(B15,RMS!B:D,3,FALSE)</f>
        <v>1314548.69614444</v>
      </c>
      <c r="J15" s="21">
        <f>VLOOKUP(B15,RMS!B:E,4,FALSE)</f>
        <v>1410677.87386325</v>
      </c>
      <c r="K15" s="22">
        <f t="shared" si="1"/>
        <v>0.12165556009858847</v>
      </c>
      <c r="L15" s="22">
        <f t="shared" si="2"/>
        <v>9.3675008974969387E-4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2457613.7815</v>
      </c>
      <c r="F16" s="25">
        <f>VLOOKUP(C16,RA!B20:I50,8,0)</f>
        <v>103768.33500000001</v>
      </c>
      <c r="G16" s="16">
        <f t="shared" si="0"/>
        <v>2353845.4465000001</v>
      </c>
      <c r="H16" s="27">
        <f>RA!J20</f>
        <v>4.2223206828155604</v>
      </c>
      <c r="I16" s="20">
        <f>VLOOKUP(B16,RMS!B:D,3,FALSE)</f>
        <v>2457613.6036</v>
      </c>
      <c r="J16" s="21">
        <f>VLOOKUP(B16,RMS!B:E,4,FALSE)</f>
        <v>2353845.4465000001</v>
      </c>
      <c r="K16" s="22">
        <f t="shared" si="1"/>
        <v>0.17790000000968575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440733.81430000003</v>
      </c>
      <c r="F17" s="25">
        <f>VLOOKUP(C17,RA!B21:I51,8,0)</f>
        <v>57327.339200000002</v>
      </c>
      <c r="G17" s="16">
        <f t="shared" si="0"/>
        <v>383406.47510000004</v>
      </c>
      <c r="H17" s="27">
        <f>RA!J21</f>
        <v>13.007247762700199</v>
      </c>
      <c r="I17" s="20">
        <f>VLOOKUP(B17,RMS!B:D,3,FALSE)</f>
        <v>440733.28665927699</v>
      </c>
      <c r="J17" s="21">
        <f>VLOOKUP(B17,RMS!B:E,4,FALSE)</f>
        <v>383406.47496945801</v>
      </c>
      <c r="K17" s="22">
        <f t="shared" si="1"/>
        <v>0.52764072304125875</v>
      </c>
      <c r="L17" s="22">
        <f t="shared" si="2"/>
        <v>1.3054203009232879E-4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2084886.6606999999</v>
      </c>
      <c r="F18" s="25">
        <f>VLOOKUP(C18,RA!B22:I52,8,0)</f>
        <v>220950.97010000001</v>
      </c>
      <c r="G18" s="16">
        <f t="shared" si="0"/>
        <v>1863935.6905999999</v>
      </c>
      <c r="H18" s="27">
        <f>RA!J22</f>
        <v>10.597744916542201</v>
      </c>
      <c r="I18" s="20">
        <f>VLOOKUP(B18,RMS!B:D,3,FALSE)</f>
        <v>2084888.8263000001</v>
      </c>
      <c r="J18" s="21">
        <f>VLOOKUP(B18,RMS!B:E,4,FALSE)</f>
        <v>1863935.6858999999</v>
      </c>
      <c r="K18" s="22">
        <f t="shared" si="1"/>
        <v>-2.1656000001821667</v>
      </c>
      <c r="L18" s="22">
        <f t="shared" si="2"/>
        <v>4.6999999321997166E-3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4725414.2379999999</v>
      </c>
      <c r="F19" s="25">
        <f>VLOOKUP(C19,RA!B23:I53,8,0)</f>
        <v>647084.48540000001</v>
      </c>
      <c r="G19" s="16">
        <f t="shared" si="0"/>
        <v>4078329.7525999998</v>
      </c>
      <c r="H19" s="27">
        <f>RA!J23</f>
        <v>13.6937092243975</v>
      </c>
      <c r="I19" s="20">
        <f>VLOOKUP(B19,RMS!B:D,3,FALSE)</f>
        <v>4725416.4579547001</v>
      </c>
      <c r="J19" s="21">
        <f>VLOOKUP(B19,RMS!B:E,4,FALSE)</f>
        <v>4078329.7812435902</v>
      </c>
      <c r="K19" s="22">
        <f t="shared" si="1"/>
        <v>-2.2199547002092004</v>
      </c>
      <c r="L19" s="22">
        <f t="shared" si="2"/>
        <v>-2.8643590398132801E-2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386489.7966</v>
      </c>
      <c r="F20" s="25">
        <f>VLOOKUP(C20,RA!B24:I54,8,0)</f>
        <v>44598.3923</v>
      </c>
      <c r="G20" s="16">
        <f t="shared" si="0"/>
        <v>341891.40429999999</v>
      </c>
      <c r="H20" s="27">
        <f>RA!J24</f>
        <v>11.539345331322499</v>
      </c>
      <c r="I20" s="20">
        <f>VLOOKUP(B20,RMS!B:D,3,FALSE)</f>
        <v>386489.84102361399</v>
      </c>
      <c r="J20" s="21">
        <f>VLOOKUP(B20,RMS!B:E,4,FALSE)</f>
        <v>341891.39185491099</v>
      </c>
      <c r="K20" s="22">
        <f t="shared" si="1"/>
        <v>-4.4423613988328725E-2</v>
      </c>
      <c r="L20" s="22">
        <f t="shared" si="2"/>
        <v>1.244508899981156E-2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1663298.5384</v>
      </c>
      <c r="F21" s="25">
        <f>VLOOKUP(C21,RA!B25:I55,8,0)</f>
        <v>-65444.767899999999</v>
      </c>
      <c r="G21" s="16">
        <f t="shared" si="0"/>
        <v>1728743.3063000001</v>
      </c>
      <c r="H21" s="27">
        <f>RA!J25</f>
        <v>-3.9346374922540499</v>
      </c>
      <c r="I21" s="20">
        <f>VLOOKUP(B21,RMS!B:D,3,FALSE)</f>
        <v>1663298.52260435</v>
      </c>
      <c r="J21" s="21">
        <f>VLOOKUP(B21,RMS!B:E,4,FALSE)</f>
        <v>1728743.1975254701</v>
      </c>
      <c r="K21" s="22">
        <f t="shared" si="1"/>
        <v>1.5795649960637093E-2</v>
      </c>
      <c r="L21" s="22">
        <f t="shared" si="2"/>
        <v>0.10877453000284731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816284.03139999998</v>
      </c>
      <c r="F22" s="25">
        <f>VLOOKUP(C22,RA!B26:I56,8,0)</f>
        <v>160396.14689999999</v>
      </c>
      <c r="G22" s="16">
        <f t="shared" si="0"/>
        <v>655887.88449999993</v>
      </c>
      <c r="H22" s="27">
        <f>RA!J26</f>
        <v>19.6495509810361</v>
      </c>
      <c r="I22" s="20">
        <f>VLOOKUP(B22,RMS!B:D,3,FALSE)</f>
        <v>816283.95636966196</v>
      </c>
      <c r="J22" s="21">
        <f>VLOOKUP(B22,RMS!B:E,4,FALSE)</f>
        <v>655887.86291973095</v>
      </c>
      <c r="K22" s="22">
        <f t="shared" si="1"/>
        <v>7.5030338019132614E-2</v>
      </c>
      <c r="L22" s="22">
        <f t="shared" si="2"/>
        <v>2.1580268978141248E-2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291282.4325</v>
      </c>
      <c r="F23" s="25">
        <f>VLOOKUP(C23,RA!B27:I57,8,0)</f>
        <v>75794.724300000002</v>
      </c>
      <c r="G23" s="16">
        <f t="shared" si="0"/>
        <v>215487.70819999999</v>
      </c>
      <c r="H23" s="27">
        <f>RA!J27</f>
        <v>26.021042068851902</v>
      </c>
      <c r="I23" s="20">
        <f>VLOOKUP(B23,RMS!B:D,3,FALSE)</f>
        <v>291282.26208878303</v>
      </c>
      <c r="J23" s="21">
        <f>VLOOKUP(B23,RMS!B:E,4,FALSE)</f>
        <v>215487.73873408101</v>
      </c>
      <c r="K23" s="22">
        <f t="shared" si="1"/>
        <v>0.17041121696820483</v>
      </c>
      <c r="L23" s="22">
        <f t="shared" si="2"/>
        <v>-3.0534081015503034E-2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3191934.4596000002</v>
      </c>
      <c r="F24" s="25">
        <f>VLOOKUP(C24,RA!B28:I58,8,0)</f>
        <v>-205445.29120000001</v>
      </c>
      <c r="G24" s="16">
        <f t="shared" si="0"/>
        <v>3397379.7508</v>
      </c>
      <c r="H24" s="27">
        <f>RA!J28</f>
        <v>-6.43638814644539</v>
      </c>
      <c r="I24" s="20">
        <f>VLOOKUP(B24,RMS!B:D,3,FALSE)</f>
        <v>3191934.4597</v>
      </c>
      <c r="J24" s="21">
        <f>VLOOKUP(B24,RMS!B:E,4,FALSE)</f>
        <v>3397379.7557000001</v>
      </c>
      <c r="K24" s="22">
        <f t="shared" si="1"/>
        <v>-9.999983012676239E-5</v>
      </c>
      <c r="L24" s="22">
        <f t="shared" si="2"/>
        <v>-4.9000000581145287E-3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784735.81240000005</v>
      </c>
      <c r="F25" s="25">
        <f>VLOOKUP(C25,RA!B29:I59,8,0)</f>
        <v>110958.0048</v>
      </c>
      <c r="G25" s="16">
        <f t="shared" si="0"/>
        <v>673777.80760000006</v>
      </c>
      <c r="H25" s="27">
        <f>RA!J29</f>
        <v>14.139536267709101</v>
      </c>
      <c r="I25" s="20">
        <f>VLOOKUP(B25,RMS!B:D,3,FALSE)</f>
        <v>784735.81013716804</v>
      </c>
      <c r="J25" s="21">
        <f>VLOOKUP(B25,RMS!B:E,4,FALSE)</f>
        <v>673777.82333887205</v>
      </c>
      <c r="K25" s="22">
        <f t="shared" si="1"/>
        <v>2.2628320148214698E-3</v>
      </c>
      <c r="L25" s="22">
        <f t="shared" si="2"/>
        <v>-1.5738871996290982E-2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1427611.0245999999</v>
      </c>
      <c r="F26" s="25">
        <f>VLOOKUP(C26,RA!B30:I60,8,0)</f>
        <v>133437.08249999999</v>
      </c>
      <c r="G26" s="16">
        <f t="shared" si="0"/>
        <v>1294173.9420999999</v>
      </c>
      <c r="H26" s="27">
        <f>RA!J30</f>
        <v>9.3468795211488001</v>
      </c>
      <c r="I26" s="20">
        <f>VLOOKUP(B26,RMS!B:D,3,FALSE)</f>
        <v>1427611.0130036301</v>
      </c>
      <c r="J26" s="21">
        <f>VLOOKUP(B26,RMS!B:E,4,FALSE)</f>
        <v>1294170.8115769799</v>
      </c>
      <c r="K26" s="22">
        <f t="shared" si="1"/>
        <v>1.1596369789913297E-2</v>
      </c>
      <c r="L26" s="22">
        <f t="shared" si="2"/>
        <v>3.1305230199359357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6682629.6626000004</v>
      </c>
      <c r="F27" s="25">
        <f>VLOOKUP(C27,RA!B31:I61,8,0)</f>
        <v>-325330.15409999999</v>
      </c>
      <c r="G27" s="16">
        <f t="shared" si="0"/>
        <v>7007959.8167000003</v>
      </c>
      <c r="H27" s="27">
        <f>RA!J31</f>
        <v>-4.8682954244904897</v>
      </c>
      <c r="I27" s="20">
        <f>VLOOKUP(B27,RMS!B:D,3,FALSE)</f>
        <v>6682629.77034513</v>
      </c>
      <c r="J27" s="21">
        <f>VLOOKUP(B27,RMS!B:E,4,FALSE)</f>
        <v>7007958.7496292004</v>
      </c>
      <c r="K27" s="22">
        <f t="shared" si="1"/>
        <v>-0.10774512961506844</v>
      </c>
      <c r="L27" s="22">
        <f t="shared" si="2"/>
        <v>1.0670707998797297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121642.6712</v>
      </c>
      <c r="F28" s="25">
        <f>VLOOKUP(C28,RA!B32:I62,8,0)</f>
        <v>30724.486400000002</v>
      </c>
      <c r="G28" s="16">
        <f t="shared" si="0"/>
        <v>90918.184799999988</v>
      </c>
      <c r="H28" s="27">
        <f>RA!J32</f>
        <v>25.257983976267699</v>
      </c>
      <c r="I28" s="20">
        <f>VLOOKUP(B28,RMS!B:D,3,FALSE)</f>
        <v>121642.660426662</v>
      </c>
      <c r="J28" s="21">
        <f>VLOOKUP(B28,RMS!B:E,4,FALSE)</f>
        <v>90918.192979097003</v>
      </c>
      <c r="K28" s="22">
        <f t="shared" si="1"/>
        <v>1.0773337999125943E-2</v>
      </c>
      <c r="L28" s="22">
        <f t="shared" si="2"/>
        <v>-8.1790970143629238E-3</v>
      </c>
      <c r="M28" s="32"/>
    </row>
    <row r="29" spans="1:13">
      <c r="A29" s="66"/>
      <c r="B29" s="12">
        <v>40</v>
      </c>
      <c r="C29" s="64" t="s">
        <v>74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481382.85450000002</v>
      </c>
      <c r="F30" s="25">
        <f>VLOOKUP(C30,RA!B34:I65,8,0)</f>
        <v>8632.6880999999994</v>
      </c>
      <c r="G30" s="16">
        <f t="shared" si="0"/>
        <v>472750.16639999999</v>
      </c>
      <c r="H30" s="27">
        <f>RA!J34</f>
        <v>0</v>
      </c>
      <c r="I30" s="20">
        <f>VLOOKUP(B30,RMS!B:D,3,FALSE)</f>
        <v>481382.85389999999</v>
      </c>
      <c r="J30" s="21">
        <f>VLOOKUP(B30,RMS!B:E,4,FALSE)</f>
        <v>472750.20819999999</v>
      </c>
      <c r="K30" s="22">
        <f t="shared" si="1"/>
        <v>6.0000002849847078E-4</v>
      </c>
      <c r="L30" s="22">
        <f t="shared" si="2"/>
        <v>-4.1800000006332994E-2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540165.07999999996</v>
      </c>
      <c r="F31" s="25">
        <f>VLOOKUP(C31,RA!B35:I66,8,0)</f>
        <v>-14403.34</v>
      </c>
      <c r="G31" s="16">
        <f t="shared" si="0"/>
        <v>554568.41999999993</v>
      </c>
      <c r="H31" s="27">
        <f>RA!J35</f>
        <v>1.7933102559223</v>
      </c>
      <c r="I31" s="20">
        <f>VLOOKUP(B31,RMS!B:D,3,FALSE)</f>
        <v>540165.07999999996</v>
      </c>
      <c r="J31" s="21">
        <f>VLOOKUP(B31,RMS!B:E,4,FALSE)</f>
        <v>554568.42000000004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2233723.5099999998</v>
      </c>
      <c r="F32" s="25">
        <f>VLOOKUP(C32,RA!B34:I66,8,0)</f>
        <v>-319759.06</v>
      </c>
      <c r="G32" s="16">
        <f t="shared" si="0"/>
        <v>2553482.5699999998</v>
      </c>
      <c r="H32" s="27">
        <f>RA!J35</f>
        <v>1.7933102559223</v>
      </c>
      <c r="I32" s="20">
        <f>VLOOKUP(B32,RMS!B:D,3,FALSE)</f>
        <v>2233723.5099999998</v>
      </c>
      <c r="J32" s="21">
        <f>VLOOKUP(B32,RMS!B:E,4,FALSE)</f>
        <v>2553482.5699999998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877135.09</v>
      </c>
      <c r="F33" s="25">
        <f>VLOOKUP(C33,RA!B34:I67,8,0)</f>
        <v>-58454.79</v>
      </c>
      <c r="G33" s="16">
        <f t="shared" si="0"/>
        <v>935589.88</v>
      </c>
      <c r="H33" s="27">
        <f>RA!J34</f>
        <v>0</v>
      </c>
      <c r="I33" s="20">
        <f>VLOOKUP(B33,RMS!B:D,3,FALSE)</f>
        <v>877135.09</v>
      </c>
      <c r="J33" s="21">
        <f>VLOOKUP(B33,RMS!B:E,4,FALSE)</f>
        <v>935589.88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1060226.1299999999</v>
      </c>
      <c r="F34" s="25">
        <f>VLOOKUP(C34,RA!B35:I68,8,0)</f>
        <v>-186913.61</v>
      </c>
      <c r="G34" s="16">
        <f t="shared" si="0"/>
        <v>1247139.7399999998</v>
      </c>
      <c r="H34" s="27">
        <f>RA!J35</f>
        <v>1.7933102559223</v>
      </c>
      <c r="I34" s="20">
        <f>VLOOKUP(B34,RMS!B:D,3,FALSE)</f>
        <v>1060226.1299999999</v>
      </c>
      <c r="J34" s="21">
        <f>VLOOKUP(B34,RMS!B:E,4,FALSE)</f>
        <v>1247139.74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-2.6664700354195401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124592.7341</v>
      </c>
      <c r="F36" s="25">
        <f>VLOOKUP(C36,RA!B8:I69,8,0)</f>
        <v>7842.1337000000003</v>
      </c>
      <c r="G36" s="16">
        <f t="shared" si="0"/>
        <v>116750.6004</v>
      </c>
      <c r="H36" s="27">
        <f>RA!J36</f>
        <v>-2.6664700354195401</v>
      </c>
      <c r="I36" s="20">
        <f>VLOOKUP(B36,RMS!B:D,3,FALSE)</f>
        <v>124592.735042735</v>
      </c>
      <c r="J36" s="21">
        <f>VLOOKUP(B36,RMS!B:E,4,FALSE)</f>
        <v>116750.60042735</v>
      </c>
      <c r="K36" s="22">
        <f t="shared" si="1"/>
        <v>-9.4273500144481659E-4</v>
      </c>
      <c r="L36" s="22">
        <f t="shared" si="2"/>
        <v>-2.7350004529580474E-5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1181817.8606</v>
      </c>
      <c r="F37" s="25">
        <f>VLOOKUP(C37,RA!B8:I70,8,0)</f>
        <v>15674.5075</v>
      </c>
      <c r="G37" s="16">
        <f t="shared" si="0"/>
        <v>1166143.3530999999</v>
      </c>
      <c r="H37" s="27">
        <f>RA!J37</f>
        <v>-14.3150689227424</v>
      </c>
      <c r="I37" s="20">
        <f>VLOOKUP(B37,RMS!B:D,3,FALSE)</f>
        <v>1181817.8275145299</v>
      </c>
      <c r="J37" s="21">
        <f>VLOOKUP(B37,RMS!B:E,4,FALSE)</f>
        <v>1166143.3521752099</v>
      </c>
      <c r="K37" s="22">
        <f t="shared" si="1"/>
        <v>3.3085470087826252E-2</v>
      </c>
      <c r="L37" s="22">
        <f t="shared" si="2"/>
        <v>9.247900452464819E-4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947566.92</v>
      </c>
      <c r="F38" s="25">
        <f>VLOOKUP(C38,RA!B9:I71,8,0)</f>
        <v>-139244.26999999999</v>
      </c>
      <c r="G38" s="16">
        <f t="shared" si="0"/>
        <v>1086811.19</v>
      </c>
      <c r="H38" s="27">
        <f>RA!J38</f>
        <v>-6.6642858855413003</v>
      </c>
      <c r="I38" s="20">
        <f>VLOOKUP(B38,RMS!B:D,3,FALSE)</f>
        <v>947566.92</v>
      </c>
      <c r="J38" s="21">
        <f>VLOOKUP(B38,RMS!B:E,4,FALSE)</f>
        <v>1086811.19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343528.23</v>
      </c>
      <c r="F39" s="25">
        <f>VLOOKUP(C39,RA!B10:I72,8,0)</f>
        <v>43679.41</v>
      </c>
      <c r="G39" s="16">
        <f t="shared" si="0"/>
        <v>299848.81999999995</v>
      </c>
      <c r="H39" s="27">
        <f>RA!J39</f>
        <v>-17.629598508386099</v>
      </c>
      <c r="I39" s="20">
        <f>VLOOKUP(B39,RMS!B:D,3,FALSE)</f>
        <v>343528.23</v>
      </c>
      <c r="J39" s="21">
        <f>VLOOKUP(B39,RMS!B:E,4,FALSE)</f>
        <v>299848.82</v>
      </c>
      <c r="K39" s="22">
        <f t="shared" si="1"/>
        <v>0</v>
      </c>
      <c r="L39" s="22">
        <f t="shared" si="2"/>
        <v>0</v>
      </c>
      <c r="M39" s="32"/>
    </row>
    <row r="40" spans="1:13">
      <c r="A40" s="66"/>
      <c r="B40" s="12">
        <v>99</v>
      </c>
      <c r="C40" s="64" t="s">
        <v>34</v>
      </c>
      <c r="D40" s="64"/>
      <c r="E40" s="15">
        <f>VLOOKUP(C40,RA!B8:D69,3,0)</f>
        <v>22885.9172</v>
      </c>
      <c r="F40" s="25">
        <f>VLOOKUP(C40,RA!B8:I73,8,0)</f>
        <v>1346.6925000000001</v>
      </c>
      <c r="G40" s="16">
        <f t="shared" si="0"/>
        <v>21539.224699999999</v>
      </c>
      <c r="H40" s="27">
        <f>RA!J40</f>
        <v>-6436.4705882353001</v>
      </c>
      <c r="I40" s="20">
        <f>VLOOKUP(B40,RMS!B:D,3,FALSE)</f>
        <v>22885.917101580799</v>
      </c>
      <c r="J40" s="21">
        <f>VLOOKUP(B40,RMS!B:E,4,FALSE)</f>
        <v>21539.224672868899</v>
      </c>
      <c r="K40" s="22">
        <f t="shared" si="1"/>
        <v>9.8419201094657183E-5</v>
      </c>
      <c r="L40" s="22">
        <f t="shared" si="2"/>
        <v>2.7131100068800151E-5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topLeftCell="A13" workbookViewId="0">
      <selection activeCell="I13" sqref="A1:XFD1048576"/>
    </sheetView>
  </sheetViews>
  <sheetFormatPr defaultRowHeight="11.25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41" t="s">
        <v>45</v>
      </c>
      <c r="W1" s="71"/>
    </row>
    <row r="2" spans="1:23" ht="12.7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41"/>
      <c r="W2" s="71"/>
    </row>
    <row r="3" spans="1:23" ht="23.25" thickBo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42" t="s">
        <v>46</v>
      </c>
      <c r="W3" s="71"/>
    </row>
    <row r="4" spans="1:23" ht="12.75" thickTop="1" thickBo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W4" s="71"/>
    </row>
    <row r="5" spans="1:23" ht="22.5" thickTop="1" thickBot="1">
      <c r="A5" s="43"/>
      <c r="B5" s="44"/>
      <c r="C5" s="45"/>
      <c r="D5" s="46" t="s">
        <v>0</v>
      </c>
      <c r="E5" s="46" t="s">
        <v>58</v>
      </c>
      <c r="F5" s="46" t="s">
        <v>59</v>
      </c>
      <c r="G5" s="46" t="s">
        <v>47</v>
      </c>
      <c r="H5" s="46" t="s">
        <v>48</v>
      </c>
      <c r="I5" s="46" t="s">
        <v>1</v>
      </c>
      <c r="J5" s="46" t="s">
        <v>2</v>
      </c>
      <c r="K5" s="46" t="s">
        <v>49</v>
      </c>
      <c r="L5" s="46" t="s">
        <v>50</v>
      </c>
      <c r="M5" s="46" t="s">
        <v>51</v>
      </c>
      <c r="N5" s="46" t="s">
        <v>52</v>
      </c>
      <c r="O5" s="46" t="s">
        <v>53</v>
      </c>
      <c r="P5" s="46" t="s">
        <v>60</v>
      </c>
      <c r="Q5" s="46" t="s">
        <v>61</v>
      </c>
      <c r="R5" s="46" t="s">
        <v>54</v>
      </c>
      <c r="S5" s="46" t="s">
        <v>55</v>
      </c>
      <c r="T5" s="46" t="s">
        <v>56</v>
      </c>
      <c r="U5" s="47" t="s">
        <v>57</v>
      </c>
    </row>
    <row r="6" spans="1:23" ht="12" thickBot="1">
      <c r="A6" s="48" t="s">
        <v>3</v>
      </c>
      <c r="B6" s="72" t="s">
        <v>4</v>
      </c>
      <c r="C6" s="73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</row>
    <row r="7" spans="1:23" ht="12" thickBot="1">
      <c r="A7" s="74" t="s">
        <v>5</v>
      </c>
      <c r="B7" s="75"/>
      <c r="C7" s="76"/>
      <c r="D7" s="50">
        <v>44687551.793700002</v>
      </c>
      <c r="E7" s="51"/>
      <c r="F7" s="51"/>
      <c r="G7" s="50">
        <v>46132642.1884</v>
      </c>
      <c r="H7" s="52">
        <v>-3.1324683047600499</v>
      </c>
      <c r="I7" s="50">
        <v>1252630.5219000001</v>
      </c>
      <c r="J7" s="52">
        <v>2.8030860309438399</v>
      </c>
      <c r="K7" s="50">
        <v>-491384.65669999999</v>
      </c>
      <c r="L7" s="52">
        <v>-1.0651561094056701</v>
      </c>
      <c r="M7" s="52">
        <v>-3.5491852560320298</v>
      </c>
      <c r="N7" s="50">
        <v>195801555.80779999</v>
      </c>
      <c r="O7" s="50">
        <v>195801555.80779999</v>
      </c>
      <c r="P7" s="50">
        <v>1214556</v>
      </c>
      <c r="Q7" s="50">
        <v>1320765</v>
      </c>
      <c r="R7" s="52">
        <v>-8.0414759627942907</v>
      </c>
      <c r="S7" s="50">
        <v>36.793323480926396</v>
      </c>
      <c r="T7" s="50">
        <v>38.436437970342901</v>
      </c>
      <c r="U7" s="53">
        <v>-4.4657952420861502</v>
      </c>
    </row>
    <row r="8" spans="1:23" ht="12" thickBot="1">
      <c r="A8" s="77">
        <v>42372</v>
      </c>
      <c r="B8" s="67" t="s">
        <v>6</v>
      </c>
      <c r="C8" s="68"/>
      <c r="D8" s="54">
        <v>1307868.6332</v>
      </c>
      <c r="E8" s="55"/>
      <c r="F8" s="55"/>
      <c r="G8" s="54">
        <v>1048475.167</v>
      </c>
      <c r="H8" s="56">
        <v>24.740067706343702</v>
      </c>
      <c r="I8" s="54">
        <v>299659.41769999999</v>
      </c>
      <c r="J8" s="56">
        <v>22.912042547179599</v>
      </c>
      <c r="K8" s="54">
        <v>230434.16589999999</v>
      </c>
      <c r="L8" s="56">
        <v>21.978028011797399</v>
      </c>
      <c r="M8" s="56">
        <v>0.30041227406373899</v>
      </c>
      <c r="N8" s="54">
        <v>5489331.5727000004</v>
      </c>
      <c r="O8" s="54">
        <v>5489331.5727000004</v>
      </c>
      <c r="P8" s="54">
        <v>35148</v>
      </c>
      <c r="Q8" s="54">
        <v>42981</v>
      </c>
      <c r="R8" s="56">
        <v>-18.224331681440599</v>
      </c>
      <c r="S8" s="54">
        <v>37.210328701490802</v>
      </c>
      <c r="T8" s="54">
        <v>40.313709962541601</v>
      </c>
      <c r="U8" s="57">
        <v>-8.3401070867896401</v>
      </c>
    </row>
    <row r="9" spans="1:23" ht="12" thickBot="1">
      <c r="A9" s="78"/>
      <c r="B9" s="67" t="s">
        <v>7</v>
      </c>
      <c r="C9" s="68"/>
      <c r="D9" s="54">
        <v>108055.0006</v>
      </c>
      <c r="E9" s="55"/>
      <c r="F9" s="55"/>
      <c r="G9" s="54">
        <v>126864.49559999999</v>
      </c>
      <c r="H9" s="56">
        <v>-14.8264452643281</v>
      </c>
      <c r="I9" s="54">
        <v>25648.253199999999</v>
      </c>
      <c r="J9" s="56">
        <v>23.7362945329529</v>
      </c>
      <c r="K9" s="54">
        <v>29536.514899999998</v>
      </c>
      <c r="L9" s="56">
        <v>23.281939332441599</v>
      </c>
      <c r="M9" s="56">
        <v>-0.131642535118454</v>
      </c>
      <c r="N9" s="54">
        <v>454410.1201</v>
      </c>
      <c r="O9" s="54">
        <v>454410.1201</v>
      </c>
      <c r="P9" s="54">
        <v>6442</v>
      </c>
      <c r="Q9" s="54">
        <v>7513</v>
      </c>
      <c r="R9" s="56">
        <v>-14.255290829229301</v>
      </c>
      <c r="S9" s="54">
        <v>16.773517634275098</v>
      </c>
      <c r="T9" s="54">
        <v>17.547529575402599</v>
      </c>
      <c r="U9" s="57">
        <v>-4.6144878969569598</v>
      </c>
    </row>
    <row r="10" spans="1:23" ht="12" thickBot="1">
      <c r="A10" s="78"/>
      <c r="B10" s="67" t="s">
        <v>8</v>
      </c>
      <c r="C10" s="68"/>
      <c r="D10" s="54">
        <v>434803.42580000003</v>
      </c>
      <c r="E10" s="55"/>
      <c r="F10" s="55"/>
      <c r="G10" s="54">
        <v>298363.22810000001</v>
      </c>
      <c r="H10" s="56">
        <v>45.729562107523002</v>
      </c>
      <c r="I10" s="54">
        <v>118976.62420000001</v>
      </c>
      <c r="J10" s="56">
        <v>27.363313428612798</v>
      </c>
      <c r="K10" s="54">
        <v>68444.408100000001</v>
      </c>
      <c r="L10" s="56">
        <v>22.939960978388399</v>
      </c>
      <c r="M10" s="56">
        <v>0.73829575713724405</v>
      </c>
      <c r="N10" s="54">
        <v>1517535.6294</v>
      </c>
      <c r="O10" s="54">
        <v>1517535.6294</v>
      </c>
      <c r="P10" s="54">
        <v>109777</v>
      </c>
      <c r="Q10" s="54">
        <v>114782</v>
      </c>
      <c r="R10" s="56">
        <v>-4.3604397902110099</v>
      </c>
      <c r="S10" s="54">
        <v>3.9607880138826901</v>
      </c>
      <c r="T10" s="54">
        <v>3.7609931461379</v>
      </c>
      <c r="U10" s="57">
        <v>5.0443211564089196</v>
      </c>
    </row>
    <row r="11" spans="1:23" ht="12" thickBot="1">
      <c r="A11" s="78"/>
      <c r="B11" s="67" t="s">
        <v>9</v>
      </c>
      <c r="C11" s="68"/>
      <c r="D11" s="54">
        <v>80636.252299999993</v>
      </c>
      <c r="E11" s="55"/>
      <c r="F11" s="55"/>
      <c r="G11" s="54">
        <v>88597.223800000007</v>
      </c>
      <c r="H11" s="56">
        <v>-8.9855767015579904</v>
      </c>
      <c r="I11" s="54">
        <v>8782.5925000000007</v>
      </c>
      <c r="J11" s="56">
        <v>10.891617913150499</v>
      </c>
      <c r="K11" s="54">
        <v>22146.914000000001</v>
      </c>
      <c r="L11" s="56">
        <v>24.997300197571199</v>
      </c>
      <c r="M11" s="56">
        <v>-0.60343944533310601</v>
      </c>
      <c r="N11" s="54">
        <v>302225.17719999998</v>
      </c>
      <c r="O11" s="54">
        <v>302225.17719999998</v>
      </c>
      <c r="P11" s="54">
        <v>4127</v>
      </c>
      <c r="Q11" s="54">
        <v>4626</v>
      </c>
      <c r="R11" s="56">
        <v>-10.7868568958063</v>
      </c>
      <c r="S11" s="54">
        <v>19.538709062272801</v>
      </c>
      <c r="T11" s="54">
        <v>20.355232317336799</v>
      </c>
      <c r="U11" s="57">
        <v>-4.1790030879807096</v>
      </c>
    </row>
    <row r="12" spans="1:23" ht="12" thickBot="1">
      <c r="A12" s="78"/>
      <c r="B12" s="67" t="s">
        <v>10</v>
      </c>
      <c r="C12" s="68"/>
      <c r="D12" s="54">
        <v>299909.95260000002</v>
      </c>
      <c r="E12" s="55"/>
      <c r="F12" s="55"/>
      <c r="G12" s="54">
        <v>921873.53049999999</v>
      </c>
      <c r="H12" s="56">
        <v>-67.467343114045505</v>
      </c>
      <c r="I12" s="54">
        <v>40061.642899999999</v>
      </c>
      <c r="J12" s="56">
        <v>13.357890444346699</v>
      </c>
      <c r="K12" s="54">
        <v>37577.092900000003</v>
      </c>
      <c r="L12" s="56">
        <v>4.0761657273768499</v>
      </c>
      <c r="M12" s="56">
        <v>6.6118739057644996E-2</v>
      </c>
      <c r="N12" s="54">
        <v>2265275.7170000002</v>
      </c>
      <c r="O12" s="54">
        <v>2265275.7170000002</v>
      </c>
      <c r="P12" s="54">
        <v>2462</v>
      </c>
      <c r="Q12" s="54">
        <v>3591</v>
      </c>
      <c r="R12" s="56">
        <v>-31.439710387078801</v>
      </c>
      <c r="S12" s="54">
        <v>121.815577822908</v>
      </c>
      <c r="T12" s="54">
        <v>119.86779807853</v>
      </c>
      <c r="U12" s="57">
        <v>1.5989578502103901</v>
      </c>
    </row>
    <row r="13" spans="1:23" ht="12" thickBot="1">
      <c r="A13" s="78"/>
      <c r="B13" s="67" t="s">
        <v>11</v>
      </c>
      <c r="C13" s="68"/>
      <c r="D13" s="54">
        <v>469550.32770000002</v>
      </c>
      <c r="E13" s="55"/>
      <c r="F13" s="55"/>
      <c r="G13" s="54">
        <v>502393.25650000002</v>
      </c>
      <c r="H13" s="56">
        <v>-6.5372949129145201</v>
      </c>
      <c r="I13" s="54">
        <v>-126.32899999999999</v>
      </c>
      <c r="J13" s="56">
        <v>-2.6904251269251001E-2</v>
      </c>
      <c r="K13" s="54">
        <v>72068.710000000006</v>
      </c>
      <c r="L13" s="56">
        <v>14.345079092438001</v>
      </c>
      <c r="M13" s="56">
        <v>-1.0017528966454401</v>
      </c>
      <c r="N13" s="54">
        <v>2117173.2740000002</v>
      </c>
      <c r="O13" s="54">
        <v>2117173.2740000002</v>
      </c>
      <c r="P13" s="54">
        <v>13884</v>
      </c>
      <c r="Q13" s="54">
        <v>16500</v>
      </c>
      <c r="R13" s="56">
        <v>-15.8545454545455</v>
      </c>
      <c r="S13" s="54">
        <v>33.81952806828</v>
      </c>
      <c r="T13" s="54">
        <v>38.017543781818198</v>
      </c>
      <c r="U13" s="57">
        <v>-12.412993182703699</v>
      </c>
    </row>
    <row r="14" spans="1:23" ht="12" thickBot="1">
      <c r="A14" s="78"/>
      <c r="B14" s="67" t="s">
        <v>12</v>
      </c>
      <c r="C14" s="68"/>
      <c r="D14" s="54">
        <v>199619.8861</v>
      </c>
      <c r="E14" s="55"/>
      <c r="F14" s="55"/>
      <c r="G14" s="54">
        <v>345469.54399999999</v>
      </c>
      <c r="H14" s="56">
        <v>-42.217804849390703</v>
      </c>
      <c r="I14" s="54">
        <v>37223.337699999996</v>
      </c>
      <c r="J14" s="56">
        <v>18.6471089765841</v>
      </c>
      <c r="K14" s="54">
        <v>63601.639199999998</v>
      </c>
      <c r="L14" s="56">
        <v>18.410201508240601</v>
      </c>
      <c r="M14" s="56">
        <v>-0.41474247883850102</v>
      </c>
      <c r="N14" s="54">
        <v>1526973.9946999999</v>
      </c>
      <c r="O14" s="54">
        <v>1526973.9946999999</v>
      </c>
      <c r="P14" s="54">
        <v>2437</v>
      </c>
      <c r="Q14" s="54">
        <v>3180</v>
      </c>
      <c r="R14" s="56">
        <v>-23.364779874213799</v>
      </c>
      <c r="S14" s="54">
        <v>81.912140377513296</v>
      </c>
      <c r="T14" s="54">
        <v>159.24356396226401</v>
      </c>
      <c r="U14" s="57">
        <v>-94.407768162752106</v>
      </c>
    </row>
    <row r="15" spans="1:23" ht="12" thickBot="1">
      <c r="A15" s="78"/>
      <c r="B15" s="67" t="s">
        <v>13</v>
      </c>
      <c r="C15" s="68"/>
      <c r="D15" s="54">
        <v>114269.82369999999</v>
      </c>
      <c r="E15" s="55"/>
      <c r="F15" s="55"/>
      <c r="G15" s="54">
        <v>228294.61600000001</v>
      </c>
      <c r="H15" s="56">
        <v>-49.946334389243802</v>
      </c>
      <c r="I15" s="54">
        <v>6680.1319999999996</v>
      </c>
      <c r="J15" s="56">
        <v>5.8459283332210097</v>
      </c>
      <c r="K15" s="54">
        <v>18945.315699999999</v>
      </c>
      <c r="L15" s="56">
        <v>8.2986257109103292</v>
      </c>
      <c r="M15" s="56">
        <v>-0.64739927770113603</v>
      </c>
      <c r="N15" s="54">
        <v>716737.97660000005</v>
      </c>
      <c r="O15" s="54">
        <v>716737.97660000005</v>
      </c>
      <c r="P15" s="54">
        <v>3537</v>
      </c>
      <c r="Q15" s="54">
        <v>7364</v>
      </c>
      <c r="R15" s="56">
        <v>-51.969038565996698</v>
      </c>
      <c r="S15" s="54">
        <v>32.306990019790803</v>
      </c>
      <c r="T15" s="54">
        <v>31.9806589217816</v>
      </c>
      <c r="U15" s="57">
        <v>1.0100944031283401</v>
      </c>
    </row>
    <row r="16" spans="1:23" ht="12" thickBot="1">
      <c r="A16" s="78"/>
      <c r="B16" s="67" t="s">
        <v>14</v>
      </c>
      <c r="C16" s="68"/>
      <c r="D16" s="54">
        <v>1159296.3681000001</v>
      </c>
      <c r="E16" s="55"/>
      <c r="F16" s="55"/>
      <c r="G16" s="54">
        <v>1369739.9240999999</v>
      </c>
      <c r="H16" s="56">
        <v>-15.363760104917301</v>
      </c>
      <c r="I16" s="54">
        <v>-20992.312600000001</v>
      </c>
      <c r="J16" s="56">
        <v>-1.8107805025219601</v>
      </c>
      <c r="K16" s="54">
        <v>43455.132299999997</v>
      </c>
      <c r="L16" s="56">
        <v>3.17250972505256</v>
      </c>
      <c r="M16" s="56">
        <v>-1.48308016772509</v>
      </c>
      <c r="N16" s="54">
        <v>6344433.5674999999</v>
      </c>
      <c r="O16" s="54">
        <v>6344433.5674999999</v>
      </c>
      <c r="P16" s="54">
        <v>55890</v>
      </c>
      <c r="Q16" s="54">
        <v>65259</v>
      </c>
      <c r="R16" s="56">
        <v>-14.3566404633844</v>
      </c>
      <c r="S16" s="54">
        <v>20.742464986580799</v>
      </c>
      <c r="T16" s="54">
        <v>25.5266852694647</v>
      </c>
      <c r="U16" s="57">
        <v>-23.064858906494901</v>
      </c>
    </row>
    <row r="17" spans="1:21" ht="12" thickBot="1">
      <c r="A17" s="78"/>
      <c r="B17" s="67" t="s">
        <v>15</v>
      </c>
      <c r="C17" s="68"/>
      <c r="D17" s="54">
        <v>2362324.0331999999</v>
      </c>
      <c r="E17" s="55"/>
      <c r="F17" s="55"/>
      <c r="G17" s="54">
        <v>1264358.0774999999</v>
      </c>
      <c r="H17" s="56">
        <v>86.839794456883197</v>
      </c>
      <c r="I17" s="54">
        <v>-24144.135300000002</v>
      </c>
      <c r="J17" s="56">
        <v>-1.02205010661871</v>
      </c>
      <c r="K17" s="54">
        <v>16823.511999999999</v>
      </c>
      <c r="L17" s="56">
        <v>1.3305971068943501</v>
      </c>
      <c r="M17" s="56">
        <v>-2.4351423947627602</v>
      </c>
      <c r="N17" s="54">
        <v>12706815.672700001</v>
      </c>
      <c r="O17" s="54">
        <v>12706815.672700001</v>
      </c>
      <c r="P17" s="54">
        <v>10631</v>
      </c>
      <c r="Q17" s="54">
        <v>12068</v>
      </c>
      <c r="R17" s="56">
        <v>-11.907524030493899</v>
      </c>
      <c r="S17" s="54">
        <v>222.21089579531599</v>
      </c>
      <c r="T17" s="54">
        <v>181.77639498674199</v>
      </c>
      <c r="U17" s="57">
        <v>18.196452817425801</v>
      </c>
    </row>
    <row r="18" spans="1:21" ht="12" customHeight="1" thickBot="1">
      <c r="A18" s="78"/>
      <c r="B18" s="67" t="s">
        <v>16</v>
      </c>
      <c r="C18" s="68"/>
      <c r="D18" s="54">
        <v>3949087.1724</v>
      </c>
      <c r="E18" s="55"/>
      <c r="F18" s="55"/>
      <c r="G18" s="54">
        <v>5523126.6815999998</v>
      </c>
      <c r="H18" s="56">
        <v>-28.499065836092999</v>
      </c>
      <c r="I18" s="54">
        <v>509824.95010000002</v>
      </c>
      <c r="J18" s="56">
        <v>12.9099441932593</v>
      </c>
      <c r="K18" s="54">
        <v>-650456.17940000002</v>
      </c>
      <c r="L18" s="56">
        <v>-11.776955643022999</v>
      </c>
      <c r="M18" s="56">
        <v>-1.78379599771083</v>
      </c>
      <c r="N18" s="54">
        <v>12792557.039799999</v>
      </c>
      <c r="O18" s="54">
        <v>12792557.039799999</v>
      </c>
      <c r="P18" s="54">
        <v>116464</v>
      </c>
      <c r="Q18" s="54">
        <v>117259</v>
      </c>
      <c r="R18" s="56">
        <v>-0.67798633793567697</v>
      </c>
      <c r="S18" s="54">
        <v>33.908222046297603</v>
      </c>
      <c r="T18" s="54">
        <v>32.325184899240099</v>
      </c>
      <c r="U18" s="57">
        <v>4.6685937849999499</v>
      </c>
    </row>
    <row r="19" spans="1:21" ht="12" customHeight="1" thickBot="1">
      <c r="A19" s="78"/>
      <c r="B19" s="67" t="s">
        <v>17</v>
      </c>
      <c r="C19" s="68"/>
      <c r="D19" s="54">
        <v>1314548.8178000001</v>
      </c>
      <c r="E19" s="55"/>
      <c r="F19" s="55"/>
      <c r="G19" s="54">
        <v>2033569.8248999999</v>
      </c>
      <c r="H19" s="56">
        <v>-35.357576528524604</v>
      </c>
      <c r="I19" s="54">
        <v>-96129.057000000001</v>
      </c>
      <c r="J19" s="56">
        <v>-7.3127034689270403</v>
      </c>
      <c r="K19" s="54">
        <v>-198077.51579999999</v>
      </c>
      <c r="L19" s="56">
        <v>-9.7403842924223394</v>
      </c>
      <c r="M19" s="56">
        <v>-0.51468970815919302</v>
      </c>
      <c r="N19" s="54">
        <v>7138032.8870999999</v>
      </c>
      <c r="O19" s="54">
        <v>7138032.8870999999</v>
      </c>
      <c r="P19" s="54">
        <v>19861</v>
      </c>
      <c r="Q19" s="54">
        <v>21062</v>
      </c>
      <c r="R19" s="56">
        <v>-5.7022125154306398</v>
      </c>
      <c r="S19" s="54">
        <v>66.187443623181096</v>
      </c>
      <c r="T19" s="54">
        <v>63.394703309277403</v>
      </c>
      <c r="U19" s="57">
        <v>4.2194412731867503</v>
      </c>
    </row>
    <row r="20" spans="1:21" ht="12" thickBot="1">
      <c r="A20" s="78"/>
      <c r="B20" s="67" t="s">
        <v>18</v>
      </c>
      <c r="C20" s="68"/>
      <c r="D20" s="54">
        <v>2457613.7815</v>
      </c>
      <c r="E20" s="55"/>
      <c r="F20" s="55"/>
      <c r="G20" s="54">
        <v>2680495.1614999999</v>
      </c>
      <c r="H20" s="56">
        <v>-8.3149331213594095</v>
      </c>
      <c r="I20" s="54">
        <v>103768.33500000001</v>
      </c>
      <c r="J20" s="56">
        <v>4.2223206828155604</v>
      </c>
      <c r="K20" s="54">
        <v>171810.13449999999</v>
      </c>
      <c r="L20" s="56">
        <v>6.4096416575456701</v>
      </c>
      <c r="M20" s="56">
        <v>-0.396029021792076</v>
      </c>
      <c r="N20" s="54">
        <v>9507508.1690999996</v>
      </c>
      <c r="O20" s="54">
        <v>9507508.1690999996</v>
      </c>
      <c r="P20" s="54">
        <v>58795</v>
      </c>
      <c r="Q20" s="54">
        <v>66015</v>
      </c>
      <c r="R20" s="56">
        <v>-10.936908278421599</v>
      </c>
      <c r="S20" s="54">
        <v>41.799707143464602</v>
      </c>
      <c r="T20" s="54">
        <v>36.206824838294303</v>
      </c>
      <c r="U20" s="57">
        <v>13.380194952023</v>
      </c>
    </row>
    <row r="21" spans="1:21" ht="12" customHeight="1" thickBot="1">
      <c r="A21" s="78"/>
      <c r="B21" s="67" t="s">
        <v>19</v>
      </c>
      <c r="C21" s="68"/>
      <c r="D21" s="54">
        <v>440733.81430000003</v>
      </c>
      <c r="E21" s="55"/>
      <c r="F21" s="55"/>
      <c r="G21" s="54">
        <v>707154.48019999999</v>
      </c>
      <c r="H21" s="56">
        <v>-37.675030472075903</v>
      </c>
      <c r="I21" s="54">
        <v>57327.339200000002</v>
      </c>
      <c r="J21" s="56">
        <v>13.007247762700199</v>
      </c>
      <c r="K21" s="54">
        <v>28160.987300000001</v>
      </c>
      <c r="L21" s="56">
        <v>3.9822963848062498</v>
      </c>
      <c r="M21" s="56">
        <v>1.0357006162209399</v>
      </c>
      <c r="N21" s="54">
        <v>1926552.7124000001</v>
      </c>
      <c r="O21" s="54">
        <v>1926552.7124000001</v>
      </c>
      <c r="P21" s="54">
        <v>35993</v>
      </c>
      <c r="Q21" s="54">
        <v>39638</v>
      </c>
      <c r="R21" s="56">
        <v>-9.1957212775619297</v>
      </c>
      <c r="S21" s="54">
        <v>12.2449869224571</v>
      </c>
      <c r="T21" s="54">
        <v>13.092079509561501</v>
      </c>
      <c r="U21" s="57">
        <v>-6.9178725340313099</v>
      </c>
    </row>
    <row r="22" spans="1:21" ht="12" customHeight="1" thickBot="1">
      <c r="A22" s="78"/>
      <c r="B22" s="67" t="s">
        <v>20</v>
      </c>
      <c r="C22" s="68"/>
      <c r="D22" s="54">
        <v>2084886.6606999999</v>
      </c>
      <c r="E22" s="55"/>
      <c r="F22" s="55"/>
      <c r="G22" s="54">
        <v>1750560.7402999999</v>
      </c>
      <c r="H22" s="56">
        <v>19.0982187994634</v>
      </c>
      <c r="I22" s="54">
        <v>220950.97010000001</v>
      </c>
      <c r="J22" s="56">
        <v>10.597744916542201</v>
      </c>
      <c r="K22" s="54">
        <v>174741.45329999999</v>
      </c>
      <c r="L22" s="56">
        <v>9.9820274313962898</v>
      </c>
      <c r="M22" s="56">
        <v>0.26444507543763202</v>
      </c>
      <c r="N22" s="54">
        <v>6451635.8115999997</v>
      </c>
      <c r="O22" s="54">
        <v>6451635.8115999997</v>
      </c>
      <c r="P22" s="54">
        <v>87780</v>
      </c>
      <c r="Q22" s="54">
        <v>88979</v>
      </c>
      <c r="R22" s="56">
        <v>-1.34750896278897</v>
      </c>
      <c r="S22" s="54">
        <v>23.7512720517202</v>
      </c>
      <c r="T22" s="54">
        <v>20.637615908248002</v>
      </c>
      <c r="U22" s="57">
        <v>13.109428988443099</v>
      </c>
    </row>
    <row r="23" spans="1:21" ht="12" thickBot="1">
      <c r="A23" s="78"/>
      <c r="B23" s="67" t="s">
        <v>21</v>
      </c>
      <c r="C23" s="68"/>
      <c r="D23" s="54">
        <v>4725414.2379999999</v>
      </c>
      <c r="E23" s="55"/>
      <c r="F23" s="55"/>
      <c r="G23" s="54">
        <v>5256215.5690000001</v>
      </c>
      <c r="H23" s="56">
        <v>-10.098545693798201</v>
      </c>
      <c r="I23" s="54">
        <v>647084.48540000001</v>
      </c>
      <c r="J23" s="56">
        <v>13.6937092243975</v>
      </c>
      <c r="K23" s="54">
        <v>246036.70110000001</v>
      </c>
      <c r="L23" s="56">
        <v>4.6808715866044404</v>
      </c>
      <c r="M23" s="56">
        <v>1.6300323590218999</v>
      </c>
      <c r="N23" s="54">
        <v>21712277.447700001</v>
      </c>
      <c r="O23" s="54">
        <v>21712277.447700001</v>
      </c>
      <c r="P23" s="54">
        <v>121201</v>
      </c>
      <c r="Q23" s="54">
        <v>128801</v>
      </c>
      <c r="R23" s="56">
        <v>-5.9005753060923496</v>
      </c>
      <c r="S23" s="54">
        <v>38.988244634945303</v>
      </c>
      <c r="T23" s="54">
        <v>48.363874139952301</v>
      </c>
      <c r="U23" s="57">
        <v>-24.0473239890459</v>
      </c>
    </row>
    <row r="24" spans="1:21" ht="12" thickBot="1">
      <c r="A24" s="78"/>
      <c r="B24" s="67" t="s">
        <v>22</v>
      </c>
      <c r="C24" s="68"/>
      <c r="D24" s="54">
        <v>386489.7966</v>
      </c>
      <c r="E24" s="55"/>
      <c r="F24" s="55"/>
      <c r="G24" s="54">
        <v>452534.76610000001</v>
      </c>
      <c r="H24" s="56">
        <v>-14.5944520614811</v>
      </c>
      <c r="I24" s="54">
        <v>44598.3923</v>
      </c>
      <c r="J24" s="56">
        <v>11.539345331322499</v>
      </c>
      <c r="K24" s="54">
        <v>64445.390500000001</v>
      </c>
      <c r="L24" s="56">
        <v>14.2409810975184</v>
      </c>
      <c r="M24" s="56">
        <v>-0.30796614072809497</v>
      </c>
      <c r="N24" s="54">
        <v>1544131.0978999999</v>
      </c>
      <c r="O24" s="54">
        <v>1544131.0978999999</v>
      </c>
      <c r="P24" s="54">
        <v>28848</v>
      </c>
      <c r="Q24" s="54">
        <v>31733</v>
      </c>
      <c r="R24" s="56">
        <v>-9.0914820533829204</v>
      </c>
      <c r="S24" s="54">
        <v>13.3974555116473</v>
      </c>
      <c r="T24" s="54">
        <v>14.024976198279401</v>
      </c>
      <c r="U24" s="57">
        <v>-4.6838796074866202</v>
      </c>
    </row>
    <row r="25" spans="1:21" ht="12" thickBot="1">
      <c r="A25" s="78"/>
      <c r="B25" s="67" t="s">
        <v>23</v>
      </c>
      <c r="C25" s="68"/>
      <c r="D25" s="54">
        <v>1663298.5384</v>
      </c>
      <c r="E25" s="55"/>
      <c r="F25" s="55"/>
      <c r="G25" s="54">
        <v>1073802.5118</v>
      </c>
      <c r="H25" s="56">
        <v>54.897992891806197</v>
      </c>
      <c r="I25" s="54">
        <v>-65444.767899999999</v>
      </c>
      <c r="J25" s="56">
        <v>-3.9346374922540499</v>
      </c>
      <c r="K25" s="54">
        <v>16180.888499999999</v>
      </c>
      <c r="L25" s="56">
        <v>1.50687750514536</v>
      </c>
      <c r="M25" s="56">
        <v>-5.0445719590738198</v>
      </c>
      <c r="N25" s="54">
        <v>5853469.9955000002</v>
      </c>
      <c r="O25" s="54">
        <v>5853469.9955000002</v>
      </c>
      <c r="P25" s="54">
        <v>35754</v>
      </c>
      <c r="Q25" s="54">
        <v>41000</v>
      </c>
      <c r="R25" s="56">
        <v>-12.7951219512195</v>
      </c>
      <c r="S25" s="54">
        <v>46.520628136711998</v>
      </c>
      <c r="T25" s="54">
        <v>45.419114092682896</v>
      </c>
      <c r="U25" s="57">
        <v>2.3677970142449101</v>
      </c>
    </row>
    <row r="26" spans="1:21" ht="12" thickBot="1">
      <c r="A26" s="78"/>
      <c r="B26" s="67" t="s">
        <v>24</v>
      </c>
      <c r="C26" s="68"/>
      <c r="D26" s="54">
        <v>816284.03139999998</v>
      </c>
      <c r="E26" s="55"/>
      <c r="F26" s="55"/>
      <c r="G26" s="54">
        <v>883318.61060000001</v>
      </c>
      <c r="H26" s="56">
        <v>-7.58894677362977</v>
      </c>
      <c r="I26" s="54">
        <v>160396.14689999999</v>
      </c>
      <c r="J26" s="56">
        <v>19.6495509810361</v>
      </c>
      <c r="K26" s="54">
        <v>165604.3186</v>
      </c>
      <c r="L26" s="56">
        <v>18.747971186468298</v>
      </c>
      <c r="M26" s="56">
        <v>-3.1449492042412999E-2</v>
      </c>
      <c r="N26" s="54">
        <v>3298675.1549999998</v>
      </c>
      <c r="O26" s="54">
        <v>3298675.1549999998</v>
      </c>
      <c r="P26" s="54">
        <v>50263</v>
      </c>
      <c r="Q26" s="54">
        <v>54599</v>
      </c>
      <c r="R26" s="56">
        <v>-7.9415373907947098</v>
      </c>
      <c r="S26" s="54">
        <v>16.2402568768279</v>
      </c>
      <c r="T26" s="54">
        <v>16.193327273393301</v>
      </c>
      <c r="U26" s="57">
        <v>0.28897081980001998</v>
      </c>
    </row>
    <row r="27" spans="1:21" ht="12" thickBot="1">
      <c r="A27" s="78"/>
      <c r="B27" s="67" t="s">
        <v>25</v>
      </c>
      <c r="C27" s="68"/>
      <c r="D27" s="54">
        <v>291282.4325</v>
      </c>
      <c r="E27" s="55"/>
      <c r="F27" s="55"/>
      <c r="G27" s="54">
        <v>366566.82919999998</v>
      </c>
      <c r="H27" s="56">
        <v>-20.537700278091599</v>
      </c>
      <c r="I27" s="54">
        <v>75794.724300000002</v>
      </c>
      <c r="J27" s="56">
        <v>26.021042068851902</v>
      </c>
      <c r="K27" s="54">
        <v>86367.424799999993</v>
      </c>
      <c r="L27" s="56">
        <v>23.5611675471262</v>
      </c>
      <c r="M27" s="56">
        <v>-0.122415372745952</v>
      </c>
      <c r="N27" s="54">
        <v>1084450.2446999999</v>
      </c>
      <c r="O27" s="54">
        <v>1084450.2446999999</v>
      </c>
      <c r="P27" s="54">
        <v>36748</v>
      </c>
      <c r="Q27" s="54">
        <v>38251</v>
      </c>
      <c r="R27" s="56">
        <v>-3.9293090376722102</v>
      </c>
      <c r="S27" s="54">
        <v>7.9264839583106603</v>
      </c>
      <c r="T27" s="54">
        <v>8.6991302946328197</v>
      </c>
      <c r="U27" s="57">
        <v>-9.7476553335110196</v>
      </c>
    </row>
    <row r="28" spans="1:21" ht="12" thickBot="1">
      <c r="A28" s="78"/>
      <c r="B28" s="67" t="s">
        <v>26</v>
      </c>
      <c r="C28" s="68"/>
      <c r="D28" s="54">
        <v>3191934.4596000002</v>
      </c>
      <c r="E28" s="55"/>
      <c r="F28" s="55"/>
      <c r="G28" s="54">
        <v>2630996.2080000001</v>
      </c>
      <c r="H28" s="56">
        <v>21.320374765055501</v>
      </c>
      <c r="I28" s="54">
        <v>-205445.29120000001</v>
      </c>
      <c r="J28" s="56">
        <v>-6.43638814644539</v>
      </c>
      <c r="K28" s="54">
        <v>-190606.68719999999</v>
      </c>
      <c r="L28" s="56">
        <v>-7.2446583777060303</v>
      </c>
      <c r="M28" s="56">
        <v>7.7849335812810005E-2</v>
      </c>
      <c r="N28" s="54">
        <v>10025878.5636</v>
      </c>
      <c r="O28" s="54">
        <v>10025878.5636</v>
      </c>
      <c r="P28" s="54">
        <v>55625</v>
      </c>
      <c r="Q28" s="54">
        <v>59672</v>
      </c>
      <c r="R28" s="56">
        <v>-6.78207534522054</v>
      </c>
      <c r="S28" s="54">
        <v>57.3830914085393</v>
      </c>
      <c r="T28" s="54">
        <v>52.3671716567234</v>
      </c>
      <c r="U28" s="57">
        <v>8.7411110637191491</v>
      </c>
    </row>
    <row r="29" spans="1:21" ht="12" thickBot="1">
      <c r="A29" s="78"/>
      <c r="B29" s="67" t="s">
        <v>27</v>
      </c>
      <c r="C29" s="68"/>
      <c r="D29" s="54">
        <v>784735.81240000005</v>
      </c>
      <c r="E29" s="55"/>
      <c r="F29" s="55"/>
      <c r="G29" s="54">
        <v>854654.45030000003</v>
      </c>
      <c r="H29" s="56">
        <v>-8.1809248024692707</v>
      </c>
      <c r="I29" s="54">
        <v>110958.0048</v>
      </c>
      <c r="J29" s="56">
        <v>14.139536267709101</v>
      </c>
      <c r="K29" s="54">
        <v>107514.9688</v>
      </c>
      <c r="L29" s="56">
        <v>12.5799343538503</v>
      </c>
      <c r="M29" s="56">
        <v>3.2023782720011003E-2</v>
      </c>
      <c r="N29" s="54">
        <v>2939107.2376999999</v>
      </c>
      <c r="O29" s="54">
        <v>2939107.2376999999</v>
      </c>
      <c r="P29" s="54">
        <v>118001</v>
      </c>
      <c r="Q29" s="54">
        <v>125726</v>
      </c>
      <c r="R29" s="56">
        <v>-6.1443138253026399</v>
      </c>
      <c r="S29" s="54">
        <v>6.6502471368886704</v>
      </c>
      <c r="T29" s="54">
        <v>8.8074220622623791</v>
      </c>
      <c r="U29" s="57">
        <v>-32.437515192600003</v>
      </c>
    </row>
    <row r="30" spans="1:21" ht="12" thickBot="1">
      <c r="A30" s="78"/>
      <c r="B30" s="67" t="s">
        <v>28</v>
      </c>
      <c r="C30" s="68"/>
      <c r="D30" s="54">
        <v>1427611.0245999999</v>
      </c>
      <c r="E30" s="55"/>
      <c r="F30" s="55"/>
      <c r="G30" s="54">
        <v>1346080.7464999999</v>
      </c>
      <c r="H30" s="56">
        <v>6.0568638480262198</v>
      </c>
      <c r="I30" s="54">
        <v>133437.08249999999</v>
      </c>
      <c r="J30" s="56">
        <v>9.3468795211488001</v>
      </c>
      <c r="K30" s="54">
        <v>125131.84570000001</v>
      </c>
      <c r="L30" s="56">
        <v>9.2960133354080305</v>
      </c>
      <c r="M30" s="56">
        <v>6.6371887616134995E-2</v>
      </c>
      <c r="N30" s="54">
        <v>5174222.6809</v>
      </c>
      <c r="O30" s="54">
        <v>5174222.6809</v>
      </c>
      <c r="P30" s="54">
        <v>79079</v>
      </c>
      <c r="Q30" s="54">
        <v>82086</v>
      </c>
      <c r="R30" s="56">
        <v>-3.6632312452793401</v>
      </c>
      <c r="S30" s="54">
        <v>18.0529726551929</v>
      </c>
      <c r="T30" s="54">
        <v>19.320838397534299</v>
      </c>
      <c r="U30" s="57">
        <v>-7.0230303150472304</v>
      </c>
    </row>
    <row r="31" spans="1:21" ht="12" thickBot="1">
      <c r="A31" s="78"/>
      <c r="B31" s="67" t="s">
        <v>29</v>
      </c>
      <c r="C31" s="68"/>
      <c r="D31" s="54">
        <v>6682629.6626000004</v>
      </c>
      <c r="E31" s="55"/>
      <c r="F31" s="55"/>
      <c r="G31" s="54">
        <v>5669149.4987000003</v>
      </c>
      <c r="H31" s="56">
        <v>17.877111269201901</v>
      </c>
      <c r="I31" s="54">
        <v>-325330.15409999999</v>
      </c>
      <c r="J31" s="56">
        <v>-4.8682954244904897</v>
      </c>
      <c r="K31" s="54">
        <v>-398889.50650000002</v>
      </c>
      <c r="L31" s="56">
        <v>-7.0361437212313698</v>
      </c>
      <c r="M31" s="56">
        <v>-0.18441034722982899</v>
      </c>
      <c r="N31" s="54">
        <v>37100000.145999998</v>
      </c>
      <c r="O31" s="54">
        <v>37100000.145999998</v>
      </c>
      <c r="P31" s="54">
        <v>69030</v>
      </c>
      <c r="Q31" s="54">
        <v>85657</v>
      </c>
      <c r="R31" s="56">
        <v>-19.411139778418601</v>
      </c>
      <c r="S31" s="54">
        <v>96.807614987686506</v>
      </c>
      <c r="T31" s="54">
        <v>109.709167444575</v>
      </c>
      <c r="U31" s="57">
        <v>-13.3270016604892</v>
      </c>
    </row>
    <row r="32" spans="1:21" ht="12" thickBot="1">
      <c r="A32" s="78"/>
      <c r="B32" s="67" t="s">
        <v>30</v>
      </c>
      <c r="C32" s="68"/>
      <c r="D32" s="54">
        <v>121642.6712</v>
      </c>
      <c r="E32" s="55"/>
      <c r="F32" s="55"/>
      <c r="G32" s="54">
        <v>146179.2309</v>
      </c>
      <c r="H32" s="56">
        <v>-16.785257077173501</v>
      </c>
      <c r="I32" s="54">
        <v>30724.486400000002</v>
      </c>
      <c r="J32" s="56">
        <v>25.257983976267699</v>
      </c>
      <c r="K32" s="54">
        <v>40472.433299999997</v>
      </c>
      <c r="L32" s="56">
        <v>27.686856094958401</v>
      </c>
      <c r="M32" s="56">
        <v>-0.24085398640955899</v>
      </c>
      <c r="N32" s="54">
        <v>425016.67879999999</v>
      </c>
      <c r="O32" s="54">
        <v>425016.67879999999</v>
      </c>
      <c r="P32" s="54">
        <v>26059</v>
      </c>
      <c r="Q32" s="54">
        <v>27064</v>
      </c>
      <c r="R32" s="56">
        <v>-3.7134200413833902</v>
      </c>
      <c r="S32" s="54">
        <v>4.66797157220154</v>
      </c>
      <c r="T32" s="54">
        <v>4.8693896061188298</v>
      </c>
      <c r="U32" s="57">
        <v>-4.3148941848052598</v>
      </c>
    </row>
    <row r="33" spans="1:21" ht="12" thickBot="1">
      <c r="A33" s="78"/>
      <c r="B33" s="39" t="s">
        <v>75</v>
      </c>
      <c r="C33" s="40"/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</row>
    <row r="34" spans="1:21" ht="12" thickBot="1">
      <c r="A34" s="78"/>
      <c r="B34" s="39"/>
      <c r="C34" s="40"/>
      <c r="D34" s="54"/>
      <c r="E34" s="55"/>
      <c r="F34" s="55"/>
      <c r="G34" s="54"/>
      <c r="H34" s="56"/>
      <c r="I34" s="54"/>
      <c r="J34" s="56"/>
      <c r="K34" s="54"/>
      <c r="L34" s="56"/>
      <c r="M34" s="56"/>
      <c r="N34" s="54"/>
      <c r="O34" s="54"/>
      <c r="P34" s="54"/>
      <c r="Q34" s="54"/>
      <c r="R34" s="56"/>
      <c r="S34" s="54"/>
      <c r="T34" s="54"/>
      <c r="U34" s="57"/>
    </row>
    <row r="35" spans="1:21" ht="12" thickBot="1">
      <c r="A35" s="78"/>
      <c r="B35" s="67" t="s">
        <v>31</v>
      </c>
      <c r="C35" s="68"/>
      <c r="D35" s="54">
        <v>481382.85450000002</v>
      </c>
      <c r="E35" s="55"/>
      <c r="F35" s="55"/>
      <c r="G35" s="54">
        <v>555521.67619999999</v>
      </c>
      <c r="H35" s="56">
        <v>-13.3458017708941</v>
      </c>
      <c r="I35" s="54">
        <v>8632.6880999999994</v>
      </c>
      <c r="J35" s="56">
        <v>1.7933102559223</v>
      </c>
      <c r="K35" s="54">
        <v>9256.3541999999998</v>
      </c>
      <c r="L35" s="56">
        <v>1.6662453683747001</v>
      </c>
      <c r="M35" s="56">
        <v>-6.7377078115700997E-2</v>
      </c>
      <c r="N35" s="54">
        <v>1911848.2091999999</v>
      </c>
      <c r="O35" s="54">
        <v>1911848.2091999999</v>
      </c>
      <c r="P35" s="54">
        <v>23162</v>
      </c>
      <c r="Q35" s="54">
        <v>27802</v>
      </c>
      <c r="R35" s="56">
        <v>-16.6894468023883</v>
      </c>
      <c r="S35" s="54">
        <v>20.7833025861325</v>
      </c>
      <c r="T35" s="54">
        <v>22.587282116394501</v>
      </c>
      <c r="U35" s="57">
        <v>-8.6799464271175992</v>
      </c>
    </row>
    <row r="36" spans="1:21" ht="12" customHeight="1" thickBot="1">
      <c r="A36" s="78"/>
      <c r="B36" s="67" t="s">
        <v>68</v>
      </c>
      <c r="C36" s="68"/>
      <c r="D36" s="54">
        <v>540165.07999999996</v>
      </c>
      <c r="E36" s="55"/>
      <c r="F36" s="55"/>
      <c r="G36" s="55"/>
      <c r="H36" s="55"/>
      <c r="I36" s="54">
        <v>-14403.34</v>
      </c>
      <c r="J36" s="56">
        <v>-2.6664700354195401</v>
      </c>
      <c r="K36" s="55"/>
      <c r="L36" s="55"/>
      <c r="M36" s="55"/>
      <c r="N36" s="54">
        <v>1493257.57</v>
      </c>
      <c r="O36" s="54">
        <v>1493257.57</v>
      </c>
      <c r="P36" s="54">
        <v>105</v>
      </c>
      <c r="Q36" s="54">
        <v>131</v>
      </c>
      <c r="R36" s="56">
        <v>-19.847328244274799</v>
      </c>
      <c r="S36" s="54">
        <v>5144.4293333333299</v>
      </c>
      <c r="T36" s="54">
        <v>3279.19496183206</v>
      </c>
      <c r="U36" s="57">
        <v>36.257362102643398</v>
      </c>
    </row>
    <row r="37" spans="1:21" ht="12" thickBot="1">
      <c r="A37" s="78"/>
      <c r="B37" s="67" t="s">
        <v>35</v>
      </c>
      <c r="C37" s="68"/>
      <c r="D37" s="54">
        <v>2233723.5099999998</v>
      </c>
      <c r="E37" s="55"/>
      <c r="F37" s="55"/>
      <c r="G37" s="54">
        <v>2429367.88</v>
      </c>
      <c r="H37" s="56">
        <v>-8.0533035614186499</v>
      </c>
      <c r="I37" s="54">
        <v>-319759.06</v>
      </c>
      <c r="J37" s="56">
        <v>-14.3150689227424</v>
      </c>
      <c r="K37" s="54">
        <v>-371516.82</v>
      </c>
      <c r="L37" s="56">
        <v>-15.292736149948601</v>
      </c>
      <c r="M37" s="56">
        <v>-0.13931471527991701</v>
      </c>
      <c r="N37" s="54">
        <v>11611121.23</v>
      </c>
      <c r="O37" s="54">
        <v>11611121.23</v>
      </c>
      <c r="P37" s="54">
        <v>788</v>
      </c>
      <c r="Q37" s="54">
        <v>787</v>
      </c>
      <c r="R37" s="56">
        <v>0.127064803049559</v>
      </c>
      <c r="S37" s="54">
        <v>2834.6745050761401</v>
      </c>
      <c r="T37" s="54">
        <v>2674.9635196950398</v>
      </c>
      <c r="U37" s="57">
        <v>5.6341913364338003</v>
      </c>
    </row>
    <row r="38" spans="1:21" ht="12" thickBot="1">
      <c r="A38" s="78"/>
      <c r="B38" s="67" t="s">
        <v>36</v>
      </c>
      <c r="C38" s="68"/>
      <c r="D38" s="54">
        <v>877135.09</v>
      </c>
      <c r="E38" s="55"/>
      <c r="F38" s="55"/>
      <c r="G38" s="54">
        <v>1470665.85</v>
      </c>
      <c r="H38" s="56">
        <v>-40.357961667499097</v>
      </c>
      <c r="I38" s="54">
        <v>-58454.79</v>
      </c>
      <c r="J38" s="56">
        <v>-6.6642858855413003</v>
      </c>
      <c r="K38" s="54">
        <v>-165674.72</v>
      </c>
      <c r="L38" s="56">
        <v>-11.265286400714301</v>
      </c>
      <c r="M38" s="56">
        <v>-0.64717133670121796</v>
      </c>
      <c r="N38" s="54">
        <v>5017701.83</v>
      </c>
      <c r="O38" s="54">
        <v>5017701.83</v>
      </c>
      <c r="P38" s="54">
        <v>316</v>
      </c>
      <c r="Q38" s="54">
        <v>275</v>
      </c>
      <c r="R38" s="56">
        <v>14.909090909090899</v>
      </c>
      <c r="S38" s="54">
        <v>2775.7439556961999</v>
      </c>
      <c r="T38" s="54">
        <v>3409.80610909091</v>
      </c>
      <c r="U38" s="57">
        <v>-22.842962590030101</v>
      </c>
    </row>
    <row r="39" spans="1:21" ht="12" thickBot="1">
      <c r="A39" s="78"/>
      <c r="B39" s="67" t="s">
        <v>37</v>
      </c>
      <c r="C39" s="68"/>
      <c r="D39" s="54">
        <v>1060226.1299999999</v>
      </c>
      <c r="E39" s="55"/>
      <c r="F39" s="55"/>
      <c r="G39" s="54">
        <v>1304198.47</v>
      </c>
      <c r="H39" s="56">
        <v>-18.706688100929899</v>
      </c>
      <c r="I39" s="54">
        <v>-186913.61</v>
      </c>
      <c r="J39" s="56">
        <v>-17.629598508386099</v>
      </c>
      <c r="K39" s="54">
        <v>-245300.95</v>
      </c>
      <c r="L39" s="56">
        <v>-18.8085598658922</v>
      </c>
      <c r="M39" s="56">
        <v>-0.23802329342792999</v>
      </c>
      <c r="N39" s="54">
        <v>4866669.25</v>
      </c>
      <c r="O39" s="54">
        <v>4866669.25</v>
      </c>
      <c r="P39" s="54">
        <v>445</v>
      </c>
      <c r="Q39" s="54">
        <v>431</v>
      </c>
      <c r="R39" s="56">
        <v>3.24825986078887</v>
      </c>
      <c r="S39" s="54">
        <v>2382.5306292134801</v>
      </c>
      <c r="T39" s="54">
        <v>2363.10410672854</v>
      </c>
      <c r="U39" s="57">
        <v>0.81537346243299502</v>
      </c>
    </row>
    <row r="40" spans="1:21" ht="12" thickBot="1">
      <c r="A40" s="78"/>
      <c r="B40" s="67" t="s">
        <v>70</v>
      </c>
      <c r="C40" s="68"/>
      <c r="D40" s="54">
        <v>0.85</v>
      </c>
      <c r="E40" s="55"/>
      <c r="F40" s="55"/>
      <c r="G40" s="54">
        <v>427.46</v>
      </c>
      <c r="H40" s="56">
        <v>-99.801150984887499</v>
      </c>
      <c r="I40" s="54">
        <v>-54.71</v>
      </c>
      <c r="J40" s="56">
        <v>-6436.4705882353001</v>
      </c>
      <c r="K40" s="54">
        <v>426.54</v>
      </c>
      <c r="L40" s="56">
        <v>99.784775183642907</v>
      </c>
      <c r="M40" s="56">
        <v>-1.1282646410653201</v>
      </c>
      <c r="N40" s="54">
        <v>0.97</v>
      </c>
      <c r="O40" s="54">
        <v>0.97</v>
      </c>
      <c r="P40" s="54">
        <v>1</v>
      </c>
      <c r="Q40" s="55"/>
      <c r="R40" s="55"/>
      <c r="S40" s="54">
        <v>0.85</v>
      </c>
      <c r="T40" s="55"/>
      <c r="U40" s="58"/>
    </row>
    <row r="41" spans="1:21" ht="12" customHeight="1" thickBot="1">
      <c r="A41" s="78"/>
      <c r="B41" s="67" t="s">
        <v>32</v>
      </c>
      <c r="C41" s="68"/>
      <c r="D41" s="54">
        <v>124592.7341</v>
      </c>
      <c r="E41" s="55"/>
      <c r="F41" s="55"/>
      <c r="G41" s="54">
        <v>405407.26559999998</v>
      </c>
      <c r="H41" s="56">
        <v>-69.267266605199197</v>
      </c>
      <c r="I41" s="54">
        <v>7842.1337000000003</v>
      </c>
      <c r="J41" s="56">
        <v>6.29421431084881</v>
      </c>
      <c r="K41" s="54">
        <v>25783.200000000001</v>
      </c>
      <c r="L41" s="56">
        <v>6.3598268180618396</v>
      </c>
      <c r="M41" s="56">
        <v>-0.69584327391479694</v>
      </c>
      <c r="N41" s="54">
        <v>535008.11620000005</v>
      </c>
      <c r="O41" s="54">
        <v>535008.11620000005</v>
      </c>
      <c r="P41" s="54">
        <v>209</v>
      </c>
      <c r="Q41" s="54">
        <v>210</v>
      </c>
      <c r="R41" s="56">
        <v>-0.476190476190475</v>
      </c>
      <c r="S41" s="54">
        <v>596.13748373205704</v>
      </c>
      <c r="T41" s="54">
        <v>643.45542857142902</v>
      </c>
      <c r="U41" s="57">
        <v>-7.9374215060496098</v>
      </c>
    </row>
    <row r="42" spans="1:21" ht="12" thickBot="1">
      <c r="A42" s="78"/>
      <c r="B42" s="67" t="s">
        <v>33</v>
      </c>
      <c r="C42" s="68"/>
      <c r="D42" s="54">
        <v>1181817.8606</v>
      </c>
      <c r="E42" s="55"/>
      <c r="F42" s="55"/>
      <c r="G42" s="54">
        <v>934399.00760000001</v>
      </c>
      <c r="H42" s="56">
        <v>26.4789293425615</v>
      </c>
      <c r="I42" s="54">
        <v>15674.5075</v>
      </c>
      <c r="J42" s="56">
        <v>1.32630484125889</v>
      </c>
      <c r="K42" s="54">
        <v>15369.514300000001</v>
      </c>
      <c r="L42" s="56">
        <v>1.6448555889926</v>
      </c>
      <c r="M42" s="56">
        <v>1.9844036320653E-2</v>
      </c>
      <c r="N42" s="54">
        <v>4250704.5504999999</v>
      </c>
      <c r="O42" s="54">
        <v>4250704.5504999999</v>
      </c>
      <c r="P42" s="54">
        <v>4861</v>
      </c>
      <c r="Q42" s="54">
        <v>4926</v>
      </c>
      <c r="R42" s="56">
        <v>-1.3195290296386599</v>
      </c>
      <c r="S42" s="54">
        <v>243.122374120551</v>
      </c>
      <c r="T42" s="54">
        <v>242.84015357287899</v>
      </c>
      <c r="U42" s="57">
        <v>0.11608168466336</v>
      </c>
    </row>
    <row r="43" spans="1:21" ht="12" thickBot="1">
      <c r="A43" s="78"/>
      <c r="B43" s="67" t="s">
        <v>38</v>
      </c>
      <c r="C43" s="68"/>
      <c r="D43" s="54">
        <v>947566.92</v>
      </c>
      <c r="E43" s="55"/>
      <c r="F43" s="55"/>
      <c r="G43" s="54">
        <v>1090462.83</v>
      </c>
      <c r="H43" s="56">
        <v>-13.1041522983411</v>
      </c>
      <c r="I43" s="54">
        <v>-139244.26999999999</v>
      </c>
      <c r="J43" s="56">
        <v>-14.694927298644</v>
      </c>
      <c r="K43" s="54">
        <v>-200608.13</v>
      </c>
      <c r="L43" s="56">
        <v>-18.3966041281756</v>
      </c>
      <c r="M43" s="56">
        <v>-0.30588919801007097</v>
      </c>
      <c r="N43" s="54">
        <v>4330000.84</v>
      </c>
      <c r="O43" s="54">
        <v>4330000.84</v>
      </c>
      <c r="P43" s="54">
        <v>557</v>
      </c>
      <c r="Q43" s="54">
        <v>562</v>
      </c>
      <c r="R43" s="56">
        <v>-0.88967971530249401</v>
      </c>
      <c r="S43" s="54">
        <v>1701.1973429084401</v>
      </c>
      <c r="T43" s="54">
        <v>1733.1405160142399</v>
      </c>
      <c r="U43" s="57">
        <v>-1.8776876909051301</v>
      </c>
    </row>
    <row r="44" spans="1:21" ht="12" thickBot="1">
      <c r="A44" s="78"/>
      <c r="B44" s="67" t="s">
        <v>39</v>
      </c>
      <c r="C44" s="68"/>
      <c r="D44" s="54">
        <v>343528.23</v>
      </c>
      <c r="E44" s="55"/>
      <c r="F44" s="55"/>
      <c r="G44" s="54">
        <v>354239.46</v>
      </c>
      <c r="H44" s="56">
        <v>-3.0237258153002</v>
      </c>
      <c r="I44" s="54">
        <v>43679.41</v>
      </c>
      <c r="J44" s="56">
        <v>12.714940486841501</v>
      </c>
      <c r="K44" s="54">
        <v>46961.32</v>
      </c>
      <c r="L44" s="56">
        <v>13.2569420696384</v>
      </c>
      <c r="M44" s="56">
        <v>-6.9885386526613996E-2</v>
      </c>
      <c r="N44" s="54">
        <v>1243593.55</v>
      </c>
      <c r="O44" s="54">
        <v>1243593.55</v>
      </c>
      <c r="P44" s="54">
        <v>257</v>
      </c>
      <c r="Q44" s="54">
        <v>218</v>
      </c>
      <c r="R44" s="56">
        <v>17.889908256880702</v>
      </c>
      <c r="S44" s="54">
        <v>1336.6857198443599</v>
      </c>
      <c r="T44" s="54">
        <v>1374.49683486239</v>
      </c>
      <c r="U44" s="57">
        <v>-2.82872140075157</v>
      </c>
    </row>
    <row r="45" spans="1:21" ht="12" thickBot="1">
      <c r="A45" s="78"/>
      <c r="B45" s="67" t="s">
        <v>73</v>
      </c>
      <c r="C45" s="68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4">
        <v>-1523.9315999999999</v>
      </c>
      <c r="O45" s="54">
        <v>-1523.9315999999999</v>
      </c>
      <c r="P45" s="55"/>
      <c r="Q45" s="55"/>
      <c r="R45" s="55"/>
      <c r="S45" s="55"/>
      <c r="T45" s="55"/>
      <c r="U45" s="58"/>
    </row>
    <row r="46" spans="1:21" ht="12" thickBot="1">
      <c r="A46" s="79"/>
      <c r="B46" s="67" t="s">
        <v>34</v>
      </c>
      <c r="C46" s="68"/>
      <c r="D46" s="59">
        <v>22885.9172</v>
      </c>
      <c r="E46" s="60"/>
      <c r="F46" s="60"/>
      <c r="G46" s="59">
        <v>19117.916300000001</v>
      </c>
      <c r="H46" s="61">
        <v>19.709265596062899</v>
      </c>
      <c r="I46" s="59">
        <v>1346.6925000000001</v>
      </c>
      <c r="J46" s="61">
        <v>5.8843719840077</v>
      </c>
      <c r="K46" s="59">
        <v>2448.9722999999999</v>
      </c>
      <c r="L46" s="61">
        <v>12.8098285481039</v>
      </c>
      <c r="M46" s="61">
        <v>-0.45009892516955002</v>
      </c>
      <c r="N46" s="59">
        <v>128745.05379999999</v>
      </c>
      <c r="O46" s="59">
        <v>128745.05379999999</v>
      </c>
      <c r="P46" s="59">
        <v>19</v>
      </c>
      <c r="Q46" s="59">
        <v>17</v>
      </c>
      <c r="R46" s="61">
        <v>11.764705882352899</v>
      </c>
      <c r="S46" s="59">
        <v>1204.5219578947399</v>
      </c>
      <c r="T46" s="59">
        <v>1185.0872294117601</v>
      </c>
      <c r="U46" s="62">
        <v>1.61348063068442</v>
      </c>
    </row>
  </sheetData>
  <mergeCells count="42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8:C38"/>
    <mergeCell ref="B25:C25"/>
    <mergeCell ref="B26:C26"/>
    <mergeCell ref="B27:C27"/>
    <mergeCell ref="B28:C28"/>
    <mergeCell ref="B29:C29"/>
    <mergeCell ref="B30:C30"/>
    <mergeCell ref="B31:C31"/>
    <mergeCell ref="B32:C32"/>
    <mergeCell ref="B35:C35"/>
    <mergeCell ref="B36:C36"/>
    <mergeCell ref="B37:C37"/>
    <mergeCell ref="B19:C19"/>
    <mergeCell ref="B20:C20"/>
    <mergeCell ref="B21:C21"/>
    <mergeCell ref="B22:C22"/>
    <mergeCell ref="B23:C23"/>
    <mergeCell ref="B45:C45"/>
    <mergeCell ref="B46:C46"/>
    <mergeCell ref="B39:C39"/>
    <mergeCell ref="B40:C40"/>
    <mergeCell ref="B41:C41"/>
    <mergeCell ref="B42:C42"/>
    <mergeCell ref="B43:C43"/>
    <mergeCell ref="B44:C44"/>
  </mergeCells>
  <phoneticPr fontId="1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101271</v>
      </c>
      <c r="D2" s="37">
        <v>1307869.8561350401</v>
      </c>
      <c r="E2" s="37">
        <v>1008209.23477949</v>
      </c>
      <c r="F2" s="37">
        <v>299660.62135555502</v>
      </c>
      <c r="G2" s="37">
        <v>1008209.23477949</v>
      </c>
      <c r="H2" s="37">
        <v>0.22912113154828601</v>
      </c>
    </row>
    <row r="3" spans="1:8">
      <c r="A3" s="37">
        <v>2</v>
      </c>
      <c r="B3" s="37">
        <v>13</v>
      </c>
      <c r="C3" s="37">
        <v>11000</v>
      </c>
      <c r="D3" s="37">
        <v>108055.06336923099</v>
      </c>
      <c r="E3" s="37">
        <v>82406.7211042735</v>
      </c>
      <c r="F3" s="37">
        <v>25648.3422649573</v>
      </c>
      <c r="G3" s="37">
        <v>82406.7211042735</v>
      </c>
      <c r="H3" s="37">
        <v>0.237363631700583</v>
      </c>
    </row>
    <row r="4" spans="1:8">
      <c r="A4" s="37">
        <v>3</v>
      </c>
      <c r="B4" s="37">
        <v>14</v>
      </c>
      <c r="C4" s="37">
        <v>155334</v>
      </c>
      <c r="D4" s="37">
        <v>434805.75667792902</v>
      </c>
      <c r="E4" s="37">
        <v>315826.80520516098</v>
      </c>
      <c r="F4" s="37">
        <v>118978.95147276801</v>
      </c>
      <c r="G4" s="37">
        <v>315826.80520516098</v>
      </c>
      <c r="H4" s="37">
        <v>0.27363701985412803</v>
      </c>
    </row>
    <row r="5" spans="1:8">
      <c r="A5" s="37">
        <v>4</v>
      </c>
      <c r="B5" s="37">
        <v>15</v>
      </c>
      <c r="C5" s="37">
        <v>5357</v>
      </c>
      <c r="D5" s="37">
        <v>80636.338334324202</v>
      </c>
      <c r="E5" s="37">
        <v>71853.660110536293</v>
      </c>
      <c r="F5" s="37">
        <v>8782.6782237879106</v>
      </c>
      <c r="G5" s="37">
        <v>71853.660110536293</v>
      </c>
      <c r="H5" s="37">
        <v>0.10891712601549799</v>
      </c>
    </row>
    <row r="6" spans="1:8">
      <c r="A6" s="37">
        <v>5</v>
      </c>
      <c r="B6" s="37">
        <v>16</v>
      </c>
      <c r="C6" s="37">
        <v>6932</v>
      </c>
      <c r="D6" s="37">
        <v>299909.98954529897</v>
      </c>
      <c r="E6" s="37">
        <v>259848.308232479</v>
      </c>
      <c r="F6" s="37">
        <v>40061.681312820503</v>
      </c>
      <c r="G6" s="37">
        <v>259848.308232479</v>
      </c>
      <c r="H6" s="37">
        <v>0.13357901606931799</v>
      </c>
    </row>
    <row r="7" spans="1:8">
      <c r="A7" s="37">
        <v>6</v>
      </c>
      <c r="B7" s="37">
        <v>17</v>
      </c>
      <c r="C7" s="37">
        <v>32663</v>
      </c>
      <c r="D7" s="37">
        <v>469550.52548376098</v>
      </c>
      <c r="E7" s="37">
        <v>469676.65572478599</v>
      </c>
      <c r="F7" s="37">
        <v>-126.130241025641</v>
      </c>
      <c r="G7" s="37">
        <v>469676.65572478599</v>
      </c>
      <c r="H7" s="37">
        <v>-2.68619103121424E-4</v>
      </c>
    </row>
    <row r="8" spans="1:8">
      <c r="A8" s="37">
        <v>7</v>
      </c>
      <c r="B8" s="37">
        <v>18</v>
      </c>
      <c r="C8" s="37">
        <v>117902</v>
      </c>
      <c r="D8" s="37">
        <v>199619.893835897</v>
      </c>
      <c r="E8" s="37">
        <v>162396.55302222201</v>
      </c>
      <c r="F8" s="37">
        <v>37223.340813675197</v>
      </c>
      <c r="G8" s="37">
        <v>162396.55302222201</v>
      </c>
      <c r="H8" s="37">
        <v>0.186471098137521</v>
      </c>
    </row>
    <row r="9" spans="1:8">
      <c r="A9" s="37">
        <v>8</v>
      </c>
      <c r="B9" s="37">
        <v>19</v>
      </c>
      <c r="C9" s="37">
        <v>20138</v>
      </c>
      <c r="D9" s="37">
        <v>114269.956199145</v>
      </c>
      <c r="E9" s="37">
        <v>107589.69295811999</v>
      </c>
      <c r="F9" s="37">
        <v>6680.2632410256401</v>
      </c>
      <c r="G9" s="37">
        <v>107589.69295811999</v>
      </c>
      <c r="H9" s="37">
        <v>5.8460364064404899E-2</v>
      </c>
    </row>
    <row r="10" spans="1:8">
      <c r="A10" s="37">
        <v>9</v>
      </c>
      <c r="B10" s="37">
        <v>21</v>
      </c>
      <c r="C10" s="37">
        <v>311851</v>
      </c>
      <c r="D10" s="37">
        <v>1159295.9453521401</v>
      </c>
      <c r="E10" s="37">
        <v>1180288.68053419</v>
      </c>
      <c r="F10" s="37">
        <v>-20992.735182051299</v>
      </c>
      <c r="G10" s="37">
        <v>1180288.68053419</v>
      </c>
      <c r="H10" s="37">
        <v>-1.81081761445087E-2</v>
      </c>
    </row>
    <row r="11" spans="1:8">
      <c r="A11" s="37">
        <v>10</v>
      </c>
      <c r="B11" s="37">
        <v>22</v>
      </c>
      <c r="C11" s="37">
        <v>150073</v>
      </c>
      <c r="D11" s="37">
        <v>2362323.9712632499</v>
      </c>
      <c r="E11" s="37">
        <v>2386468.1715128198</v>
      </c>
      <c r="F11" s="37">
        <v>-24144.200249572601</v>
      </c>
      <c r="G11" s="37">
        <v>2386468.1715128198</v>
      </c>
      <c r="H11" s="37">
        <v>-1.0220528828085201E-2</v>
      </c>
    </row>
    <row r="12" spans="1:8">
      <c r="A12" s="37">
        <v>11</v>
      </c>
      <c r="B12" s="37">
        <v>23</v>
      </c>
      <c r="C12" s="37">
        <v>332246.772</v>
      </c>
      <c r="D12" s="37">
        <v>3949087.5938649601</v>
      </c>
      <c r="E12" s="37">
        <v>3439262.2105564098</v>
      </c>
      <c r="F12" s="37">
        <v>509825.38330854703</v>
      </c>
      <c r="G12" s="37">
        <v>3439262.2105564098</v>
      </c>
      <c r="H12" s="37">
        <v>0.12909953785289</v>
      </c>
    </row>
    <row r="13" spans="1:8">
      <c r="A13" s="37">
        <v>12</v>
      </c>
      <c r="B13" s="37">
        <v>24</v>
      </c>
      <c r="C13" s="37">
        <v>38624</v>
      </c>
      <c r="D13" s="37">
        <v>1314548.69614444</v>
      </c>
      <c r="E13" s="37">
        <v>1410677.87386325</v>
      </c>
      <c r="F13" s="37">
        <v>-96129.177718803403</v>
      </c>
      <c r="G13" s="37">
        <v>1410677.87386325</v>
      </c>
      <c r="H13" s="37">
        <v>-7.3127133289735996E-2</v>
      </c>
    </row>
    <row r="14" spans="1:8">
      <c r="A14" s="37">
        <v>13</v>
      </c>
      <c r="B14" s="37">
        <v>25</v>
      </c>
      <c r="C14" s="37">
        <v>142977</v>
      </c>
      <c r="D14" s="37">
        <v>2457613.6036</v>
      </c>
      <c r="E14" s="37">
        <v>2353845.4465000001</v>
      </c>
      <c r="F14" s="37">
        <v>103768.1571</v>
      </c>
      <c r="G14" s="37">
        <v>2353845.4465000001</v>
      </c>
      <c r="H14" s="37">
        <v>4.2223137497284603E-2</v>
      </c>
    </row>
    <row r="15" spans="1:8">
      <c r="A15" s="37">
        <v>14</v>
      </c>
      <c r="B15" s="37">
        <v>26</v>
      </c>
      <c r="C15" s="37">
        <v>74161</v>
      </c>
      <c r="D15" s="37">
        <v>440733.28665927699</v>
      </c>
      <c r="E15" s="37">
        <v>383406.47496945801</v>
      </c>
      <c r="F15" s="37">
        <v>57326.811689819202</v>
      </c>
      <c r="G15" s="37">
        <v>383406.47496945801</v>
      </c>
      <c r="H15" s="37">
        <v>0.13007143645616601</v>
      </c>
    </row>
    <row r="16" spans="1:8">
      <c r="A16" s="37">
        <v>15</v>
      </c>
      <c r="B16" s="37">
        <v>27</v>
      </c>
      <c r="C16" s="37">
        <v>204552.31899999999</v>
      </c>
      <c r="D16" s="37">
        <v>2084888.8263000001</v>
      </c>
      <c r="E16" s="37">
        <v>1863935.6858999999</v>
      </c>
      <c r="F16" s="37">
        <v>220953.1404</v>
      </c>
      <c r="G16" s="37">
        <v>1863935.6858999999</v>
      </c>
      <c r="H16" s="37">
        <v>0.105978380052101</v>
      </c>
    </row>
    <row r="17" spans="1:8">
      <c r="A17" s="37">
        <v>16</v>
      </c>
      <c r="B17" s="37">
        <v>29</v>
      </c>
      <c r="C17" s="37">
        <v>326839</v>
      </c>
      <c r="D17" s="37">
        <v>4725416.4579547001</v>
      </c>
      <c r="E17" s="37">
        <v>4078329.7812435902</v>
      </c>
      <c r="F17" s="37">
        <v>647086.67671111098</v>
      </c>
      <c r="G17" s="37">
        <v>4078329.7812435902</v>
      </c>
      <c r="H17" s="37">
        <v>0.13693749164093499</v>
      </c>
    </row>
    <row r="18" spans="1:8">
      <c r="A18" s="37">
        <v>17</v>
      </c>
      <c r="B18" s="37">
        <v>31</v>
      </c>
      <c r="C18" s="37">
        <v>32740.93</v>
      </c>
      <c r="D18" s="37">
        <v>386489.84102361399</v>
      </c>
      <c r="E18" s="37">
        <v>341891.39185491099</v>
      </c>
      <c r="F18" s="37">
        <v>44598.4491687025</v>
      </c>
      <c r="G18" s="37">
        <v>341891.39185491099</v>
      </c>
      <c r="H18" s="37">
        <v>0.11539358719128</v>
      </c>
    </row>
    <row r="19" spans="1:8">
      <c r="A19" s="37">
        <v>18</v>
      </c>
      <c r="B19" s="37">
        <v>32</v>
      </c>
      <c r="C19" s="37">
        <v>145660.429</v>
      </c>
      <c r="D19" s="37">
        <v>1663298.52260435</v>
      </c>
      <c r="E19" s="37">
        <v>1728743.1975254701</v>
      </c>
      <c r="F19" s="37">
        <v>-65444.674921116399</v>
      </c>
      <c r="G19" s="37">
        <v>1728743.1975254701</v>
      </c>
      <c r="H19" s="37">
        <v>-3.9346319395898298E-2</v>
      </c>
    </row>
    <row r="20" spans="1:8">
      <c r="A20" s="37">
        <v>19</v>
      </c>
      <c r="B20" s="37">
        <v>33</v>
      </c>
      <c r="C20" s="37">
        <v>51052.199000000001</v>
      </c>
      <c r="D20" s="37">
        <v>816283.95636966196</v>
      </c>
      <c r="E20" s="37">
        <v>655887.86291973095</v>
      </c>
      <c r="F20" s="37">
        <v>160396.09344993101</v>
      </c>
      <c r="G20" s="37">
        <v>655887.86291973095</v>
      </c>
      <c r="H20" s="37">
        <v>0.19649546239188101</v>
      </c>
    </row>
    <row r="21" spans="1:8">
      <c r="A21" s="37">
        <v>20</v>
      </c>
      <c r="B21" s="37">
        <v>34</v>
      </c>
      <c r="C21" s="37">
        <v>44365.957999999999</v>
      </c>
      <c r="D21" s="37">
        <v>291282.26208878303</v>
      </c>
      <c r="E21" s="37">
        <v>215487.73873408101</v>
      </c>
      <c r="F21" s="37">
        <v>75794.523354701902</v>
      </c>
      <c r="G21" s="37">
        <v>215487.73873408101</v>
      </c>
      <c r="H21" s="37">
        <v>0.26020988305700399</v>
      </c>
    </row>
    <row r="22" spans="1:8">
      <c r="A22" s="37">
        <v>21</v>
      </c>
      <c r="B22" s="37">
        <v>35</v>
      </c>
      <c r="C22" s="37">
        <v>141040.99</v>
      </c>
      <c r="D22" s="37">
        <v>3191934.4597</v>
      </c>
      <c r="E22" s="37">
        <v>3397379.7557000001</v>
      </c>
      <c r="F22" s="37">
        <v>-205445.296</v>
      </c>
      <c r="G22" s="37">
        <v>3397379.7557000001</v>
      </c>
      <c r="H22" s="37">
        <v>-6.4363882966227706E-2</v>
      </c>
    </row>
    <row r="23" spans="1:8">
      <c r="A23" s="37">
        <v>22</v>
      </c>
      <c r="B23" s="37">
        <v>36</v>
      </c>
      <c r="C23" s="37">
        <v>176641.48199999999</v>
      </c>
      <c r="D23" s="37">
        <v>784735.81013716804</v>
      </c>
      <c r="E23" s="37">
        <v>673777.82333887205</v>
      </c>
      <c r="F23" s="37">
        <v>110957.986798296</v>
      </c>
      <c r="G23" s="37">
        <v>673777.82333887205</v>
      </c>
      <c r="H23" s="37">
        <v>0.141395340144986</v>
      </c>
    </row>
    <row r="24" spans="1:8">
      <c r="A24" s="37">
        <v>23</v>
      </c>
      <c r="B24" s="37">
        <v>37</v>
      </c>
      <c r="C24" s="37">
        <v>232898.95300000001</v>
      </c>
      <c r="D24" s="37">
        <v>1427611.0130036301</v>
      </c>
      <c r="E24" s="37">
        <v>1294170.8115769799</v>
      </c>
      <c r="F24" s="37">
        <v>133440.201426646</v>
      </c>
      <c r="G24" s="37">
        <v>1294170.8115769799</v>
      </c>
      <c r="H24" s="37">
        <v>9.3470980688145203E-2</v>
      </c>
    </row>
    <row r="25" spans="1:8">
      <c r="A25" s="37">
        <v>24</v>
      </c>
      <c r="B25" s="37">
        <v>38</v>
      </c>
      <c r="C25" s="37">
        <v>1493120.4480000001</v>
      </c>
      <c r="D25" s="37">
        <v>6682629.77034513</v>
      </c>
      <c r="E25" s="37">
        <v>7007958.7496292004</v>
      </c>
      <c r="F25" s="37">
        <v>-325328.97928407101</v>
      </c>
      <c r="G25" s="37">
        <v>7007958.7496292004</v>
      </c>
      <c r="H25" s="37">
        <v>-4.86827776585428E-2</v>
      </c>
    </row>
    <row r="26" spans="1:8">
      <c r="A26" s="37">
        <v>25</v>
      </c>
      <c r="B26" s="37">
        <v>39</v>
      </c>
      <c r="C26" s="37">
        <v>94385.206000000006</v>
      </c>
      <c r="D26" s="37">
        <v>121642.660426662</v>
      </c>
      <c r="E26" s="37">
        <v>90918.192979097003</v>
      </c>
      <c r="F26" s="37">
        <v>30724.467447565101</v>
      </c>
      <c r="G26" s="37">
        <v>90918.192979097003</v>
      </c>
      <c r="H26" s="37">
        <v>0.25257970632834698</v>
      </c>
    </row>
    <row r="27" spans="1:8">
      <c r="A27" s="37">
        <v>26</v>
      </c>
      <c r="B27" s="37">
        <v>42</v>
      </c>
      <c r="C27" s="37">
        <v>36486.531999999999</v>
      </c>
      <c r="D27" s="37">
        <v>481382.85389999999</v>
      </c>
      <c r="E27" s="37">
        <v>472750.20819999999</v>
      </c>
      <c r="F27" s="37">
        <v>8632.6456999999991</v>
      </c>
      <c r="G27" s="37">
        <v>472750.20819999999</v>
      </c>
      <c r="H27" s="37">
        <v>1.79330145019941E-2</v>
      </c>
    </row>
    <row r="28" spans="1:8">
      <c r="A28" s="37">
        <v>27</v>
      </c>
      <c r="B28" s="37">
        <v>75</v>
      </c>
      <c r="C28" s="37">
        <v>818</v>
      </c>
      <c r="D28" s="37">
        <v>124592.735042735</v>
      </c>
      <c r="E28" s="37">
        <v>116750.60042735</v>
      </c>
      <c r="F28" s="37">
        <v>7842.1346153846198</v>
      </c>
      <c r="G28" s="37">
        <v>116750.60042735</v>
      </c>
      <c r="H28" s="37">
        <v>6.2942149979248602E-2</v>
      </c>
    </row>
    <row r="29" spans="1:8">
      <c r="A29" s="37">
        <v>28</v>
      </c>
      <c r="B29" s="37">
        <v>76</v>
      </c>
      <c r="C29" s="37">
        <v>5372</v>
      </c>
      <c r="D29" s="37">
        <v>1181817.8275145299</v>
      </c>
      <c r="E29" s="37">
        <v>1166143.3521752099</v>
      </c>
      <c r="F29" s="37">
        <v>15674.475339316199</v>
      </c>
      <c r="G29" s="37">
        <v>1166143.3521752099</v>
      </c>
      <c r="H29" s="37">
        <v>1.3263021570998901E-2</v>
      </c>
    </row>
    <row r="30" spans="1:8">
      <c r="A30" s="37">
        <v>29</v>
      </c>
      <c r="B30" s="37">
        <v>99</v>
      </c>
      <c r="C30" s="37">
        <v>17</v>
      </c>
      <c r="D30" s="37">
        <v>22885.917101580799</v>
      </c>
      <c r="E30" s="37">
        <v>21539.224672868899</v>
      </c>
      <c r="F30" s="37">
        <v>1346.6924287119</v>
      </c>
      <c r="G30" s="37">
        <v>21539.224672868899</v>
      </c>
      <c r="H30" s="37">
        <v>5.8843716978196903E-2</v>
      </c>
    </row>
    <row r="31" spans="1:8">
      <c r="A31" s="30"/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197</v>
      </c>
      <c r="D32" s="34">
        <v>540165.07999999996</v>
      </c>
      <c r="E32" s="34">
        <v>554568.42000000004</v>
      </c>
      <c r="F32" s="30"/>
      <c r="G32" s="30"/>
      <c r="H32" s="30"/>
    </row>
    <row r="33" spans="1:8">
      <c r="A33" s="30"/>
      <c r="B33" s="33">
        <v>71</v>
      </c>
      <c r="C33" s="34">
        <v>727</v>
      </c>
      <c r="D33" s="34">
        <v>2233723.5099999998</v>
      </c>
      <c r="E33" s="34">
        <v>2553482.5699999998</v>
      </c>
      <c r="F33" s="30"/>
      <c r="G33" s="30"/>
      <c r="H33" s="30"/>
    </row>
    <row r="34" spans="1:8">
      <c r="A34" s="30"/>
      <c r="B34" s="33">
        <v>72</v>
      </c>
      <c r="C34" s="34">
        <v>270</v>
      </c>
      <c r="D34" s="34">
        <v>877135.09</v>
      </c>
      <c r="E34" s="34">
        <v>935589.88</v>
      </c>
      <c r="F34" s="30"/>
      <c r="G34" s="30"/>
      <c r="H34" s="30"/>
    </row>
    <row r="35" spans="1:8">
      <c r="A35" s="30"/>
      <c r="B35" s="33">
        <v>73</v>
      </c>
      <c r="C35" s="34">
        <v>417</v>
      </c>
      <c r="D35" s="34">
        <v>1060226.1299999999</v>
      </c>
      <c r="E35" s="34">
        <v>1247139.74</v>
      </c>
      <c r="F35" s="30"/>
      <c r="G35" s="30"/>
      <c r="H35" s="30"/>
    </row>
    <row r="36" spans="1:8">
      <c r="A36" s="30"/>
      <c r="B36" s="33">
        <v>74</v>
      </c>
      <c r="C36" s="34">
        <v>1</v>
      </c>
      <c r="D36" s="34">
        <v>0.85</v>
      </c>
      <c r="E36" s="34">
        <v>55.56</v>
      </c>
      <c r="F36" s="30"/>
      <c r="G36" s="30"/>
      <c r="H36" s="30"/>
    </row>
    <row r="37" spans="1:8">
      <c r="A37" s="30"/>
      <c r="B37" s="33">
        <v>77</v>
      </c>
      <c r="C37" s="34">
        <v>520</v>
      </c>
      <c r="D37" s="34">
        <v>947566.92</v>
      </c>
      <c r="E37" s="34">
        <v>1086811.19</v>
      </c>
      <c r="F37" s="30"/>
      <c r="G37" s="30"/>
      <c r="H37" s="30"/>
    </row>
    <row r="38" spans="1:8">
      <c r="A38" s="30"/>
      <c r="B38" s="33">
        <v>78</v>
      </c>
      <c r="C38" s="34">
        <v>247</v>
      </c>
      <c r="D38" s="34">
        <v>343528.23</v>
      </c>
      <c r="E38" s="34">
        <v>299848.82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2016-01-04T04:10:09Z</dcterms:modified>
</cp:coreProperties>
</file>