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40" i="2"/>
  <c r="I40"/>
  <c r="H40"/>
  <c r="F40"/>
  <c r="E40"/>
  <c r="G40" l="1"/>
  <c r="L40" s="1"/>
  <c r="K40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1" l="1"/>
  <c r="J8" l="1"/>
  <c r="F38" l="1"/>
  <c r="F39"/>
  <c r="F33"/>
  <c r="F34"/>
  <c r="E38"/>
  <c r="K38" s="1"/>
  <c r="E39"/>
  <c r="K39" s="1"/>
  <c r="E34"/>
  <c r="K34" s="1"/>
  <c r="E33"/>
  <c r="K33" s="1"/>
  <c r="F41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1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1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1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1"/>
  <c r="L41" s="1"/>
  <c r="G38"/>
  <c r="L38" s="1"/>
  <c r="G33"/>
  <c r="L33" s="1"/>
  <c r="G39"/>
  <c r="L39" s="1"/>
  <c r="G34"/>
  <c r="L34" s="1"/>
  <c r="G29"/>
  <c r="L29" s="1"/>
  <c r="G32"/>
  <c r="L32" s="1"/>
  <c r="I3"/>
  <c r="K5"/>
  <c r="K7"/>
  <c r="K41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<sst xmlns="http://schemas.openxmlformats.org/spreadsheetml/2006/main" count="118" uniqueCount="77">
  <si>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</si>
  <si>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</si>
  <si>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</si>
  <si>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</si>
  <si>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</si>
  <si>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</si>
  <si>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</si>
  <si>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</si>
  <si>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</si>
  <si>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</si>
  <si>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</si>
  <si>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</si>
  <si>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</si>
  <si>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</si>
  <si>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</si>
  <si>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</si>
  <si>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</si>
  <si>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</si>
  <si>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</si>
  <si>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</si>
  <si>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</si>
  <si>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</si>
  <si>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</si>
  <si>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</si>
  <si>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</si>
  <si>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</si>
  <si>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</si>
  <si>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</si>
  <si>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</si>
  <si>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</si>
  <si>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</si>
  <si>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</si>
  <si>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</si>
  <si>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</si>
  <si>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</si>
  <si>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</si>
  <si>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</si>
  <si>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</si>
  <si>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</si>
  <si>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</si>
  <si>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9" type="noConversion"/>
  </si>
  <si>
    <t>COST</t>
    <phoneticPr fontId="29" type="noConversion"/>
  </si>
  <si>
    <t>成本</t>
    <phoneticPr fontId="29" type="noConversion"/>
  </si>
  <si>
    <t>销售金额差异</t>
    <phoneticPr fontId="29" type="noConversion"/>
  </si>
  <si>
    <t>销售成本差异</t>
    <phoneticPr fontId="29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</si>
  <si>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</si>
  <si>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</si>
  <si>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</si>
  <si>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</si>
  <si>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</si>
  <si>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</si>
  <si>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</si>
  <si>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</si>
  <si>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</si>
  <si>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</si>
  <si>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</si>
  <si>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</si>
  <si>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</si>
  <si>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</si>
  <si>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</si>
  <si>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</si>
  <si>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</si>
  <si>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</si>
  <si>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</si>
  <si>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</si>
  <si>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</si>
  <si>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</si>
  <si>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</si>
  <si>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</si>
  <si>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9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</si>
  <si>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</si>
  <si>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9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</si>
  <si>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</si>
  <si>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29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</si>
  <si>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</si>
  <si>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9" type="noConversion"/>
  </si>
  <si>
    <t>910-市场部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</si>
</sst>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84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5">
    <xf numFmtId="0" fontId="0" fillId="0" borderId="0"/>
    <xf numFmtId="0" fontId="44" fillId="0" borderId="0" applyNumberFormat="0" applyFill="0" applyBorder="0" applyAlignment="0" applyProtection="0"/>
    <xf numFmtId="0" fontId="45" fillId="0" borderId="1" applyNumberFormat="0" applyFill="0" applyAlignment="0" applyProtection="0"/>
    <xf numFmtId="0" fontId="46" fillId="0" borderId="2" applyNumberFormat="0" applyFill="0" applyAlignment="0" applyProtection="0"/>
    <xf numFmtId="0" fontId="47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48" fillId="3" borderId="0" applyNumberFormat="0" applyBorder="0" applyAlignment="0" applyProtection="0"/>
    <xf numFmtId="0" fontId="57" fillId="4" borderId="0" applyNumberFormat="0" applyBorder="0" applyAlignment="0" applyProtection="0"/>
    <xf numFmtId="0" fontId="59" fillId="5" borderId="4" applyNumberFormat="0" applyAlignment="0" applyProtection="0"/>
    <xf numFmtId="0" fontId="58" fillId="6" borderId="5" applyNumberFormat="0" applyAlignment="0" applyProtection="0"/>
    <xf numFmtId="0" fontId="52" fillId="6" borderId="4" applyNumberFormat="0" applyAlignment="0" applyProtection="0"/>
    <xf numFmtId="0" fontId="56" fillId="0" borderId="6" applyNumberFormat="0" applyFill="0" applyAlignment="0" applyProtection="0"/>
    <xf numFmtId="0" fontId="53" fillId="7" borderId="7" applyNumberFormat="0" applyAlignment="0" applyProtection="0"/>
    <xf numFmtId="0" fontId="55" fillId="0" borderId="0" applyNumberFormat="0" applyFill="0" applyBorder="0" applyAlignment="0" applyProtection="0"/>
    <xf numFmtId="0" fontId="25" fillId="8" borderId="8" applyNumberFormat="0" applyFont="0" applyAlignment="0" applyProtection="0">
      <alignment vertical="center"/>
    </xf>
    <xf numFmtId="0" fontId="54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42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2" fillId="32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39" fillId="0" borderId="0" applyNumberFormat="0" applyFill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0" borderId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" applyNumberFormat="0" applyFill="0" applyAlignment="0" applyProtection="0"/>
    <xf numFmtId="0" fontId="46" fillId="0" borderId="2" applyNumberFormat="0" applyFill="0" applyAlignment="0" applyProtection="0"/>
    <xf numFmtId="0" fontId="47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48" fillId="3" borderId="0" applyNumberFormat="0" applyBorder="0" applyAlignment="0" applyProtection="0"/>
    <xf numFmtId="0" fontId="57" fillId="4" borderId="0" applyNumberFormat="0" applyBorder="0" applyAlignment="0" applyProtection="0"/>
    <xf numFmtId="0" fontId="59" fillId="5" borderId="4" applyNumberFormat="0" applyAlignment="0" applyProtection="0"/>
    <xf numFmtId="0" fontId="58" fillId="6" borderId="5" applyNumberFormat="0" applyAlignment="0" applyProtection="0"/>
    <xf numFmtId="0" fontId="52" fillId="6" borderId="4" applyNumberFormat="0" applyAlignment="0" applyProtection="0"/>
    <xf numFmtId="0" fontId="56" fillId="0" borderId="6" applyNumberFormat="0" applyFill="0" applyAlignment="0" applyProtection="0"/>
    <xf numFmtId="0" fontId="53" fillId="7" borderId="7" applyNumberFormat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42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2" fillId="32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3" fillId="38" borderId="21">
      <alignment vertical="center"/>
    </xf>
    <xf numFmtId="0" fontId="62" fillId="0" borderId="0"/>
    <xf numFmtId="180" fontId="64" fillId="0" borderId="0" applyFont="0" applyFill="0" applyBorder="0" applyAlignment="0" applyProtection="0"/>
    <xf numFmtId="181" fontId="64" fillId="0" borderId="0" applyFont="0" applyFill="0" applyBorder="0" applyAlignment="0" applyProtection="0"/>
    <xf numFmtId="178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0" fontId="24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9" fillId="0" borderId="3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5" fillId="6" borderId="4" applyNumberFormat="0" applyAlignment="0" applyProtection="0">
      <alignment vertical="center"/>
    </xf>
    <xf numFmtId="0" fontId="76" fillId="0" borderId="6" applyNumberFormat="0" applyFill="0" applyAlignment="0" applyProtection="0">
      <alignment vertical="center"/>
    </xf>
    <xf numFmtId="0" fontId="77" fillId="7" borderId="7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9" applyNumberFormat="0" applyFill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26" fillId="0" borderId="0" xfId="0" applyFont="1"/>
    <xf numFmtId="177" fontId="26" fillId="0" borderId="0" xfId="0" applyNumberFormat="1" applyFont="1"/>
    <xf numFmtId="0" fontId="0" fillId="0" borderId="0" xfId="0" applyAlignment="1"/>
    <xf numFmtId="0" fontId="26" fillId="0" borderId="0" xfId="0" applyNumberFormat="1" applyFont="1"/>
    <xf numFmtId="0" fontId="27" fillId="0" borderId="18" xfId="0" applyFont="1" applyBorder="1" applyAlignment="1">
      <alignment wrapText="1"/>
    </xf>
    <xf numFmtId="0" fontId="27" fillId="0" borderId="18" xfId="0" applyNumberFormat="1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0" borderId="18" xfId="0" applyFont="1" applyBorder="1" applyAlignment="1">
      <alignment horizontal="right" vertical="center" wrapText="1"/>
    </xf>
    <xf numFmtId="49" fontId="27" fillId="36" borderId="18" xfId="0" applyNumberFormat="1" applyFont="1" applyFill="1" applyBorder="1" applyAlignment="1">
      <alignment vertical="center" wrapText="1"/>
    </xf>
    <xf numFmtId="49" fontId="30" fillId="37" borderId="18" xfId="0" applyNumberFormat="1" applyFont="1" applyFill="1" applyBorder="1" applyAlignment="1">
      <alignment horizontal="center" vertical="center" wrapText="1"/>
    </xf>
    <xf numFmtId="0" fontId="27" fillId="33" borderId="18" xfId="0" applyFont="1" applyFill="1" applyBorder="1" applyAlignment="1">
      <alignment vertical="center" wrapText="1"/>
    </xf>
    <xf numFmtId="0" fontId="27" fillId="33" borderId="18" xfId="0" applyNumberFormat="1" applyFont="1" applyFill="1" applyBorder="1" applyAlignment="1">
      <alignment vertical="center" wrapText="1"/>
    </xf>
    <xf numFmtId="0" fontId="27" fillId="36" borderId="18" xfId="0" applyFont="1" applyFill="1" applyBorder="1" applyAlignment="1">
      <alignment vertical="center" wrapText="1"/>
    </xf>
    <xf numFmtId="0" fontId="27" fillId="37" borderId="18" xfId="0" applyFont="1" applyFill="1" applyBorder="1" applyAlignment="1">
      <alignment vertical="center" wrapText="1"/>
    </xf>
    <xf numFmtId="4" fontId="27" fillId="36" borderId="18" xfId="0" applyNumberFormat="1" applyFont="1" applyFill="1" applyBorder="1" applyAlignment="1">
      <alignment horizontal="right" vertical="top" wrapText="1"/>
    </xf>
    <xf numFmtId="4" fontId="27" fillId="37" borderId="18" xfId="0" applyNumberFormat="1" applyFont="1" applyFill="1" applyBorder="1" applyAlignment="1">
      <alignment horizontal="right" vertical="top" wrapText="1"/>
    </xf>
    <xf numFmtId="177" fontId="26" fillId="36" borderId="18" xfId="0" applyNumberFormat="1" applyFont="1" applyFill="1" applyBorder="1" applyAlignment="1">
      <alignment horizontal="center" vertical="center"/>
    </xf>
    <xf numFmtId="177" fontId="26" fillId="37" borderId="18" xfId="0" applyNumberFormat="1" applyFont="1" applyFill="1" applyBorder="1" applyAlignment="1">
      <alignment horizontal="center" vertical="center"/>
    </xf>
    <xf numFmtId="177" fontId="31" fillId="0" borderId="18" xfId="0" applyNumberFormat="1" applyFont="1" applyBorder="1"/>
    <xf numFmtId="177" fontId="26" fillId="36" borderId="18" xfId="0" applyNumberFormat="1" applyFont="1" applyFill="1" applyBorder="1"/>
    <xf numFmtId="177" fontId="26" fillId="37" borderId="18" xfId="0" applyNumberFormat="1" applyFont="1" applyFill="1" applyBorder="1"/>
    <xf numFmtId="177" fontId="26" fillId="0" borderId="18" xfId="0" applyNumberFormat="1" applyFont="1" applyBorder="1"/>
    <xf numFmtId="49" fontId="27" fillId="0" borderId="18" xfId="0" applyNumberFormat="1" applyFont="1" applyFill="1" applyBorder="1" applyAlignment="1">
      <alignment vertical="center" wrapText="1"/>
    </xf>
    <xf numFmtId="0" fontId="27" fillId="0" borderId="18" xfId="0" applyFont="1" applyFill="1" applyBorder="1" applyAlignment="1">
      <alignment vertical="center" wrapText="1"/>
    </xf>
    <xf numFmtId="4" fontId="27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Fill="1"/>
    <xf numFmtId="176" fontId="27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7" fillId="0" borderId="0" xfId="0" applyNumberFormat="1" applyFont="1" applyAlignment="1"/>
    <xf numFmtId="1" fontId="37" fillId="0" borderId="0" xfId="0" applyNumberFormat="1" applyFont="1" applyAlignment="1"/>
    <xf numFmtId="0" fontId="26" fillId="0" borderId="0" xfId="0" applyFont="1"/>
    <xf numFmtId="1" fontId="61" fillId="0" borderId="0" xfId="0" applyNumberFormat="1" applyFont="1" applyAlignment="1"/>
    <xf numFmtId="0" fontId="61" fillId="0" borderId="0" xfId="0" applyNumberFormat="1" applyFont="1" applyAlignment="1"/>
    <xf numFmtId="0" fontId="26" fillId="0" borderId="0" xfId="0" applyFont="1"/>
    <xf numFmtId="0" fontId="26" fillId="0" borderId="0" xfId="0" applyFont="1"/>
    <xf numFmtId="0" fontId="62" fillId="0" borderId="0" xfId="110"/>
    <xf numFmtId="0" fontId="63" fillId="0" borderId="0" xfId="110" applyNumberFormat="1" applyFont="1"/>
    <xf numFmtId="1" fontId="65" fillId="0" borderId="0" xfId="0" applyNumberFormat="1" applyFont="1" applyAlignment="1"/>
    <xf numFmtId="0" fontId="65" fillId="0" borderId="0" xfId="0" applyNumberFormat="1" applyFont="1" applyAlignment="1"/>
    <xf numFmtId="0" fontId="26" fillId="0" borderId="0" xfId="0" applyFont="1" applyAlignment="1">
      <alignment vertical="center"/>
    </xf>
    <xf numFmtId="0" fontId="32" fillId="0" borderId="0" xfId="0" applyFont="1" applyAlignment="1">
      <alignment horizontal="left" wrapText="1"/>
    </xf>
    <xf numFmtId="0" fontId="38" fillId="0" borderId="19" xfId="0" applyFont="1" applyBorder="1" applyAlignment="1">
      <alignment horizontal="left" vertical="center" wrapText="1"/>
    </xf>
    <xf numFmtId="0" fontId="27" fillId="0" borderId="10" xfId="0" applyFont="1" applyBorder="1" applyAlignment="1">
      <alignment wrapText="1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right" vertical="center" wrapText="1"/>
    </xf>
    <xf numFmtId="49" fontId="27" fillId="33" borderId="10" xfId="0" applyNumberFormat="1" applyFont="1" applyFill="1" applyBorder="1" applyAlignment="1">
      <alignment vertical="center" wrapText="1"/>
    </xf>
    <xf numFmtId="49" fontId="27" fillId="33" borderId="12" xfId="0" applyNumberFormat="1" applyFont="1" applyFill="1" applyBorder="1" applyAlignment="1">
      <alignment vertical="center" wrapText="1"/>
    </xf>
    <xf numFmtId="0" fontId="27" fillId="33" borderId="10" xfId="0" applyFont="1" applyFill="1" applyBorder="1" applyAlignment="1">
      <alignment vertical="center" wrapText="1"/>
    </xf>
    <xf numFmtId="0" fontId="27" fillId="33" borderId="12" xfId="0" applyFont="1" applyFill="1" applyBorder="1" applyAlignment="1">
      <alignment vertical="center" wrapText="1"/>
    </xf>
    <xf numFmtId="4" fontId="28" fillId="34" borderId="10" xfId="0" applyNumberFormat="1" applyFont="1" applyFill="1" applyBorder="1" applyAlignment="1">
      <alignment horizontal="right" vertical="top" wrapText="1"/>
    </xf>
    <xf numFmtId="176" fontId="28" fillId="34" borderId="10" xfId="0" applyNumberFormat="1" applyFont="1" applyFill="1" applyBorder="1" applyAlignment="1">
      <alignment horizontal="right" vertical="top" wrapText="1"/>
    </xf>
    <xf numFmtId="176" fontId="28" fillId="34" borderId="12" xfId="0" applyNumberFormat="1" applyFont="1" applyFill="1" applyBorder="1" applyAlignment="1">
      <alignment horizontal="right" vertical="top" wrapText="1"/>
    </xf>
    <xf numFmtId="4" fontId="27" fillId="35" borderId="10" xfId="0" applyNumberFormat="1" applyFont="1" applyFill="1" applyBorder="1" applyAlignment="1">
      <alignment horizontal="right" vertical="top" wrapText="1"/>
    </xf>
    <xf numFmtId="176" fontId="27" fillId="35" borderId="10" xfId="0" applyNumberFormat="1" applyFont="1" applyFill="1" applyBorder="1" applyAlignment="1">
      <alignment horizontal="right" vertical="top" wrapText="1"/>
    </xf>
    <xf numFmtId="176" fontId="27" fillId="35" borderId="12" xfId="0" applyNumberFormat="1" applyFont="1" applyFill="1" applyBorder="1" applyAlignment="1">
      <alignment horizontal="right" vertical="top" wrapText="1"/>
    </xf>
    <xf numFmtId="0" fontId="27" fillId="35" borderId="10" xfId="0" applyFont="1" applyFill="1" applyBorder="1" applyAlignment="1">
      <alignment horizontal="right" vertical="top" wrapText="1"/>
    </xf>
    <xf numFmtId="0" fontId="27" fillId="35" borderId="12" xfId="0" applyFont="1" applyFill="1" applyBorder="1" applyAlignment="1">
      <alignment horizontal="right" vertical="top" wrapText="1"/>
    </xf>
    <xf numFmtId="4" fontId="27" fillId="35" borderId="13" xfId="0" applyNumberFormat="1" applyFont="1" applyFill="1" applyBorder="1" applyAlignment="1">
      <alignment horizontal="right" vertical="top" wrapText="1"/>
    </xf>
    <xf numFmtId="0" fontId="27" fillId="35" borderId="13" xfId="0" applyFont="1" applyFill="1" applyBorder="1" applyAlignment="1">
      <alignment horizontal="right" vertical="top" wrapText="1"/>
    </xf>
    <xf numFmtId="176" fontId="27" fillId="35" borderId="13" xfId="0" applyNumberFormat="1" applyFont="1" applyFill="1" applyBorder="1" applyAlignment="1">
      <alignment horizontal="right" vertical="top" wrapText="1"/>
    </xf>
    <xf numFmtId="176" fontId="27" fillId="35" borderId="20" xfId="0" applyNumberFormat="1" applyFont="1" applyFill="1" applyBorder="1" applyAlignment="1">
      <alignment horizontal="right" vertical="top" wrapText="1"/>
    </xf>
    <xf numFmtId="0" fontId="27" fillId="33" borderId="18" xfId="0" applyFont="1" applyFill="1" applyBorder="1" applyAlignment="1">
      <alignment vertical="center" wrapText="1"/>
    </xf>
    <xf numFmtId="49" fontId="27" fillId="33" borderId="18" xfId="0" applyNumberFormat="1" applyFont="1" applyFill="1" applyBorder="1" applyAlignment="1">
      <alignment horizontal="left" vertical="top" wrapText="1"/>
    </xf>
    <xf numFmtId="49" fontId="28" fillId="33" borderId="18" xfId="0" applyNumberFormat="1" applyFont="1" applyFill="1" applyBorder="1" applyAlignment="1">
      <alignment horizontal="left" vertical="top" wrapText="1"/>
    </xf>
    <xf numFmtId="14" fontId="27" fillId="33" borderId="18" xfId="0" applyNumberFormat="1" applyFont="1" applyFill="1" applyBorder="1" applyAlignment="1">
      <alignment vertical="center" wrapText="1"/>
    </xf>
    <xf numFmtId="49" fontId="27" fillId="33" borderId="13" xfId="0" applyNumberFormat="1" applyFont="1" applyFill="1" applyBorder="1" applyAlignment="1">
      <alignment horizontal="left" vertical="top" wrapText="1"/>
    </xf>
    <xf numFmtId="49" fontId="27" fillId="33" borderId="15" xfId="0" applyNumberFormat="1" applyFont="1" applyFill="1" applyBorder="1" applyAlignment="1">
      <alignment horizontal="left" vertical="top" wrapText="1"/>
    </xf>
    <xf numFmtId="49" fontId="27" fillId="33" borderId="22" xfId="0" applyNumberFormat="1" applyFont="1" applyFill="1" applyBorder="1" applyAlignment="1">
      <alignment horizontal="left" vertical="top" wrapText="1"/>
    </xf>
    <xf numFmtId="49" fontId="27" fillId="33" borderId="23" xfId="0" applyNumberFormat="1" applyFont="1" applyFill="1" applyBorder="1" applyAlignment="1">
      <alignment horizontal="left" vertical="top" wrapText="1"/>
    </xf>
    <xf numFmtId="0" fontId="26" fillId="0" borderId="0" xfId="0" applyFont="1" applyAlignment="1">
      <alignment wrapText="1"/>
    </xf>
    <xf numFmtId="0" fontId="26" fillId="0" borderId="19" xfId="0" applyFont="1" applyBorder="1" applyAlignment="1">
      <alignment wrapText="1"/>
    </xf>
    <xf numFmtId="0" fontId="26" fillId="0" borderId="0" xfId="0" applyFont="1" applyAlignment="1">
      <alignment horizontal="right" vertical="center" wrapText="1"/>
    </xf>
    <xf numFmtId="0" fontId="27" fillId="33" borderId="13" xfId="0" applyFont="1" applyFill="1" applyBorder="1" applyAlignment="1">
      <alignment vertical="center" wrapText="1"/>
    </xf>
    <xf numFmtId="0" fontId="27" fillId="33" borderId="15" xfId="0" applyFont="1" applyFill="1" applyBorder="1" applyAlignment="1">
      <alignment vertical="center" wrapText="1"/>
    </xf>
    <xf numFmtId="49" fontId="28" fillId="33" borderId="13" xfId="0" applyNumberFormat="1" applyFont="1" applyFill="1" applyBorder="1" applyAlignment="1">
      <alignment horizontal="left" vertical="top" wrapText="1"/>
    </xf>
    <xf numFmtId="49" fontId="28" fillId="33" borderId="14" xfId="0" applyNumberFormat="1" applyFont="1" applyFill="1" applyBorder="1" applyAlignment="1">
      <alignment horizontal="left" vertical="top" wrapText="1"/>
    </xf>
    <xf numFmtId="49" fontId="28" fillId="33" borderId="15" xfId="0" applyNumberFormat="1" applyFont="1" applyFill="1" applyBorder="1" applyAlignment="1">
      <alignment horizontal="left" vertical="top" wrapText="1"/>
    </xf>
    <xf numFmtId="14" fontId="27" fillId="33" borderId="12" xfId="0" applyNumberFormat="1" applyFont="1" applyFill="1" applyBorder="1" applyAlignment="1">
      <alignment vertical="center" wrapText="1"/>
    </xf>
    <xf numFmtId="14" fontId="27" fillId="33" borderId="16" xfId="0" applyNumberFormat="1" applyFont="1" applyFill="1" applyBorder="1" applyAlignment="1">
      <alignment vertical="center" wrapText="1"/>
    </xf>
    <xf numFmtId="14" fontId="27" fillId="33" borderId="17" xfId="0" applyNumberFormat="1" applyFont="1" applyFill="1" applyBorder="1" applyAlignment="1">
      <alignment vertical="center" wrapText="1"/>
    </xf>
  </cellXfs>
  <cellStyles count="285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2" xfId="84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2" xfId="88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2" xfId="92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2" xfId="96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2" xfId="100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2" xfId="104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2" xfId="85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2" xfId="89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2" xfId="93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2" xfId="97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2" xfId="101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2" xfId="105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15" Type="http://schemas.openxmlformats.org/officeDocument/2006/relationships/hyperlink" Target="cid:ba9273f62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517" Type="http://schemas.openxmlformats.org/officeDocument/2006/relationships/hyperlink" Target="cid:66098c0e2" TargetMode="External"/><Relationship Id="rId538" Type="http://schemas.openxmlformats.org/officeDocument/2006/relationships/image" Target="cid:ad5e98f313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626" Type="http://schemas.openxmlformats.org/officeDocument/2006/relationships/image" Target="cid:cfefaa35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37" Type="http://schemas.openxmlformats.org/officeDocument/2006/relationships/hyperlink" Target="cid:2a82732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27" Type="http://schemas.openxmlformats.org/officeDocument/2006/relationships/hyperlink" Target="cid:e8e5efa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bfc298fa2" TargetMode="External"/><Relationship Id="rId638" Type="http://schemas.openxmlformats.org/officeDocument/2006/relationships/image" Target="cid:2a8275a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1" sqref="E31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3" t="s">
        <v>4</v>
      </c>
      <c r="D2" s="63"/>
      <c r="E2" s="13"/>
      <c r="F2" s="24"/>
      <c r="G2" s="14"/>
      <c r="H2" s="24"/>
      <c r="I2" s="20"/>
      <c r="J2" s="21"/>
      <c r="K2" s="22"/>
      <c r="L2" s="22"/>
    </row>
    <row r="3" spans="1:13">
      <c r="A3" s="65" t="s">
        <v>5</v>
      </c>
      <c r="B3" s="65"/>
      <c r="C3" s="65"/>
      <c r="D3" s="65"/>
      <c r="E3" s="15">
        <f>SUM(E4:E41)</f>
        <v>11265006.453799998</v>
      </c>
      <c r="F3" s="25">
        <f>RA!I7</f>
        <v>1186364.2134</v>
      </c>
      <c r="G3" s="16">
        <f>SUM(G4:G41)</f>
        <v>10078642.240400001</v>
      </c>
      <c r="H3" s="27">
        <f>RA!J7</f>
        <v>10.531411750765599</v>
      </c>
      <c r="I3" s="20">
        <f>SUM(I4:I41)</f>
        <v>11265010.982341178</v>
      </c>
      <c r="J3" s="21">
        <f>SUM(J4:J41)</f>
        <v>10078642.40013718</v>
      </c>
      <c r="K3" s="22">
        <f>E3-I3</f>
        <v>-4.5285411793738604</v>
      </c>
      <c r="L3" s="22">
        <f>G3-J3</f>
        <v>-0.15973717905580997</v>
      </c>
    </row>
    <row r="4" spans="1:13">
      <c r="A4" s="66">
        <f>RA!A8</f>
        <v>42472</v>
      </c>
      <c r="B4" s="12">
        <v>12</v>
      </c>
      <c r="C4" s="64" t="s">
        <v>6</v>
      </c>
      <c r="D4" s="64"/>
      <c r="E4" s="15">
        <f>VLOOKUP(C4,RA!B8:D36,3,0)</f>
        <v>418169.0183</v>
      </c>
      <c r="F4" s="25">
        <f>VLOOKUP(C4,RA!B8:I39,8,0)</f>
        <v>75314.128200000006</v>
      </c>
      <c r="G4" s="16">
        <f t="shared" ref="G4:G41" si="0">E4-F4</f>
        <v>342854.89009999996</v>
      </c>
      <c r="H4" s="27">
        <f>RA!J8</f>
        <v>18.0104514930775</v>
      </c>
      <c r="I4" s="20">
        <f>VLOOKUP(B4,RMS!B:D,3,FALSE)</f>
        <v>418169.470915385</v>
      </c>
      <c r="J4" s="21">
        <f>VLOOKUP(B4,RMS!B:E,4,FALSE)</f>
        <v>342854.90074871801</v>
      </c>
      <c r="K4" s="22">
        <f t="shared" ref="K4:K41" si="1">E4-I4</f>
        <v>-0.45261538500199094</v>
      </c>
      <c r="L4" s="22">
        <f t="shared" ref="L4:L41" si="2">G4-J4</f>
        <v>-1.064871804555878E-2</v>
      </c>
    </row>
    <row r="5" spans="1:13">
      <c r="A5" s="66"/>
      <c r="B5" s="12">
        <v>13</v>
      </c>
      <c r="C5" s="64" t="s">
        <v>7</v>
      </c>
      <c r="D5" s="64"/>
      <c r="E5" s="15">
        <f>VLOOKUP(C5,RA!B8:D37,3,0)</f>
        <v>45725.010499999997</v>
      </c>
      <c r="F5" s="25">
        <f>VLOOKUP(C5,RA!B9:I40,8,0)</f>
        <v>5367.8906999999999</v>
      </c>
      <c r="G5" s="16">
        <f t="shared" si="0"/>
        <v>40357.1198</v>
      </c>
      <c r="H5" s="27">
        <f>RA!J9</f>
        <v>11.7395067629345</v>
      </c>
      <c r="I5" s="20">
        <f>VLOOKUP(B5,RMS!B:D,3,FALSE)</f>
        <v>45725.022646153797</v>
      </c>
      <c r="J5" s="21">
        <f>VLOOKUP(B5,RMS!B:E,4,FALSE)</f>
        <v>40357.1180769231</v>
      </c>
      <c r="K5" s="22">
        <f t="shared" si="1"/>
        <v>-1.2146153800131287E-2</v>
      </c>
      <c r="L5" s="22">
        <f t="shared" si="2"/>
        <v>1.7230769008165225E-3</v>
      </c>
      <c r="M5" s="32"/>
    </row>
    <row r="6" spans="1:13">
      <c r="A6" s="66"/>
      <c r="B6" s="12">
        <v>14</v>
      </c>
      <c r="C6" s="64" t="s">
        <v>8</v>
      </c>
      <c r="D6" s="64"/>
      <c r="E6" s="15">
        <f>VLOOKUP(C6,RA!B10:D38,3,0)</f>
        <v>87136.524900000004</v>
      </c>
      <c r="F6" s="25">
        <f>VLOOKUP(C6,RA!B10:I41,8,0)</f>
        <v>11363.0278</v>
      </c>
      <c r="G6" s="16">
        <f t="shared" si="0"/>
        <v>75773.497100000008</v>
      </c>
      <c r="H6" s="27">
        <f>RA!J10</f>
        <v>13.0404876864673</v>
      </c>
      <c r="I6" s="20">
        <f>VLOOKUP(B6,RMS!B:D,3,FALSE)</f>
        <v>87138.130649133993</v>
      </c>
      <c r="J6" s="21">
        <f>VLOOKUP(B6,RMS!B:E,4,FALSE)</f>
        <v>75773.496508027703</v>
      </c>
      <c r="K6" s="22">
        <f>E6-I6</f>
        <v>-1.6057491339888657</v>
      </c>
      <c r="L6" s="22">
        <f t="shared" si="2"/>
        <v>5.919723043916747E-4</v>
      </c>
      <c r="M6" s="32"/>
    </row>
    <row r="7" spans="1:13">
      <c r="A7" s="66"/>
      <c r="B7" s="12">
        <v>15</v>
      </c>
      <c r="C7" s="64" t="s">
        <v>9</v>
      </c>
      <c r="D7" s="64"/>
      <c r="E7" s="15">
        <f>VLOOKUP(C7,RA!B10:D39,3,0)</f>
        <v>35990.9948</v>
      </c>
      <c r="F7" s="25">
        <f>VLOOKUP(C7,RA!B11:I42,8,0)</f>
        <v>2980.6862999999998</v>
      </c>
      <c r="G7" s="16">
        <f t="shared" si="0"/>
        <v>33010.308499999999</v>
      </c>
      <c r="H7" s="27">
        <f>RA!J11</f>
        <v>8.2817558018707498</v>
      </c>
      <c r="I7" s="20">
        <f>VLOOKUP(B7,RMS!B:D,3,FALSE)</f>
        <v>35991.017266810399</v>
      </c>
      <c r="J7" s="21">
        <f>VLOOKUP(B7,RMS!B:E,4,FALSE)</f>
        <v>33010.308565585103</v>
      </c>
      <c r="K7" s="22">
        <f t="shared" si="1"/>
        <v>-2.2466810398327652E-2</v>
      </c>
      <c r="L7" s="22">
        <f t="shared" si="2"/>
        <v>-6.5585103584453464E-5</v>
      </c>
      <c r="M7" s="32"/>
    </row>
    <row r="8" spans="1:13">
      <c r="A8" s="66"/>
      <c r="B8" s="12">
        <v>16</v>
      </c>
      <c r="C8" s="64" t="s">
        <v>10</v>
      </c>
      <c r="D8" s="64"/>
      <c r="E8" s="15">
        <f>VLOOKUP(C8,RA!B12:D39,3,0)</f>
        <v>80237.008400000006</v>
      </c>
      <c r="F8" s="25">
        <f>VLOOKUP(C8,RA!B12:I43,8,0)</f>
        <v>19351.242900000001</v>
      </c>
      <c r="G8" s="16">
        <f t="shared" si="0"/>
        <v>60885.765500000009</v>
      </c>
      <c r="H8" s="27">
        <f>RA!J12</f>
        <v>24.1176026946688</v>
      </c>
      <c r="I8" s="20">
        <f>VLOOKUP(B8,RMS!B:D,3,FALSE)</f>
        <v>80237.011060683799</v>
      </c>
      <c r="J8" s="21">
        <f>VLOOKUP(B8,RMS!B:E,4,FALSE)</f>
        <v>60885.765717094</v>
      </c>
      <c r="K8" s="22">
        <f t="shared" si="1"/>
        <v>-2.6606837927829474E-3</v>
      </c>
      <c r="L8" s="22">
        <f t="shared" si="2"/>
        <v>-2.170939915231429E-4</v>
      </c>
      <c r="M8" s="32"/>
    </row>
    <row r="9" spans="1:13">
      <c r="A9" s="66"/>
      <c r="B9" s="12">
        <v>17</v>
      </c>
      <c r="C9" s="64" t="s">
        <v>11</v>
      </c>
      <c r="D9" s="64"/>
      <c r="E9" s="15">
        <f>VLOOKUP(C9,RA!B12:D40,3,0)</f>
        <v>148177.5913</v>
      </c>
      <c r="F9" s="25">
        <f>VLOOKUP(C9,RA!B13:I44,8,0)</f>
        <v>49843.029199999997</v>
      </c>
      <c r="G9" s="16">
        <f t="shared" si="0"/>
        <v>98334.56210000001</v>
      </c>
      <c r="H9" s="27">
        <f>RA!J13</f>
        <v>33.637359578269802</v>
      </c>
      <c r="I9" s="20">
        <f>VLOOKUP(B9,RMS!B:D,3,FALSE)</f>
        <v>148177.72719829</v>
      </c>
      <c r="J9" s="21">
        <f>VLOOKUP(B9,RMS!B:E,4,FALSE)</f>
        <v>98334.561023931601</v>
      </c>
      <c r="K9" s="22">
        <f t="shared" si="1"/>
        <v>-0.13589828999829479</v>
      </c>
      <c r="L9" s="22">
        <f t="shared" si="2"/>
        <v>1.0760684090200812E-3</v>
      </c>
      <c r="M9" s="32"/>
    </row>
    <row r="10" spans="1:13">
      <c r="A10" s="66"/>
      <c r="B10" s="12">
        <v>18</v>
      </c>
      <c r="C10" s="64" t="s">
        <v>12</v>
      </c>
      <c r="D10" s="64"/>
      <c r="E10" s="15">
        <f>VLOOKUP(C10,RA!B14:D41,3,0)</f>
        <v>114357.1007</v>
      </c>
      <c r="F10" s="25">
        <f>VLOOKUP(C10,RA!B14:I44,8,0)</f>
        <v>23074.777999999998</v>
      </c>
      <c r="G10" s="16">
        <f t="shared" si="0"/>
        <v>91282.32269999999</v>
      </c>
      <c r="H10" s="27">
        <f>RA!J14</f>
        <v>20.177827051188999</v>
      </c>
      <c r="I10" s="20">
        <f>VLOOKUP(B10,RMS!B:D,3,FALSE)</f>
        <v>114357.096524786</v>
      </c>
      <c r="J10" s="21">
        <f>VLOOKUP(B10,RMS!B:E,4,FALSE)</f>
        <v>91282.320256410298</v>
      </c>
      <c r="K10" s="22">
        <f t="shared" si="1"/>
        <v>4.1752139950403944E-3</v>
      </c>
      <c r="L10" s="22">
        <f t="shared" si="2"/>
        <v>2.4435896921204403E-3</v>
      </c>
      <c r="M10" s="32"/>
    </row>
    <row r="11" spans="1:13">
      <c r="A11" s="66"/>
      <c r="B11" s="12">
        <v>19</v>
      </c>
      <c r="C11" s="64" t="s">
        <v>13</v>
      </c>
      <c r="D11" s="64"/>
      <c r="E11" s="15">
        <f>VLOOKUP(C11,RA!B14:D42,3,0)</f>
        <v>72946.705600000001</v>
      </c>
      <c r="F11" s="25">
        <f>VLOOKUP(C11,RA!B15:I45,8,0)</f>
        <v>14025.711499999999</v>
      </c>
      <c r="G11" s="16">
        <f t="shared" si="0"/>
        <v>58920.994100000004</v>
      </c>
      <c r="H11" s="27">
        <f>RA!J15</f>
        <v>19.2273405421615</v>
      </c>
      <c r="I11" s="20">
        <f>VLOOKUP(B11,RMS!B:D,3,FALSE)</f>
        <v>72946.731405982893</v>
      </c>
      <c r="J11" s="21">
        <f>VLOOKUP(B11,RMS!B:E,4,FALSE)</f>
        <v>58920.995343589697</v>
      </c>
      <c r="K11" s="22">
        <f t="shared" si="1"/>
        <v>-2.580598289205227E-2</v>
      </c>
      <c r="L11" s="22">
        <f t="shared" si="2"/>
        <v>-1.2435896933311597E-3</v>
      </c>
      <c r="M11" s="32"/>
    </row>
    <row r="12" spans="1:13">
      <c r="A12" s="66"/>
      <c r="B12" s="12">
        <v>21</v>
      </c>
      <c r="C12" s="64" t="s">
        <v>14</v>
      </c>
      <c r="D12" s="64"/>
      <c r="E12" s="15">
        <f>VLOOKUP(C12,RA!B16:D43,3,0)</f>
        <v>541500.08349999995</v>
      </c>
      <c r="F12" s="25">
        <f>VLOOKUP(C12,RA!B16:I46,8,0)</f>
        <v>-2869.5751</v>
      </c>
      <c r="G12" s="16">
        <f t="shared" si="0"/>
        <v>544369.65859999997</v>
      </c>
      <c r="H12" s="27">
        <f>RA!J16</f>
        <v>-0.529930684673662</v>
      </c>
      <c r="I12" s="20">
        <f>VLOOKUP(B12,RMS!B:D,3,FALSE)</f>
        <v>541499.67481794895</v>
      </c>
      <c r="J12" s="21">
        <f>VLOOKUP(B12,RMS!B:E,4,FALSE)</f>
        <v>544369.65899999999</v>
      </c>
      <c r="K12" s="22">
        <f t="shared" si="1"/>
        <v>0.40868205099832267</v>
      </c>
      <c r="L12" s="22">
        <f t="shared" si="2"/>
        <v>-4.0000001899898052E-4</v>
      </c>
      <c r="M12" s="32"/>
    </row>
    <row r="13" spans="1:13">
      <c r="A13" s="66"/>
      <c r="B13" s="12">
        <v>22</v>
      </c>
      <c r="C13" s="64" t="s">
        <v>15</v>
      </c>
      <c r="D13" s="64"/>
      <c r="E13" s="15">
        <f>VLOOKUP(C13,RA!B16:D44,3,0)</f>
        <v>704024.32270000002</v>
      </c>
      <c r="F13" s="25">
        <f>VLOOKUP(C13,RA!B17:I47,8,0)</f>
        <v>24777.780699999999</v>
      </c>
      <c r="G13" s="16">
        <f t="shared" si="0"/>
        <v>679246.54200000002</v>
      </c>
      <c r="H13" s="27">
        <f>RA!J17</f>
        <v>3.5194495276775202</v>
      </c>
      <c r="I13" s="20">
        <f>VLOOKUP(B13,RMS!B:D,3,FALSE)</f>
        <v>704024.24678547005</v>
      </c>
      <c r="J13" s="21">
        <f>VLOOKUP(B13,RMS!B:E,4,FALSE)</f>
        <v>679246.54287948704</v>
      </c>
      <c r="K13" s="22">
        <f t="shared" si="1"/>
        <v>7.591452996712178E-2</v>
      </c>
      <c r="L13" s="22">
        <f t="shared" si="2"/>
        <v>-8.7948702275753021E-4</v>
      </c>
      <c r="M13" s="32"/>
    </row>
    <row r="14" spans="1:13">
      <c r="A14" s="66"/>
      <c r="B14" s="12">
        <v>23</v>
      </c>
      <c r="C14" s="64" t="s">
        <v>16</v>
      </c>
      <c r="D14" s="64"/>
      <c r="E14" s="15">
        <f>VLOOKUP(C14,RA!B18:D44,3,0)</f>
        <v>1020803.7813</v>
      </c>
      <c r="F14" s="25">
        <f>VLOOKUP(C14,RA!B18:I48,8,0)</f>
        <v>153965.28539999999</v>
      </c>
      <c r="G14" s="16">
        <f t="shared" si="0"/>
        <v>866838.49589999998</v>
      </c>
      <c r="H14" s="27">
        <f>RA!J18</f>
        <v>15.0827503013287</v>
      </c>
      <c r="I14" s="20">
        <f>VLOOKUP(B14,RMS!B:D,3,FALSE)</f>
        <v>1020803.85349231</v>
      </c>
      <c r="J14" s="21">
        <f>VLOOKUP(B14,RMS!B:E,4,FALSE)</f>
        <v>866838.49534615397</v>
      </c>
      <c r="K14" s="22">
        <f t="shared" si="1"/>
        <v>-7.2192310006357729E-2</v>
      </c>
      <c r="L14" s="22">
        <f t="shared" si="2"/>
        <v>5.5384601000696421E-4</v>
      </c>
      <c r="M14" s="32"/>
    </row>
    <row r="15" spans="1:13">
      <c r="A15" s="66"/>
      <c r="B15" s="12">
        <v>24</v>
      </c>
      <c r="C15" s="64" t="s">
        <v>17</v>
      </c>
      <c r="D15" s="64"/>
      <c r="E15" s="15">
        <f>VLOOKUP(C15,RA!B18:D45,3,0)</f>
        <v>335128.98969999998</v>
      </c>
      <c r="F15" s="25">
        <f>VLOOKUP(C15,RA!B19:I49,8,0)</f>
        <v>30820.685000000001</v>
      </c>
      <c r="G15" s="16">
        <f t="shared" si="0"/>
        <v>304308.30469999998</v>
      </c>
      <c r="H15" s="27">
        <f>RA!J19</f>
        <v>9.1966633586637805</v>
      </c>
      <c r="I15" s="20">
        <f>VLOOKUP(B15,RMS!B:D,3,FALSE)</f>
        <v>335128.96367435902</v>
      </c>
      <c r="J15" s="21">
        <f>VLOOKUP(B15,RMS!B:E,4,FALSE)</f>
        <v>304308.30371880298</v>
      </c>
      <c r="K15" s="22">
        <f t="shared" si="1"/>
        <v>2.6025640952866524E-2</v>
      </c>
      <c r="L15" s="22">
        <f t="shared" si="2"/>
        <v>9.8119699396193027E-4</v>
      </c>
      <c r="M15" s="32"/>
    </row>
    <row r="16" spans="1:13">
      <c r="A16" s="66"/>
      <c r="B16" s="12">
        <v>25</v>
      </c>
      <c r="C16" s="64" t="s">
        <v>18</v>
      </c>
      <c r="D16" s="64"/>
      <c r="E16" s="15">
        <f>VLOOKUP(C16,RA!B20:D46,3,0)</f>
        <v>663881.37320000003</v>
      </c>
      <c r="F16" s="25">
        <f>VLOOKUP(C16,RA!B20:I50,8,0)</f>
        <v>71229.482099999994</v>
      </c>
      <c r="G16" s="16">
        <f t="shared" si="0"/>
        <v>592651.89110000001</v>
      </c>
      <c r="H16" s="27">
        <f>RA!J20</f>
        <v>10.7292484735133</v>
      </c>
      <c r="I16" s="20">
        <f>VLOOKUP(B16,RMS!B:D,3,FALSE)</f>
        <v>663881.33189999999</v>
      </c>
      <c r="J16" s="21">
        <f>VLOOKUP(B16,RMS!B:E,4,FALSE)</f>
        <v>592651.89110000001</v>
      </c>
      <c r="K16" s="22">
        <f t="shared" si="1"/>
        <v>4.1300000040791929E-2</v>
      </c>
      <c r="L16" s="22">
        <f t="shared" si="2"/>
        <v>0</v>
      </c>
      <c r="M16" s="32"/>
    </row>
    <row r="17" spans="1:13">
      <c r="A17" s="66"/>
      <c r="B17" s="12">
        <v>26</v>
      </c>
      <c r="C17" s="64" t="s">
        <v>19</v>
      </c>
      <c r="D17" s="64"/>
      <c r="E17" s="15">
        <f>VLOOKUP(C17,RA!B20:D47,3,0)</f>
        <v>220845.18210000001</v>
      </c>
      <c r="F17" s="25">
        <f>VLOOKUP(C17,RA!B21:I51,8,0)</f>
        <v>30892.7039</v>
      </c>
      <c r="G17" s="16">
        <f t="shared" si="0"/>
        <v>189952.47820000001</v>
      </c>
      <c r="H17" s="27">
        <f>RA!J21</f>
        <v>13.988398391236601</v>
      </c>
      <c r="I17" s="20">
        <f>VLOOKUP(B17,RMS!B:D,3,FALSE)</f>
        <v>220844.880868376</v>
      </c>
      <c r="J17" s="21">
        <f>VLOOKUP(B17,RMS!B:E,4,FALSE)</f>
        <v>189952.47825128201</v>
      </c>
      <c r="K17" s="22">
        <f t="shared" si="1"/>
        <v>0.30123162400559522</v>
      </c>
      <c r="L17" s="22">
        <f t="shared" si="2"/>
        <v>-5.1281997002661228E-5</v>
      </c>
      <c r="M17" s="32"/>
    </row>
    <row r="18" spans="1:13">
      <c r="A18" s="66"/>
      <c r="B18" s="12">
        <v>27</v>
      </c>
      <c r="C18" s="64" t="s">
        <v>20</v>
      </c>
      <c r="D18" s="64"/>
      <c r="E18" s="15">
        <f>VLOOKUP(C18,RA!B22:D48,3,0)</f>
        <v>756282.96589999995</v>
      </c>
      <c r="F18" s="25">
        <f>VLOOKUP(C18,RA!B22:I52,8,0)</f>
        <v>56101.488400000002</v>
      </c>
      <c r="G18" s="16">
        <f t="shared" si="0"/>
        <v>700181.47749999992</v>
      </c>
      <c r="H18" s="27">
        <f>RA!J22</f>
        <v>7.41805526893463</v>
      </c>
      <c r="I18" s="20">
        <f>VLOOKUP(B18,RMS!B:D,3,FALSE)</f>
        <v>756283.54150000005</v>
      </c>
      <c r="J18" s="21">
        <f>VLOOKUP(B18,RMS!B:E,4,FALSE)</f>
        <v>700181.47759999998</v>
      </c>
      <c r="K18" s="22">
        <f t="shared" si="1"/>
        <v>-0.57560000009834766</v>
      </c>
      <c r="L18" s="22">
        <f t="shared" si="2"/>
        <v>-1.0000006295740604E-4</v>
      </c>
      <c r="M18" s="32"/>
    </row>
    <row r="19" spans="1:13">
      <c r="A19" s="66"/>
      <c r="B19" s="12">
        <v>29</v>
      </c>
      <c r="C19" s="64" t="s">
        <v>21</v>
      </c>
      <c r="D19" s="64"/>
      <c r="E19" s="15">
        <f>VLOOKUP(C19,RA!B22:D49,3,0)</f>
        <v>1559450.7816999999</v>
      </c>
      <c r="F19" s="25">
        <f>VLOOKUP(C19,RA!B23:I53,8,0)</f>
        <v>172915.11979999999</v>
      </c>
      <c r="G19" s="16">
        <f t="shared" si="0"/>
        <v>1386535.6618999999</v>
      </c>
      <c r="H19" s="27">
        <f>RA!J23</f>
        <v>11.088206298598299</v>
      </c>
      <c r="I19" s="20">
        <f>VLOOKUP(B19,RMS!B:D,3,FALSE)</f>
        <v>1559451.5897265</v>
      </c>
      <c r="J19" s="21">
        <f>VLOOKUP(B19,RMS!B:E,4,FALSE)</f>
        <v>1386535.68114957</v>
      </c>
      <c r="K19" s="22">
        <f t="shared" si="1"/>
        <v>-0.8080265000462532</v>
      </c>
      <c r="L19" s="22">
        <f t="shared" si="2"/>
        <v>-1.9249570090323687E-2</v>
      </c>
      <c r="M19" s="32"/>
    </row>
    <row r="20" spans="1:13">
      <c r="A20" s="66"/>
      <c r="B20" s="12">
        <v>31</v>
      </c>
      <c r="C20" s="64" t="s">
        <v>22</v>
      </c>
      <c r="D20" s="64"/>
      <c r="E20" s="15">
        <f>VLOOKUP(C20,RA!B24:D50,3,0)</f>
        <v>165169.8689</v>
      </c>
      <c r="F20" s="25">
        <f>VLOOKUP(C20,RA!B24:I54,8,0)</f>
        <v>24562.667399999998</v>
      </c>
      <c r="G20" s="16">
        <f t="shared" si="0"/>
        <v>140607.2015</v>
      </c>
      <c r="H20" s="27">
        <f>RA!J24</f>
        <v>14.871155110543301</v>
      </c>
      <c r="I20" s="20">
        <f>VLOOKUP(B20,RMS!B:D,3,FALSE)</f>
        <v>165169.86155703</v>
      </c>
      <c r="J20" s="21">
        <f>VLOOKUP(B20,RMS!B:E,4,FALSE)</f>
        <v>140607.198946555</v>
      </c>
      <c r="K20" s="22">
        <f t="shared" si="1"/>
        <v>7.342969998717308E-3</v>
      </c>
      <c r="L20" s="22">
        <f t="shared" si="2"/>
        <v>2.5534449960105121E-3</v>
      </c>
      <c r="M20" s="32"/>
    </row>
    <row r="21" spans="1:13">
      <c r="A21" s="66"/>
      <c r="B21" s="12">
        <v>32</v>
      </c>
      <c r="C21" s="64" t="s">
        <v>23</v>
      </c>
      <c r="D21" s="64"/>
      <c r="E21" s="15">
        <f>VLOOKUP(C21,RA!B24:D51,3,0)</f>
        <v>168939.36379999999</v>
      </c>
      <c r="F21" s="25">
        <f>VLOOKUP(C21,RA!B25:I55,8,0)</f>
        <v>12486.902599999999</v>
      </c>
      <c r="G21" s="16">
        <f t="shared" si="0"/>
        <v>156452.46119999999</v>
      </c>
      <c r="H21" s="27">
        <f>RA!J25</f>
        <v>7.3913517365808898</v>
      </c>
      <c r="I21" s="20">
        <f>VLOOKUP(B21,RMS!B:D,3,FALSE)</f>
        <v>168939.3495973</v>
      </c>
      <c r="J21" s="21">
        <f>VLOOKUP(B21,RMS!B:E,4,FALSE)</f>
        <v>156452.455070911</v>
      </c>
      <c r="K21" s="22">
        <f t="shared" si="1"/>
        <v>1.420269999653101E-2</v>
      </c>
      <c r="L21" s="22">
        <f t="shared" si="2"/>
        <v>6.1290889861993492E-3</v>
      </c>
      <c r="M21" s="32"/>
    </row>
    <row r="22" spans="1:13">
      <c r="A22" s="66"/>
      <c r="B22" s="12">
        <v>33</v>
      </c>
      <c r="C22" s="64" t="s">
        <v>24</v>
      </c>
      <c r="D22" s="64"/>
      <c r="E22" s="15">
        <f>VLOOKUP(C22,RA!B26:D52,3,0)</f>
        <v>409508.86780000001</v>
      </c>
      <c r="F22" s="25">
        <f>VLOOKUP(C22,RA!B26:I56,8,0)</f>
        <v>92899.645799999998</v>
      </c>
      <c r="G22" s="16">
        <f t="shared" si="0"/>
        <v>316609.22200000001</v>
      </c>
      <c r="H22" s="27">
        <f>RA!J26</f>
        <v>22.685624928974999</v>
      </c>
      <c r="I22" s="20">
        <f>VLOOKUP(B22,RMS!B:D,3,FALSE)</f>
        <v>409508.87233040598</v>
      </c>
      <c r="J22" s="21">
        <f>VLOOKUP(B22,RMS!B:E,4,FALSE)</f>
        <v>316609.220873966</v>
      </c>
      <c r="K22" s="22">
        <f t="shared" si="1"/>
        <v>-4.5304059749469161E-3</v>
      </c>
      <c r="L22" s="22">
        <f t="shared" si="2"/>
        <v>1.1260340106673539E-3</v>
      </c>
      <c r="M22" s="32"/>
    </row>
    <row r="23" spans="1:13">
      <c r="A23" s="66"/>
      <c r="B23" s="12">
        <v>34</v>
      </c>
      <c r="C23" s="64" t="s">
        <v>25</v>
      </c>
      <c r="D23" s="64"/>
      <c r="E23" s="15">
        <f>VLOOKUP(C23,RA!B26:D53,3,0)</f>
        <v>158496.84030000001</v>
      </c>
      <c r="F23" s="25">
        <f>VLOOKUP(C23,RA!B27:I57,8,0)</f>
        <v>44693.430899999999</v>
      </c>
      <c r="G23" s="16">
        <f t="shared" si="0"/>
        <v>113803.4094</v>
      </c>
      <c r="H23" s="27">
        <f>RA!J27</f>
        <v>28.198310335654099</v>
      </c>
      <c r="I23" s="20">
        <f>VLOOKUP(B23,RMS!B:D,3,FALSE)</f>
        <v>158496.69080558899</v>
      </c>
      <c r="J23" s="21">
        <f>VLOOKUP(B23,RMS!B:E,4,FALSE)</f>
        <v>113803.427850034</v>
      </c>
      <c r="K23" s="22">
        <f t="shared" si="1"/>
        <v>0.14949441101634875</v>
      </c>
      <c r="L23" s="22">
        <f t="shared" si="2"/>
        <v>-1.8450033996487036E-2</v>
      </c>
      <c r="M23" s="32"/>
    </row>
    <row r="24" spans="1:13">
      <c r="A24" s="66"/>
      <c r="B24" s="12">
        <v>35</v>
      </c>
      <c r="C24" s="64" t="s">
        <v>26</v>
      </c>
      <c r="D24" s="64"/>
      <c r="E24" s="15">
        <f>VLOOKUP(C24,RA!B28:D54,3,0)</f>
        <v>651363.35459999996</v>
      </c>
      <c r="F24" s="25">
        <f>VLOOKUP(C24,RA!B28:I58,8,0)</f>
        <v>35387.402999999998</v>
      </c>
      <c r="G24" s="16">
        <f t="shared" si="0"/>
        <v>615975.95159999991</v>
      </c>
      <c r="H24" s="27">
        <f>RA!J28</f>
        <v>5.4328206752944004</v>
      </c>
      <c r="I24" s="20">
        <f>VLOOKUP(B24,RMS!B:D,3,FALSE)</f>
        <v>651363.35522300901</v>
      </c>
      <c r="J24" s="21">
        <f>VLOOKUP(B24,RMS!B:E,4,FALSE)</f>
        <v>615975.94283185794</v>
      </c>
      <c r="K24" s="22">
        <f t="shared" si="1"/>
        <v>-6.2300905119627714E-4</v>
      </c>
      <c r="L24" s="22">
        <f t="shared" si="2"/>
        <v>8.7681419681757689E-3</v>
      </c>
      <c r="M24" s="32"/>
    </row>
    <row r="25" spans="1:13">
      <c r="A25" s="66"/>
      <c r="B25" s="12">
        <v>36</v>
      </c>
      <c r="C25" s="64" t="s">
        <v>27</v>
      </c>
      <c r="D25" s="64"/>
      <c r="E25" s="15">
        <f>VLOOKUP(C25,RA!B28:D55,3,0)</f>
        <v>677647.35230000003</v>
      </c>
      <c r="F25" s="25">
        <f>VLOOKUP(C25,RA!B29:I59,8,0)</f>
        <v>99710.138800000001</v>
      </c>
      <c r="G25" s="16">
        <f t="shared" si="0"/>
        <v>577937.21350000007</v>
      </c>
      <c r="H25" s="27">
        <f>RA!J29</f>
        <v>14.714163415761099</v>
      </c>
      <c r="I25" s="20">
        <f>VLOOKUP(B25,RMS!B:D,3,FALSE)</f>
        <v>677649.40056283202</v>
      </c>
      <c r="J25" s="21">
        <f>VLOOKUP(B25,RMS!B:E,4,FALSE)</f>
        <v>577937.23315747303</v>
      </c>
      <c r="K25" s="22">
        <f t="shared" si="1"/>
        <v>-2.0482628319878131</v>
      </c>
      <c r="L25" s="22">
        <f t="shared" si="2"/>
        <v>-1.9657472963444889E-2</v>
      </c>
      <c r="M25" s="32"/>
    </row>
    <row r="26" spans="1:13">
      <c r="A26" s="66"/>
      <c r="B26" s="12">
        <v>37</v>
      </c>
      <c r="C26" s="64" t="s">
        <v>71</v>
      </c>
      <c r="D26" s="64"/>
      <c r="E26" s="15">
        <f>VLOOKUP(C26,RA!B30:D56,3,0)</f>
        <v>822464.46920000005</v>
      </c>
      <c r="F26" s="25">
        <f>VLOOKUP(C26,RA!B30:I60,8,0)</f>
        <v>91743.516399999993</v>
      </c>
      <c r="G26" s="16">
        <f t="shared" si="0"/>
        <v>730720.95280000009</v>
      </c>
      <c r="H26" s="27">
        <f>RA!J30</f>
        <v>11.1547087850783</v>
      </c>
      <c r="I26" s="20">
        <f>VLOOKUP(B26,RMS!B:D,3,FALSE)</f>
        <v>822464.42734070797</v>
      </c>
      <c r="J26" s="21">
        <f>VLOOKUP(B26,RMS!B:E,4,FALSE)</f>
        <v>730721.039870176</v>
      </c>
      <c r="K26" s="22">
        <f t="shared" si="1"/>
        <v>4.1859292075969279E-2</v>
      </c>
      <c r="L26" s="22">
        <f t="shared" si="2"/>
        <v>-8.7070175912231207E-2</v>
      </c>
      <c r="M26" s="32"/>
    </row>
    <row r="27" spans="1:13">
      <c r="A27" s="66"/>
      <c r="B27" s="12">
        <v>38</v>
      </c>
      <c r="C27" s="64" t="s">
        <v>29</v>
      </c>
      <c r="D27" s="64"/>
      <c r="E27" s="15">
        <f>VLOOKUP(C27,RA!B30:D57,3,0)</f>
        <v>508689.64620000002</v>
      </c>
      <c r="F27" s="25">
        <f>VLOOKUP(C27,RA!B31:I61,8,0)</f>
        <v>24960.323100000001</v>
      </c>
      <c r="G27" s="16">
        <f t="shared" si="0"/>
        <v>483729.32310000004</v>
      </c>
      <c r="H27" s="27">
        <f>RA!J31</f>
        <v>4.9067881146113299</v>
      </c>
      <c r="I27" s="20">
        <f>VLOOKUP(B27,RMS!B:D,3,FALSE)</f>
        <v>508689.57049911498</v>
      </c>
      <c r="J27" s="21">
        <f>VLOOKUP(B27,RMS!B:E,4,FALSE)</f>
        <v>483729.35504601803</v>
      </c>
      <c r="K27" s="22">
        <f t="shared" si="1"/>
        <v>7.5700885034166276E-2</v>
      </c>
      <c r="L27" s="22">
        <f t="shared" si="2"/>
        <v>-3.1946017988957465E-2</v>
      </c>
      <c r="M27" s="32"/>
    </row>
    <row r="28" spans="1:13">
      <c r="A28" s="66"/>
      <c r="B28" s="12">
        <v>39</v>
      </c>
      <c r="C28" s="64" t="s">
        <v>30</v>
      </c>
      <c r="D28" s="64"/>
      <c r="E28" s="15">
        <f>VLOOKUP(C28,RA!B32:D58,3,0)</f>
        <v>81069.258799999996</v>
      </c>
      <c r="F28" s="25">
        <f>VLOOKUP(C28,RA!B32:I62,8,0)</f>
        <v>22456.102299999999</v>
      </c>
      <c r="G28" s="16">
        <f t="shared" si="0"/>
        <v>58613.156499999997</v>
      </c>
      <c r="H28" s="27">
        <f>RA!J32</f>
        <v>27.699898373808701</v>
      </c>
      <c r="I28" s="20">
        <f>VLOOKUP(B28,RMS!B:D,3,FALSE)</f>
        <v>81069.171615445099</v>
      </c>
      <c r="J28" s="21">
        <f>VLOOKUP(B28,RMS!B:E,4,FALSE)</f>
        <v>58613.150231977997</v>
      </c>
      <c r="K28" s="22">
        <f t="shared" si="1"/>
        <v>8.7184554897248745E-2</v>
      </c>
      <c r="L28" s="22">
        <f t="shared" si="2"/>
        <v>6.2680219998583198E-3</v>
      </c>
      <c r="M28" s="32"/>
    </row>
    <row r="29" spans="1:13">
      <c r="A29" s="66"/>
      <c r="B29" s="12">
        <v>40</v>
      </c>
      <c r="C29" s="64" t="s">
        <v>73</v>
      </c>
      <c r="D29" s="64"/>
      <c r="E29" s="15">
        <f>VLOOKUP(C29,RA!B32:D59,3,0)</f>
        <v>1.1504000000000001</v>
      </c>
      <c r="F29" s="25">
        <f>VLOOKUP(C29,RA!B33:I63,8,0)</f>
        <v>-2.4009999999999998</v>
      </c>
      <c r="G29" s="16">
        <f t="shared" si="0"/>
        <v>3.5514000000000001</v>
      </c>
      <c r="H29" s="27">
        <f>RA!J33</f>
        <v>-208.71001390820601</v>
      </c>
      <c r="I29" s="20">
        <f>VLOOKUP(B29,RMS!B:D,3,FALSE)</f>
        <v>1.1504000000000001</v>
      </c>
      <c r="J29" s="21">
        <f>VLOOKUP(B29,RMS!B:E,4,FALSE)</f>
        <v>3.5514000000000001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6"/>
      <c r="B30" s="12">
        <v>42</v>
      </c>
      <c r="C30" s="64" t="s">
        <v>31</v>
      </c>
      <c r="D30" s="64"/>
      <c r="E30" s="15">
        <f>VLOOKUP(C30,RA!B34:D61,3,0)</f>
        <v>89209.201300000001</v>
      </c>
      <c r="F30" s="25">
        <f>VLOOKUP(C30,RA!B34:I65,8,0)</f>
        <v>11836.142</v>
      </c>
      <c r="G30" s="16">
        <f t="shared" si="0"/>
        <v>77373.059299999994</v>
      </c>
      <c r="H30" s="27">
        <f>RA!J34</f>
        <v>13.267848862581401</v>
      </c>
      <c r="I30" s="20">
        <f>VLOOKUP(B30,RMS!B:D,3,FALSE)</f>
        <v>89209.201100000006</v>
      </c>
      <c r="J30" s="21">
        <f>VLOOKUP(B30,RMS!B:E,4,FALSE)</f>
        <v>77373.060599999997</v>
      </c>
      <c r="K30" s="22">
        <f t="shared" si="1"/>
        <v>1.9999999494757503E-4</v>
      </c>
      <c r="L30" s="22">
        <f t="shared" si="2"/>
        <v>-1.3000000035390258E-3</v>
      </c>
      <c r="M30" s="32"/>
    </row>
    <row r="31" spans="1:13" s="35" customFormat="1" ht="12" thickBot="1">
      <c r="A31" s="66"/>
      <c r="B31" s="12">
        <v>70</v>
      </c>
      <c r="C31" s="67" t="s">
        <v>68</v>
      </c>
      <c r="D31" s="68"/>
      <c r="E31" s="15">
        <f>VLOOKUP(C31,RA!B35:D62,3,0)</f>
        <v>227029.83</v>
      </c>
      <c r="F31" s="25">
        <f>VLOOKUP(C31,RA!B35:I66,8,0)</f>
        <v>-4648.1000000000004</v>
      </c>
      <c r="G31" s="16">
        <f t="shared" si="0"/>
        <v>231677.93</v>
      </c>
      <c r="H31" s="27">
        <f>RA!J35</f>
        <v>-2.0473521034658799</v>
      </c>
      <c r="I31" s="20">
        <f>VLOOKUP(B31,RMS!B:D,3,FALSE)</f>
        <v>227029.83</v>
      </c>
      <c r="J31" s="21">
        <f>VLOOKUP(B31,RMS!B:E,4,FALSE)</f>
        <v>231677.93</v>
      </c>
      <c r="K31" s="22">
        <f t="shared" si="1"/>
        <v>0</v>
      </c>
      <c r="L31" s="22">
        <f t="shared" si="2"/>
        <v>0</v>
      </c>
    </row>
    <row r="32" spans="1:13">
      <c r="A32" s="66"/>
      <c r="B32" s="12">
        <v>71</v>
      </c>
      <c r="C32" s="64" t="s">
        <v>35</v>
      </c>
      <c r="D32" s="64"/>
      <c r="E32" s="15">
        <f>VLOOKUP(C32,RA!B34:D62,3,0)</f>
        <v>70029.14</v>
      </c>
      <c r="F32" s="25">
        <f>VLOOKUP(C32,RA!B34:I66,8,0)</f>
        <v>-7575.2</v>
      </c>
      <c r="G32" s="16">
        <f t="shared" si="0"/>
        <v>77604.34</v>
      </c>
      <c r="H32" s="27">
        <f>RA!J35</f>
        <v>-2.0473521034658799</v>
      </c>
      <c r="I32" s="20">
        <f>VLOOKUP(B32,RMS!B:D,3,FALSE)</f>
        <v>70029.14</v>
      </c>
      <c r="J32" s="21">
        <f>VLOOKUP(B32,RMS!B:E,4,FALSE)</f>
        <v>77604.34</v>
      </c>
      <c r="K32" s="22">
        <f t="shared" si="1"/>
        <v>0</v>
      </c>
      <c r="L32" s="22">
        <f t="shared" si="2"/>
        <v>0</v>
      </c>
      <c r="M32" s="32"/>
    </row>
    <row r="33" spans="1:13">
      <c r="A33" s="66"/>
      <c r="B33" s="12">
        <v>72</v>
      </c>
      <c r="C33" s="64" t="s">
        <v>36</v>
      </c>
      <c r="D33" s="64"/>
      <c r="E33" s="15">
        <f>VLOOKUP(C33,RA!B34:D63,3,0)</f>
        <v>5511.97</v>
      </c>
      <c r="F33" s="25">
        <f>VLOOKUP(C33,RA!B34:I67,8,0)</f>
        <v>80.33</v>
      </c>
      <c r="G33" s="16">
        <f t="shared" si="0"/>
        <v>5431.64</v>
      </c>
      <c r="H33" s="27">
        <f>RA!J34</f>
        <v>13.267848862581401</v>
      </c>
      <c r="I33" s="20">
        <f>VLOOKUP(B33,RMS!B:D,3,FALSE)</f>
        <v>5511.97</v>
      </c>
      <c r="J33" s="21">
        <f>VLOOKUP(B33,RMS!B:E,4,FALSE)</f>
        <v>5431.64</v>
      </c>
      <c r="K33" s="22">
        <f t="shared" si="1"/>
        <v>0</v>
      </c>
      <c r="L33" s="22">
        <f t="shared" si="2"/>
        <v>0</v>
      </c>
      <c r="M33" s="32"/>
    </row>
    <row r="34" spans="1:13">
      <c r="A34" s="66"/>
      <c r="B34" s="12">
        <v>73</v>
      </c>
      <c r="C34" s="64" t="s">
        <v>37</v>
      </c>
      <c r="D34" s="64"/>
      <c r="E34" s="15">
        <f>VLOOKUP(C34,RA!B35:D64,3,0)</f>
        <v>61274.44</v>
      </c>
      <c r="F34" s="25">
        <f>VLOOKUP(C34,RA!B35:I68,8,0)</f>
        <v>-6326.73</v>
      </c>
      <c r="G34" s="16">
        <f t="shared" si="0"/>
        <v>67601.17</v>
      </c>
      <c r="H34" s="27">
        <f>RA!J35</f>
        <v>-2.0473521034658799</v>
      </c>
      <c r="I34" s="20">
        <f>VLOOKUP(B34,RMS!B:D,3,FALSE)</f>
        <v>61274.44</v>
      </c>
      <c r="J34" s="21">
        <f>VLOOKUP(B34,RMS!B:E,4,FALSE)</f>
        <v>67601.17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6"/>
      <c r="B35" s="12">
        <v>74</v>
      </c>
      <c r="C35" s="64" t="s">
        <v>69</v>
      </c>
      <c r="D35" s="64"/>
      <c r="E35" s="15">
        <f>VLOOKUP(C35,RA!B36:D65,3,0)</f>
        <v>0</v>
      </c>
      <c r="F35" s="25">
        <f>VLOOKUP(C35,RA!B36:I69,8,0)</f>
        <v>0</v>
      </c>
      <c r="G35" s="16">
        <f t="shared" si="0"/>
        <v>0</v>
      </c>
      <c r="H35" s="27">
        <f>RA!J36</f>
        <v>-10.817211235208701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6"/>
      <c r="B36" s="12">
        <v>75</v>
      </c>
      <c r="C36" s="64" t="s">
        <v>32</v>
      </c>
      <c r="D36" s="64"/>
      <c r="E36" s="15">
        <f>VLOOKUP(C36,RA!B8:D65,3,0)</f>
        <v>29165.811600000001</v>
      </c>
      <c r="F36" s="25">
        <f>VLOOKUP(C36,RA!B8:I69,8,0)</f>
        <v>1324.7292</v>
      </c>
      <c r="G36" s="16">
        <f t="shared" si="0"/>
        <v>27841.082399999999</v>
      </c>
      <c r="H36" s="27">
        <f>RA!J36</f>
        <v>-10.817211235208701</v>
      </c>
      <c r="I36" s="20">
        <f>VLOOKUP(B36,RMS!B:D,3,FALSE)</f>
        <v>29165.811965812001</v>
      </c>
      <c r="J36" s="21">
        <f>VLOOKUP(B36,RMS!B:E,4,FALSE)</f>
        <v>27841.081196581199</v>
      </c>
      <c r="K36" s="22">
        <f t="shared" si="1"/>
        <v>-3.6581200038199313E-4</v>
      </c>
      <c r="L36" s="22">
        <f t="shared" si="2"/>
        <v>1.2034188002871815E-3</v>
      </c>
      <c r="M36" s="32"/>
    </row>
    <row r="37" spans="1:13">
      <c r="A37" s="66"/>
      <c r="B37" s="12">
        <v>76</v>
      </c>
      <c r="C37" s="64" t="s">
        <v>33</v>
      </c>
      <c r="D37" s="64"/>
      <c r="E37" s="15">
        <f>VLOOKUP(C37,RA!B8:D66,3,0)</f>
        <v>242007.76250000001</v>
      </c>
      <c r="F37" s="25">
        <f>VLOOKUP(C37,RA!B8:I70,8,0)</f>
        <v>7871.1931000000004</v>
      </c>
      <c r="G37" s="16">
        <f t="shared" si="0"/>
        <v>234136.56940000001</v>
      </c>
      <c r="H37" s="27">
        <f>RA!J37</f>
        <v>1.45737367946487</v>
      </c>
      <c r="I37" s="20">
        <f>VLOOKUP(B37,RMS!B:D,3,FALSE)</f>
        <v>242007.75745042699</v>
      </c>
      <c r="J37" s="21">
        <f>VLOOKUP(B37,RMS!B:E,4,FALSE)</f>
        <v>234136.57140512799</v>
      </c>
      <c r="K37" s="22">
        <f t="shared" si="1"/>
        <v>5.0495730247348547E-3</v>
      </c>
      <c r="L37" s="22">
        <f t="shared" si="2"/>
        <v>-2.0051279861945659E-3</v>
      </c>
      <c r="M37" s="32"/>
    </row>
    <row r="38" spans="1:13">
      <c r="A38" s="66"/>
      <c r="B38" s="12">
        <v>77</v>
      </c>
      <c r="C38" s="64" t="s">
        <v>38</v>
      </c>
      <c r="D38" s="64"/>
      <c r="E38" s="15">
        <f>VLOOKUP(C38,RA!B9:D67,3,0)</f>
        <v>58749.66</v>
      </c>
      <c r="F38" s="25">
        <f>VLOOKUP(C38,RA!B9:I71,8,0)</f>
        <v>-8586.56</v>
      </c>
      <c r="G38" s="16">
        <f t="shared" si="0"/>
        <v>67336.22</v>
      </c>
      <c r="H38" s="27">
        <f>RA!J38</f>
        <v>-10.3252351225079</v>
      </c>
      <c r="I38" s="20">
        <f>VLOOKUP(B38,RMS!B:D,3,FALSE)</f>
        <v>58749.66</v>
      </c>
      <c r="J38" s="21">
        <f>VLOOKUP(B38,RMS!B:E,4,FALSE)</f>
        <v>67336.22</v>
      </c>
      <c r="K38" s="22">
        <f t="shared" si="1"/>
        <v>0</v>
      </c>
      <c r="L38" s="22">
        <f t="shared" si="2"/>
        <v>0</v>
      </c>
      <c r="M38" s="32"/>
    </row>
    <row r="39" spans="1:13">
      <c r="A39" s="66"/>
      <c r="B39" s="12">
        <v>78</v>
      </c>
      <c r="C39" s="64" t="s">
        <v>39</v>
      </c>
      <c r="D39" s="64"/>
      <c r="E39" s="15">
        <f>VLOOKUP(C39,RA!B10:D68,3,0)</f>
        <v>29717.95</v>
      </c>
      <c r="F39" s="25">
        <f>VLOOKUP(C39,RA!B10:I72,8,0)</f>
        <v>3830.91</v>
      </c>
      <c r="G39" s="16">
        <f t="shared" si="0"/>
        <v>25887.040000000001</v>
      </c>
      <c r="H39" s="27">
        <f>RA!J39</f>
        <v>0</v>
      </c>
      <c r="I39" s="20">
        <f>VLOOKUP(B39,RMS!B:D,3,FALSE)</f>
        <v>29717.95</v>
      </c>
      <c r="J39" s="21">
        <f>VLOOKUP(B39,RMS!B:E,4,FALSE)</f>
        <v>25887.040000000001</v>
      </c>
      <c r="K39" s="22">
        <f t="shared" si="1"/>
        <v>0</v>
      </c>
      <c r="L39" s="22">
        <f t="shared" si="2"/>
        <v>0</v>
      </c>
      <c r="M39" s="32"/>
    </row>
    <row r="40" spans="1:13" s="36" customFormat="1">
      <c r="A40" s="66"/>
      <c r="B40" s="12">
        <v>9101</v>
      </c>
      <c r="C40" s="69" t="s">
        <v>75</v>
      </c>
      <c r="D40" s="70"/>
      <c r="E40" s="15">
        <f>VLOOKUP(C40,RA!B11:D69,3,0)</f>
        <v>0</v>
      </c>
      <c r="F40" s="25">
        <f>VLOOKUP(C40,RA!B11:I73,8,0)</f>
        <v>0</v>
      </c>
      <c r="G40" s="16">
        <f t="shared" si="0"/>
        <v>0</v>
      </c>
      <c r="H40" s="27">
        <f>RA!J40</f>
        <v>4.5420618433947499</v>
      </c>
      <c r="I40" s="20">
        <f>VLOOKUP(B40,RMS!B:D,3,FALSE)</f>
        <v>0</v>
      </c>
      <c r="J40" s="21">
        <f>VLOOKUP(B40,RMS!B:E,4,FALSE)</f>
        <v>0</v>
      </c>
      <c r="K40" s="22">
        <f t="shared" si="1"/>
        <v>0</v>
      </c>
      <c r="L40" s="22">
        <f t="shared" si="2"/>
        <v>0</v>
      </c>
    </row>
    <row r="41" spans="1:13">
      <c r="A41" s="66"/>
      <c r="B41" s="12">
        <v>99</v>
      </c>
      <c r="C41" s="64" t="s">
        <v>34</v>
      </c>
      <c r="D41" s="64"/>
      <c r="E41" s="15">
        <f>VLOOKUP(C41,RA!B8:D69,3,0)</f>
        <v>4303.0815000000002</v>
      </c>
      <c r="F41" s="25">
        <f>VLOOKUP(C41,RA!B8:I73,8,0)</f>
        <v>506.30500000000001</v>
      </c>
      <c r="G41" s="16">
        <f t="shared" si="0"/>
        <v>3796.7765000000004</v>
      </c>
      <c r="H41" s="27">
        <f>RA!J40</f>
        <v>4.5420618433947499</v>
      </c>
      <c r="I41" s="20">
        <f>VLOOKUP(B41,RMS!B:D,3,FALSE)</f>
        <v>4303.0814613115499</v>
      </c>
      <c r="J41" s="21">
        <f>VLOOKUP(B41,RMS!B:E,4,FALSE)</f>
        <v>3796.7763709250398</v>
      </c>
      <c r="K41" s="22">
        <f t="shared" si="1"/>
        <v>3.8688450331392232E-5</v>
      </c>
      <c r="L41" s="22">
        <f t="shared" si="2"/>
        <v>1.2907496056868695E-4</v>
      </c>
      <c r="M41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1:D41"/>
    <mergeCell ref="C39:D39"/>
    <mergeCell ref="C10:D10"/>
    <mergeCell ref="C23:D23"/>
    <mergeCell ref="C24:D24"/>
    <mergeCell ref="C25:D25"/>
    <mergeCell ref="C26:D26"/>
    <mergeCell ref="C28:D28"/>
    <mergeCell ref="C40:D40"/>
    <mergeCell ref="C2:D2"/>
    <mergeCell ref="C4:D4"/>
    <mergeCell ref="C5:D5"/>
    <mergeCell ref="C6:D6"/>
    <mergeCell ref="C7:D7"/>
    <mergeCell ref="A3:D3"/>
    <mergeCell ref="A4:A41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9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2" t="s">
        <v>45</v>
      </c>
      <c r="W1" s="73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42"/>
      <c r="W2" s="73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43" t="s">
        <v>46</v>
      </c>
      <c r="W3" s="73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73"/>
    </row>
    <row r="5" spans="1:23" ht="22.5" thickTop="1" thickBot="1">
      <c r="A5" s="44"/>
      <c r="B5" s="45"/>
      <c r="C5" s="46"/>
      <c r="D5" s="47" t="s">
        <v>0</v>
      </c>
      <c r="E5" s="47" t="s">
        <v>58</v>
      </c>
      <c r="F5" s="47" t="s">
        <v>59</v>
      </c>
      <c r="G5" s="47" t="s">
        <v>47</v>
      </c>
      <c r="H5" s="47" t="s">
        <v>48</v>
      </c>
      <c r="I5" s="47" t="s">
        <v>1</v>
      </c>
      <c r="J5" s="47" t="s">
        <v>2</v>
      </c>
      <c r="K5" s="47" t="s">
        <v>49</v>
      </c>
      <c r="L5" s="47" t="s">
        <v>50</v>
      </c>
      <c r="M5" s="47" t="s">
        <v>51</v>
      </c>
      <c r="N5" s="47" t="s">
        <v>52</v>
      </c>
      <c r="O5" s="47" t="s">
        <v>53</v>
      </c>
      <c r="P5" s="47" t="s">
        <v>60</v>
      </c>
      <c r="Q5" s="47" t="s">
        <v>61</v>
      </c>
      <c r="R5" s="47" t="s">
        <v>54</v>
      </c>
      <c r="S5" s="47" t="s">
        <v>55</v>
      </c>
      <c r="T5" s="47" t="s">
        <v>56</v>
      </c>
      <c r="U5" s="48" t="s">
        <v>57</v>
      </c>
    </row>
    <row r="6" spans="1:23" ht="12" thickBot="1">
      <c r="A6" s="49" t="s">
        <v>3</v>
      </c>
      <c r="B6" s="74" t="s">
        <v>4</v>
      </c>
      <c r="C6" s="7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3" ht="12" thickBot="1">
      <c r="A7" s="76" t="s">
        <v>5</v>
      </c>
      <c r="B7" s="77"/>
      <c r="C7" s="78"/>
      <c r="D7" s="51">
        <v>11265006.4538</v>
      </c>
      <c r="E7" s="51">
        <v>14564945.415200001</v>
      </c>
      <c r="F7" s="52">
        <v>77.343279584445398</v>
      </c>
      <c r="G7" s="51">
        <v>22545646.874000002</v>
      </c>
      <c r="H7" s="52">
        <v>-50.034671807128397</v>
      </c>
      <c r="I7" s="51">
        <v>1186364.2134</v>
      </c>
      <c r="J7" s="52">
        <v>10.531411750765599</v>
      </c>
      <c r="K7" s="51">
        <v>1602586.2357999999</v>
      </c>
      <c r="L7" s="52">
        <v>7.1081847629225798</v>
      </c>
      <c r="M7" s="52">
        <v>-0.25971895496295999</v>
      </c>
      <c r="N7" s="51">
        <v>192090072.92160001</v>
      </c>
      <c r="O7" s="51">
        <v>2524875335.0472999</v>
      </c>
      <c r="P7" s="51">
        <v>628859</v>
      </c>
      <c r="Q7" s="51">
        <v>720466</v>
      </c>
      <c r="R7" s="52">
        <v>-12.714965036518</v>
      </c>
      <c r="S7" s="51">
        <v>17.913405793349501</v>
      </c>
      <c r="T7" s="51">
        <v>17.327176743246699</v>
      </c>
      <c r="U7" s="53">
        <v>3.2725717089513702</v>
      </c>
    </row>
    <row r="8" spans="1:23" ht="12" thickBot="1">
      <c r="A8" s="79">
        <v>42472</v>
      </c>
      <c r="B8" s="67" t="s">
        <v>6</v>
      </c>
      <c r="C8" s="68"/>
      <c r="D8" s="54">
        <v>418169.0183</v>
      </c>
      <c r="E8" s="54">
        <v>650354.42550000001</v>
      </c>
      <c r="F8" s="55">
        <v>64.298635006366993</v>
      </c>
      <c r="G8" s="54">
        <v>754185.87029999995</v>
      </c>
      <c r="H8" s="55">
        <v>-44.5535862222318</v>
      </c>
      <c r="I8" s="54">
        <v>75314.128200000006</v>
      </c>
      <c r="J8" s="55">
        <v>18.0104514930775</v>
      </c>
      <c r="K8" s="54">
        <v>149194.40349999999</v>
      </c>
      <c r="L8" s="55">
        <v>19.782179615835702</v>
      </c>
      <c r="M8" s="55">
        <v>-0.49519468268794697</v>
      </c>
      <c r="N8" s="54">
        <v>7978014.7995999996</v>
      </c>
      <c r="O8" s="54">
        <v>97364010.596399993</v>
      </c>
      <c r="P8" s="54">
        <v>17706</v>
      </c>
      <c r="Q8" s="54">
        <v>21809</v>
      </c>
      <c r="R8" s="55">
        <v>-18.8133339447017</v>
      </c>
      <c r="S8" s="54">
        <v>23.617362379984201</v>
      </c>
      <c r="T8" s="54">
        <v>22.720591416387698</v>
      </c>
      <c r="U8" s="56">
        <v>3.79708347260858</v>
      </c>
    </row>
    <row r="9" spans="1:23" ht="12" thickBot="1">
      <c r="A9" s="80"/>
      <c r="B9" s="67" t="s">
        <v>7</v>
      </c>
      <c r="C9" s="68"/>
      <c r="D9" s="54">
        <v>45725.010499999997</v>
      </c>
      <c r="E9" s="54">
        <v>67575.425600000002</v>
      </c>
      <c r="F9" s="55">
        <v>67.665146159286707</v>
      </c>
      <c r="G9" s="54">
        <v>117938.5344</v>
      </c>
      <c r="H9" s="55">
        <v>-61.229795899515601</v>
      </c>
      <c r="I9" s="54">
        <v>5367.8906999999999</v>
      </c>
      <c r="J9" s="55">
        <v>11.7395067629345</v>
      </c>
      <c r="K9" s="54">
        <v>25788.750599999999</v>
      </c>
      <c r="L9" s="55">
        <v>21.866263415259098</v>
      </c>
      <c r="M9" s="55">
        <v>-0.79185146332758005</v>
      </c>
      <c r="N9" s="54">
        <v>1401298.7468000001</v>
      </c>
      <c r="O9" s="54">
        <v>13358889.7008</v>
      </c>
      <c r="P9" s="54">
        <v>2819</v>
      </c>
      <c r="Q9" s="54">
        <v>3231</v>
      </c>
      <c r="R9" s="55">
        <v>-12.7514701330857</v>
      </c>
      <c r="S9" s="54">
        <v>16.220294608016999</v>
      </c>
      <c r="T9" s="54">
        <v>16.100811730114501</v>
      </c>
      <c r="U9" s="56">
        <v>0.736625818395786</v>
      </c>
    </row>
    <row r="10" spans="1:23" ht="12" thickBot="1">
      <c r="A10" s="80"/>
      <c r="B10" s="67" t="s">
        <v>8</v>
      </c>
      <c r="C10" s="68"/>
      <c r="D10" s="54">
        <v>87136.524900000004</v>
      </c>
      <c r="E10" s="54">
        <v>115450.576</v>
      </c>
      <c r="F10" s="55">
        <v>75.4751755417834</v>
      </c>
      <c r="G10" s="54">
        <v>181788.709</v>
      </c>
      <c r="H10" s="55">
        <v>-52.067141364648798</v>
      </c>
      <c r="I10" s="54">
        <v>11363.0278</v>
      </c>
      <c r="J10" s="55">
        <v>13.0404876864673</v>
      </c>
      <c r="K10" s="54">
        <v>36608.513800000001</v>
      </c>
      <c r="L10" s="55">
        <v>20.1379469612714</v>
      </c>
      <c r="M10" s="55">
        <v>-0.68960696241102304</v>
      </c>
      <c r="N10" s="54">
        <v>1912123.2396</v>
      </c>
      <c r="O10" s="54">
        <v>23108228.833900001</v>
      </c>
      <c r="P10" s="54">
        <v>66896</v>
      </c>
      <c r="Q10" s="54">
        <v>76630</v>
      </c>
      <c r="R10" s="55">
        <v>-12.702596894166801</v>
      </c>
      <c r="S10" s="54">
        <v>1.30256704287252</v>
      </c>
      <c r="T10" s="54">
        <v>1.3770917865065899</v>
      </c>
      <c r="U10" s="56">
        <v>-5.7213748836853702</v>
      </c>
    </row>
    <row r="11" spans="1:23" ht="12" thickBot="1">
      <c r="A11" s="80"/>
      <c r="B11" s="67" t="s">
        <v>9</v>
      </c>
      <c r="C11" s="68"/>
      <c r="D11" s="54">
        <v>35990.9948</v>
      </c>
      <c r="E11" s="54">
        <v>78134.003400000001</v>
      </c>
      <c r="F11" s="55">
        <v>46.063164862738901</v>
      </c>
      <c r="G11" s="54">
        <v>53693.657800000001</v>
      </c>
      <c r="H11" s="55">
        <v>-32.9697467547089</v>
      </c>
      <c r="I11" s="54">
        <v>2980.6862999999998</v>
      </c>
      <c r="J11" s="55">
        <v>8.2817558018707498</v>
      </c>
      <c r="K11" s="54">
        <v>9787.1198000000004</v>
      </c>
      <c r="L11" s="55">
        <v>18.227701745437798</v>
      </c>
      <c r="M11" s="55">
        <v>-0.69544806225831601</v>
      </c>
      <c r="N11" s="54">
        <v>692940.94149999996</v>
      </c>
      <c r="O11" s="54">
        <v>7734591.1123000002</v>
      </c>
      <c r="P11" s="54">
        <v>1788</v>
      </c>
      <c r="Q11" s="54">
        <v>2152</v>
      </c>
      <c r="R11" s="55">
        <v>-16.914498141263898</v>
      </c>
      <c r="S11" s="54">
        <v>20.129191722595099</v>
      </c>
      <c r="T11" s="54">
        <v>20.104202741635699</v>
      </c>
      <c r="U11" s="56">
        <v>0.124142992444841</v>
      </c>
    </row>
    <row r="12" spans="1:23" ht="12" thickBot="1">
      <c r="A12" s="80"/>
      <c r="B12" s="67" t="s">
        <v>10</v>
      </c>
      <c r="C12" s="68"/>
      <c r="D12" s="54">
        <v>80237.008400000006</v>
      </c>
      <c r="E12" s="54">
        <v>106399.4863</v>
      </c>
      <c r="F12" s="55">
        <v>75.411086265742597</v>
      </c>
      <c r="G12" s="54">
        <v>123644.4284</v>
      </c>
      <c r="H12" s="55">
        <v>-35.106652650431897</v>
      </c>
      <c r="I12" s="54">
        <v>19351.242900000001</v>
      </c>
      <c r="J12" s="55">
        <v>24.1176026946688</v>
      </c>
      <c r="K12" s="54">
        <v>14410.526900000001</v>
      </c>
      <c r="L12" s="55">
        <v>11.6548129879179</v>
      </c>
      <c r="M12" s="55">
        <v>0.34285463913189701</v>
      </c>
      <c r="N12" s="54">
        <v>1422695.6680999999</v>
      </c>
      <c r="O12" s="54">
        <v>25096735.374699999</v>
      </c>
      <c r="P12" s="54">
        <v>715</v>
      </c>
      <c r="Q12" s="54">
        <v>934</v>
      </c>
      <c r="R12" s="55">
        <v>-23.4475374732334</v>
      </c>
      <c r="S12" s="54">
        <v>112.219592167832</v>
      </c>
      <c r="T12" s="54">
        <v>91.858561456102805</v>
      </c>
      <c r="U12" s="56">
        <v>18.143917936609601</v>
      </c>
    </row>
    <row r="13" spans="1:23" ht="12" thickBot="1">
      <c r="A13" s="80"/>
      <c r="B13" s="67" t="s">
        <v>11</v>
      </c>
      <c r="C13" s="68"/>
      <c r="D13" s="54">
        <v>148177.5913</v>
      </c>
      <c r="E13" s="54">
        <v>233701.79790000001</v>
      </c>
      <c r="F13" s="55">
        <v>63.404557701949997</v>
      </c>
      <c r="G13" s="54">
        <v>285751.86619999999</v>
      </c>
      <c r="H13" s="55">
        <v>-48.144663665542097</v>
      </c>
      <c r="I13" s="54">
        <v>49843.029199999997</v>
      </c>
      <c r="J13" s="55">
        <v>33.637359578269802</v>
      </c>
      <c r="K13" s="54">
        <v>62110.472500000003</v>
      </c>
      <c r="L13" s="55">
        <v>21.735806427429701</v>
      </c>
      <c r="M13" s="55">
        <v>-0.197510062413388</v>
      </c>
      <c r="N13" s="54">
        <v>2318269.8706999999</v>
      </c>
      <c r="O13" s="54">
        <v>41825785.579599999</v>
      </c>
      <c r="P13" s="54">
        <v>6156</v>
      </c>
      <c r="Q13" s="54">
        <v>7297</v>
      </c>
      <c r="R13" s="55">
        <v>-15.636562971084</v>
      </c>
      <c r="S13" s="54">
        <v>24.070433934373</v>
      </c>
      <c r="T13" s="54">
        <v>24.4597912703851</v>
      </c>
      <c r="U13" s="56">
        <v>-1.61757505940146</v>
      </c>
    </row>
    <row r="14" spans="1:23" ht="12" thickBot="1">
      <c r="A14" s="80"/>
      <c r="B14" s="67" t="s">
        <v>12</v>
      </c>
      <c r="C14" s="68"/>
      <c r="D14" s="54">
        <v>114357.1007</v>
      </c>
      <c r="E14" s="54">
        <v>135750.78950000001</v>
      </c>
      <c r="F14" s="55">
        <v>84.240468229468405</v>
      </c>
      <c r="G14" s="54">
        <v>181076.0281</v>
      </c>
      <c r="H14" s="55">
        <v>-36.845808967686303</v>
      </c>
      <c r="I14" s="54">
        <v>23074.777999999998</v>
      </c>
      <c r="J14" s="55">
        <v>20.177827051188999</v>
      </c>
      <c r="K14" s="54">
        <v>28112.893499999998</v>
      </c>
      <c r="L14" s="55">
        <v>15.5254639694629</v>
      </c>
      <c r="M14" s="55">
        <v>-0.179210137156462</v>
      </c>
      <c r="N14" s="54">
        <v>1531655.2194999999</v>
      </c>
      <c r="O14" s="54">
        <v>18065799.203000002</v>
      </c>
      <c r="P14" s="54">
        <v>2576</v>
      </c>
      <c r="Q14" s="54">
        <v>1602</v>
      </c>
      <c r="R14" s="55">
        <v>60.799001248439403</v>
      </c>
      <c r="S14" s="54">
        <v>44.393284433229802</v>
      </c>
      <c r="T14" s="54">
        <v>67.752810986267207</v>
      </c>
      <c r="U14" s="56">
        <v>-52.6195050698975</v>
      </c>
    </row>
    <row r="15" spans="1:23" ht="12" thickBot="1">
      <c r="A15" s="80"/>
      <c r="B15" s="67" t="s">
        <v>13</v>
      </c>
      <c r="C15" s="68"/>
      <c r="D15" s="54">
        <v>72946.705600000001</v>
      </c>
      <c r="E15" s="54">
        <v>93531.201300000001</v>
      </c>
      <c r="F15" s="55">
        <v>77.991840782654407</v>
      </c>
      <c r="G15" s="54">
        <v>117614.6888</v>
      </c>
      <c r="H15" s="55">
        <v>-37.978235249133299</v>
      </c>
      <c r="I15" s="54">
        <v>14025.711499999999</v>
      </c>
      <c r="J15" s="55">
        <v>19.2273405421615</v>
      </c>
      <c r="K15" s="54">
        <v>24086.197700000001</v>
      </c>
      <c r="L15" s="55">
        <v>20.4789027167838</v>
      </c>
      <c r="M15" s="55">
        <v>-0.41768677336730498</v>
      </c>
      <c r="N15" s="54">
        <v>1250841.0612999999</v>
      </c>
      <c r="O15" s="54">
        <v>14574705.931700001</v>
      </c>
      <c r="P15" s="54">
        <v>2737</v>
      </c>
      <c r="Q15" s="54">
        <v>3603</v>
      </c>
      <c r="R15" s="55">
        <v>-24.0355259505967</v>
      </c>
      <c r="S15" s="54">
        <v>26.652066350018298</v>
      </c>
      <c r="T15" s="54">
        <v>28.360061032472899</v>
      </c>
      <c r="U15" s="56">
        <v>-6.4084887829100596</v>
      </c>
    </row>
    <row r="16" spans="1:23" ht="12" thickBot="1">
      <c r="A16" s="80"/>
      <c r="B16" s="67" t="s">
        <v>14</v>
      </c>
      <c r="C16" s="68"/>
      <c r="D16" s="54">
        <v>541500.08349999995</v>
      </c>
      <c r="E16" s="54">
        <v>780558.55209999997</v>
      </c>
      <c r="F16" s="55">
        <v>69.373409854156193</v>
      </c>
      <c r="G16" s="54">
        <v>1092465.1332</v>
      </c>
      <c r="H16" s="55">
        <v>-50.433193056343903</v>
      </c>
      <c r="I16" s="54">
        <v>-2869.5751</v>
      </c>
      <c r="J16" s="55">
        <v>-0.529930684673662</v>
      </c>
      <c r="K16" s="54">
        <v>67918.789900000003</v>
      </c>
      <c r="L16" s="55">
        <v>6.2170212884557099</v>
      </c>
      <c r="M16" s="55">
        <v>-1.0422500916789701</v>
      </c>
      <c r="N16" s="54">
        <v>10859974.5233</v>
      </c>
      <c r="O16" s="54">
        <v>122439726.5554</v>
      </c>
      <c r="P16" s="54">
        <v>25564</v>
      </c>
      <c r="Q16" s="54">
        <v>33311</v>
      </c>
      <c r="R16" s="55">
        <v>-23.2565819098796</v>
      </c>
      <c r="S16" s="54">
        <v>21.182134388202201</v>
      </c>
      <c r="T16" s="54">
        <v>19.378137140884402</v>
      </c>
      <c r="U16" s="56">
        <v>8.5165980644638992</v>
      </c>
    </row>
    <row r="17" spans="1:21" ht="12" thickBot="1">
      <c r="A17" s="80"/>
      <c r="B17" s="67" t="s">
        <v>15</v>
      </c>
      <c r="C17" s="68"/>
      <c r="D17" s="54">
        <v>704024.32270000002</v>
      </c>
      <c r="E17" s="54">
        <v>501988.43520000001</v>
      </c>
      <c r="F17" s="55">
        <v>140.24711992010401</v>
      </c>
      <c r="G17" s="54">
        <v>2596738.6949</v>
      </c>
      <c r="H17" s="55">
        <v>-72.888133716237803</v>
      </c>
      <c r="I17" s="54">
        <v>24777.780699999999</v>
      </c>
      <c r="J17" s="55">
        <v>3.5194495276775202</v>
      </c>
      <c r="K17" s="54">
        <v>-50720.849600000001</v>
      </c>
      <c r="L17" s="55">
        <v>-1.95325196561425</v>
      </c>
      <c r="M17" s="55">
        <v>-1.4885127298814</v>
      </c>
      <c r="N17" s="54">
        <v>8901225.7761000004</v>
      </c>
      <c r="O17" s="54">
        <v>158475432.28439999</v>
      </c>
      <c r="P17" s="54">
        <v>7803</v>
      </c>
      <c r="Q17" s="54">
        <v>8736</v>
      </c>
      <c r="R17" s="55">
        <v>-10.679945054945099</v>
      </c>
      <c r="S17" s="54">
        <v>90.224826694860994</v>
      </c>
      <c r="T17" s="54">
        <v>49.066545444139201</v>
      </c>
      <c r="U17" s="56">
        <v>45.617467784026303</v>
      </c>
    </row>
    <row r="18" spans="1:21" ht="12" thickBot="1">
      <c r="A18" s="80"/>
      <c r="B18" s="67" t="s">
        <v>16</v>
      </c>
      <c r="C18" s="68"/>
      <c r="D18" s="54">
        <v>1020803.7813</v>
      </c>
      <c r="E18" s="54">
        <v>1385803.1658000001</v>
      </c>
      <c r="F18" s="55">
        <v>73.661527588639004</v>
      </c>
      <c r="G18" s="54">
        <v>2091500.5159</v>
      </c>
      <c r="H18" s="55">
        <v>-51.192754984297302</v>
      </c>
      <c r="I18" s="54">
        <v>153965.28539999999</v>
      </c>
      <c r="J18" s="55">
        <v>15.0827503013287</v>
      </c>
      <c r="K18" s="54">
        <v>260775.34299999999</v>
      </c>
      <c r="L18" s="55">
        <v>12.468337493466301</v>
      </c>
      <c r="M18" s="55">
        <v>-0.40958649069824099</v>
      </c>
      <c r="N18" s="54">
        <v>20328948.408599999</v>
      </c>
      <c r="O18" s="54">
        <v>299608788.43849999</v>
      </c>
      <c r="P18" s="54">
        <v>46443</v>
      </c>
      <c r="Q18" s="54">
        <v>54455</v>
      </c>
      <c r="R18" s="55">
        <v>-14.713065834175</v>
      </c>
      <c r="S18" s="54">
        <v>21.979712363542401</v>
      </c>
      <c r="T18" s="54">
        <v>21.015211697732099</v>
      </c>
      <c r="U18" s="56">
        <v>4.38814052639807</v>
      </c>
    </row>
    <row r="19" spans="1:21" ht="12" thickBot="1">
      <c r="A19" s="80"/>
      <c r="B19" s="67" t="s">
        <v>17</v>
      </c>
      <c r="C19" s="68"/>
      <c r="D19" s="54">
        <v>335128.98969999998</v>
      </c>
      <c r="E19" s="54">
        <v>432072.98700000002</v>
      </c>
      <c r="F19" s="55">
        <v>77.563050638016406</v>
      </c>
      <c r="G19" s="54">
        <v>544936.51679999998</v>
      </c>
      <c r="H19" s="55">
        <v>-38.501278705277599</v>
      </c>
      <c r="I19" s="54">
        <v>30820.685000000001</v>
      </c>
      <c r="J19" s="55">
        <v>9.1966633586637805</v>
      </c>
      <c r="K19" s="54">
        <v>58731.667399999998</v>
      </c>
      <c r="L19" s="55">
        <v>10.7777081530316</v>
      </c>
      <c r="M19" s="55">
        <v>-0.47522884392006898</v>
      </c>
      <c r="N19" s="54">
        <v>6197147.4233999997</v>
      </c>
      <c r="O19" s="54">
        <v>83585728.754299998</v>
      </c>
      <c r="P19" s="54">
        <v>6719</v>
      </c>
      <c r="Q19" s="54">
        <v>8218</v>
      </c>
      <c r="R19" s="55">
        <v>-18.2404477975176</v>
      </c>
      <c r="S19" s="54">
        <v>49.877807664831103</v>
      </c>
      <c r="T19" s="54">
        <v>49.922186249695798</v>
      </c>
      <c r="U19" s="56">
        <v>-8.8974610036856E-2</v>
      </c>
    </row>
    <row r="20" spans="1:21" ht="12" thickBot="1">
      <c r="A20" s="80"/>
      <c r="B20" s="67" t="s">
        <v>18</v>
      </c>
      <c r="C20" s="68"/>
      <c r="D20" s="54">
        <v>663881.37320000003</v>
      </c>
      <c r="E20" s="54">
        <v>892624.98400000005</v>
      </c>
      <c r="F20" s="55">
        <v>74.374052384803093</v>
      </c>
      <c r="G20" s="54">
        <v>983382.93389999995</v>
      </c>
      <c r="H20" s="55">
        <v>-32.490045300347902</v>
      </c>
      <c r="I20" s="54">
        <v>71229.482099999994</v>
      </c>
      <c r="J20" s="55">
        <v>10.7292484735133</v>
      </c>
      <c r="K20" s="54">
        <v>66526.332399999999</v>
      </c>
      <c r="L20" s="55">
        <v>6.7650484980619998</v>
      </c>
      <c r="M20" s="55">
        <v>7.0696061699622004E-2</v>
      </c>
      <c r="N20" s="54">
        <v>10908576.9022</v>
      </c>
      <c r="O20" s="54">
        <v>137789918.02860001</v>
      </c>
      <c r="P20" s="54">
        <v>27723</v>
      </c>
      <c r="Q20" s="54">
        <v>31806</v>
      </c>
      <c r="R20" s="55">
        <v>-12.837200528202199</v>
      </c>
      <c r="S20" s="54">
        <v>23.946952826173199</v>
      </c>
      <c r="T20" s="54">
        <v>25.863295783814401</v>
      </c>
      <c r="U20" s="56">
        <v>-8.00245013030076</v>
      </c>
    </row>
    <row r="21" spans="1:21" ht="12" thickBot="1">
      <c r="A21" s="80"/>
      <c r="B21" s="67" t="s">
        <v>19</v>
      </c>
      <c r="C21" s="68"/>
      <c r="D21" s="54">
        <v>220845.18210000001</v>
      </c>
      <c r="E21" s="54">
        <v>326289.96740000002</v>
      </c>
      <c r="F21" s="55">
        <v>67.683718215358198</v>
      </c>
      <c r="G21" s="54">
        <v>411875.25089999998</v>
      </c>
      <c r="H21" s="55">
        <v>-46.380565081920999</v>
      </c>
      <c r="I21" s="54">
        <v>30892.7039</v>
      </c>
      <c r="J21" s="55">
        <v>13.988398391236601</v>
      </c>
      <c r="K21" s="54">
        <v>40001.073499999999</v>
      </c>
      <c r="L21" s="55">
        <v>9.7119390914099704</v>
      </c>
      <c r="M21" s="55">
        <v>-0.22770312901727499</v>
      </c>
      <c r="N21" s="54">
        <v>3836221.8969000001</v>
      </c>
      <c r="O21" s="54">
        <v>51202101.854099996</v>
      </c>
      <c r="P21" s="54">
        <v>18671</v>
      </c>
      <c r="Q21" s="54">
        <v>21796</v>
      </c>
      <c r="R21" s="55">
        <v>-14.3374931180033</v>
      </c>
      <c r="S21" s="54">
        <v>11.828246055379999</v>
      </c>
      <c r="T21" s="54">
        <v>11.888367672967499</v>
      </c>
      <c r="U21" s="56">
        <v>-0.50828852651547596</v>
      </c>
    </row>
    <row r="22" spans="1:21" ht="12" thickBot="1">
      <c r="A22" s="80"/>
      <c r="B22" s="67" t="s">
        <v>20</v>
      </c>
      <c r="C22" s="68"/>
      <c r="D22" s="54">
        <v>756282.96589999995</v>
      </c>
      <c r="E22" s="54">
        <v>1093829.9068</v>
      </c>
      <c r="F22" s="55">
        <v>69.140819902475201</v>
      </c>
      <c r="G22" s="54">
        <v>1455526.3876</v>
      </c>
      <c r="H22" s="55">
        <v>-48.0405870794946</v>
      </c>
      <c r="I22" s="54">
        <v>56101.488400000002</v>
      </c>
      <c r="J22" s="55">
        <v>7.41805526893463</v>
      </c>
      <c r="K22" s="54">
        <v>169504.6966</v>
      </c>
      <c r="L22" s="55">
        <v>11.645594201799</v>
      </c>
      <c r="M22" s="55">
        <v>-0.66902693833676397</v>
      </c>
      <c r="N22" s="54">
        <v>14044718.8268</v>
      </c>
      <c r="O22" s="54">
        <v>157941171.0645</v>
      </c>
      <c r="P22" s="54">
        <v>47678</v>
      </c>
      <c r="Q22" s="54">
        <v>59638</v>
      </c>
      <c r="R22" s="55">
        <v>-20.054327777591499</v>
      </c>
      <c r="S22" s="54">
        <v>15.8623047506187</v>
      </c>
      <c r="T22" s="54">
        <v>16.098696384855302</v>
      </c>
      <c r="U22" s="56">
        <v>-1.4902729329250699</v>
      </c>
    </row>
    <row r="23" spans="1:21" ht="12" thickBot="1">
      <c r="A23" s="80"/>
      <c r="B23" s="67" t="s">
        <v>21</v>
      </c>
      <c r="C23" s="68"/>
      <c r="D23" s="54">
        <v>1559450.7816999999</v>
      </c>
      <c r="E23" s="54">
        <v>2469316.8831000002</v>
      </c>
      <c r="F23" s="55">
        <v>63.1531251567135</v>
      </c>
      <c r="G23" s="54">
        <v>3363047.9205</v>
      </c>
      <c r="H23" s="55">
        <v>-53.629837618604299</v>
      </c>
      <c r="I23" s="54">
        <v>172915.11979999999</v>
      </c>
      <c r="J23" s="55">
        <v>11.088206298598299</v>
      </c>
      <c r="K23" s="54">
        <v>197361.2059</v>
      </c>
      <c r="L23" s="55">
        <v>5.8685219647615803</v>
      </c>
      <c r="M23" s="55">
        <v>-0.12386469766701</v>
      </c>
      <c r="N23" s="54">
        <v>28010752.7775</v>
      </c>
      <c r="O23" s="54">
        <v>349820584.55940002</v>
      </c>
      <c r="P23" s="54">
        <v>48885</v>
      </c>
      <c r="Q23" s="54">
        <v>60528</v>
      </c>
      <c r="R23" s="55">
        <v>-19.235725614591601</v>
      </c>
      <c r="S23" s="54">
        <v>31.9003944297842</v>
      </c>
      <c r="T23" s="54">
        <v>31.538054280663498</v>
      </c>
      <c r="U23" s="56">
        <v>1.1358484921502601</v>
      </c>
    </row>
    <row r="24" spans="1:21" ht="12" thickBot="1">
      <c r="A24" s="80"/>
      <c r="B24" s="67" t="s">
        <v>22</v>
      </c>
      <c r="C24" s="68"/>
      <c r="D24" s="54">
        <v>165169.8689</v>
      </c>
      <c r="E24" s="54">
        <v>196406.49290000001</v>
      </c>
      <c r="F24" s="55">
        <v>84.095931077032105</v>
      </c>
      <c r="G24" s="54">
        <v>254783.88209999999</v>
      </c>
      <c r="H24" s="55">
        <v>-35.172559763740303</v>
      </c>
      <c r="I24" s="54">
        <v>24562.667399999998</v>
      </c>
      <c r="J24" s="55">
        <v>14.871155110543301</v>
      </c>
      <c r="K24" s="54">
        <v>38027.040399999998</v>
      </c>
      <c r="L24" s="55">
        <v>14.925214297926001</v>
      </c>
      <c r="M24" s="55">
        <v>-0.35407365018078002</v>
      </c>
      <c r="N24" s="54">
        <v>2724577.0093999999</v>
      </c>
      <c r="O24" s="54">
        <v>35595114.713600002</v>
      </c>
      <c r="P24" s="54">
        <v>18079</v>
      </c>
      <c r="Q24" s="54">
        <v>18538</v>
      </c>
      <c r="R24" s="55">
        <v>-2.47599525299385</v>
      </c>
      <c r="S24" s="54">
        <v>9.1360069085679498</v>
      </c>
      <c r="T24" s="54">
        <v>9.2141952314165501</v>
      </c>
      <c r="U24" s="56">
        <v>-0.85582600397632902</v>
      </c>
    </row>
    <row r="25" spans="1:21" ht="12" thickBot="1">
      <c r="A25" s="80"/>
      <c r="B25" s="67" t="s">
        <v>23</v>
      </c>
      <c r="C25" s="68"/>
      <c r="D25" s="54">
        <v>168939.36379999999</v>
      </c>
      <c r="E25" s="54">
        <v>192647.8694</v>
      </c>
      <c r="F25" s="55">
        <v>87.693346584190195</v>
      </c>
      <c r="G25" s="54">
        <v>236664.3371</v>
      </c>
      <c r="H25" s="55">
        <v>-28.616467580150701</v>
      </c>
      <c r="I25" s="54">
        <v>12486.902599999999</v>
      </c>
      <c r="J25" s="55">
        <v>7.3913517365808898</v>
      </c>
      <c r="K25" s="54">
        <v>16302.5949</v>
      </c>
      <c r="L25" s="55">
        <v>6.8884881853202504</v>
      </c>
      <c r="M25" s="55">
        <v>-0.234054291565572</v>
      </c>
      <c r="N25" s="54">
        <v>3143824.7574999998</v>
      </c>
      <c r="O25" s="54">
        <v>47880325.127800003</v>
      </c>
      <c r="P25" s="54">
        <v>12075</v>
      </c>
      <c r="Q25" s="54">
        <v>12449</v>
      </c>
      <c r="R25" s="55">
        <v>-3.0042573700698898</v>
      </c>
      <c r="S25" s="54">
        <v>13.9908375817805</v>
      </c>
      <c r="T25" s="54">
        <v>13.6120760221705</v>
      </c>
      <c r="U25" s="56">
        <v>2.7072114689067899</v>
      </c>
    </row>
    <row r="26" spans="1:21" ht="12" thickBot="1">
      <c r="A26" s="80"/>
      <c r="B26" s="67" t="s">
        <v>24</v>
      </c>
      <c r="C26" s="68"/>
      <c r="D26" s="54">
        <v>409508.86780000001</v>
      </c>
      <c r="E26" s="54">
        <v>532629.20849999995</v>
      </c>
      <c r="F26" s="55">
        <v>76.884418140204204</v>
      </c>
      <c r="G26" s="54">
        <v>610955.19620000001</v>
      </c>
      <c r="H26" s="55">
        <v>-32.972356999817599</v>
      </c>
      <c r="I26" s="54">
        <v>92899.645799999998</v>
      </c>
      <c r="J26" s="55">
        <v>22.685624928974999</v>
      </c>
      <c r="K26" s="54">
        <v>126175.63649999999</v>
      </c>
      <c r="L26" s="55">
        <v>20.652191402050999</v>
      </c>
      <c r="M26" s="55">
        <v>-0.26372754378774199</v>
      </c>
      <c r="N26" s="54">
        <v>6462599.2132999999</v>
      </c>
      <c r="O26" s="54">
        <v>82648155.882699996</v>
      </c>
      <c r="P26" s="54">
        <v>28595</v>
      </c>
      <c r="Q26" s="54">
        <v>33335</v>
      </c>
      <c r="R26" s="55">
        <v>-14.219289035548201</v>
      </c>
      <c r="S26" s="54">
        <v>14.320995551669901</v>
      </c>
      <c r="T26" s="54">
        <v>14.3881750172491</v>
      </c>
      <c r="U26" s="56">
        <v>-0.46909773372167501</v>
      </c>
    </row>
    <row r="27" spans="1:21" ht="12" thickBot="1">
      <c r="A27" s="80"/>
      <c r="B27" s="67" t="s">
        <v>25</v>
      </c>
      <c r="C27" s="68"/>
      <c r="D27" s="54">
        <v>158496.84030000001</v>
      </c>
      <c r="E27" s="54">
        <v>231674.731</v>
      </c>
      <c r="F27" s="55">
        <v>68.413520808188593</v>
      </c>
      <c r="G27" s="54">
        <v>289851.63860000001</v>
      </c>
      <c r="H27" s="55">
        <v>-45.317942287458202</v>
      </c>
      <c r="I27" s="54">
        <v>44693.430899999999</v>
      </c>
      <c r="J27" s="55">
        <v>28.198310335654099</v>
      </c>
      <c r="K27" s="54">
        <v>82404.317800000004</v>
      </c>
      <c r="L27" s="55">
        <v>28.429826444320799</v>
      </c>
      <c r="M27" s="55">
        <v>-0.457632414256817</v>
      </c>
      <c r="N27" s="54">
        <v>2743525.1593999998</v>
      </c>
      <c r="O27" s="54">
        <v>27846227.2555</v>
      </c>
      <c r="P27" s="54">
        <v>20971</v>
      </c>
      <c r="Q27" s="54">
        <v>22804</v>
      </c>
      <c r="R27" s="55">
        <v>-8.0380634976320007</v>
      </c>
      <c r="S27" s="54">
        <v>7.5579056935768403</v>
      </c>
      <c r="T27" s="54">
        <v>7.5646186633923902</v>
      </c>
      <c r="U27" s="56">
        <v>-8.8820502500444001E-2</v>
      </c>
    </row>
    <row r="28" spans="1:21" ht="12" thickBot="1">
      <c r="A28" s="80"/>
      <c r="B28" s="67" t="s">
        <v>26</v>
      </c>
      <c r="C28" s="68"/>
      <c r="D28" s="54">
        <v>651363.35459999996</v>
      </c>
      <c r="E28" s="54">
        <v>726692.66200000001</v>
      </c>
      <c r="F28" s="55">
        <v>89.6339523791696</v>
      </c>
      <c r="G28" s="54">
        <v>869613.59490000003</v>
      </c>
      <c r="H28" s="55">
        <v>-25.097381363397101</v>
      </c>
      <c r="I28" s="54">
        <v>35387.402999999998</v>
      </c>
      <c r="J28" s="55">
        <v>5.4328206752944004</v>
      </c>
      <c r="K28" s="54">
        <v>39007.267099999997</v>
      </c>
      <c r="L28" s="55">
        <v>4.4855861647937498</v>
      </c>
      <c r="M28" s="55">
        <v>-9.2799736282986003E-2</v>
      </c>
      <c r="N28" s="54">
        <v>9436186.5217000004</v>
      </c>
      <c r="O28" s="54">
        <v>118139870.13070001</v>
      </c>
      <c r="P28" s="54">
        <v>29931</v>
      </c>
      <c r="Q28" s="54">
        <v>29605</v>
      </c>
      <c r="R28" s="55">
        <v>1.10116534369193</v>
      </c>
      <c r="S28" s="54">
        <v>21.762164799037802</v>
      </c>
      <c r="T28" s="54">
        <v>21.6949995169735</v>
      </c>
      <c r="U28" s="56">
        <v>0.30863327561638099</v>
      </c>
    </row>
    <row r="29" spans="1:21" ht="12" thickBot="1">
      <c r="A29" s="80"/>
      <c r="B29" s="67" t="s">
        <v>27</v>
      </c>
      <c r="C29" s="68"/>
      <c r="D29" s="54">
        <v>677647.35230000003</v>
      </c>
      <c r="E29" s="54">
        <v>718777.7733</v>
      </c>
      <c r="F29" s="55">
        <v>94.277727758446801</v>
      </c>
      <c r="G29" s="54">
        <v>844547.83959999995</v>
      </c>
      <c r="H29" s="55">
        <v>-19.762111685591201</v>
      </c>
      <c r="I29" s="54">
        <v>99710.138800000001</v>
      </c>
      <c r="J29" s="55">
        <v>14.714163415761099</v>
      </c>
      <c r="K29" s="54">
        <v>91406.420400000003</v>
      </c>
      <c r="L29" s="55">
        <v>10.823119320664199</v>
      </c>
      <c r="M29" s="55">
        <v>9.0843929383324001E-2</v>
      </c>
      <c r="N29" s="54">
        <v>9729945.7630000003</v>
      </c>
      <c r="O29" s="54">
        <v>83617563.817200005</v>
      </c>
      <c r="P29" s="54">
        <v>84639</v>
      </c>
      <c r="Q29" s="54">
        <v>89739</v>
      </c>
      <c r="R29" s="55">
        <v>-5.6831477952729603</v>
      </c>
      <c r="S29" s="54">
        <v>8.0063251255331505</v>
      </c>
      <c r="T29" s="54">
        <v>8.0215800621803197</v>
      </c>
      <c r="U29" s="56">
        <v>-0.190536062525446</v>
      </c>
    </row>
    <row r="30" spans="1:21" ht="12" thickBot="1">
      <c r="A30" s="80"/>
      <c r="B30" s="67" t="s">
        <v>28</v>
      </c>
      <c r="C30" s="68"/>
      <c r="D30" s="54">
        <v>822464.46920000005</v>
      </c>
      <c r="E30" s="54">
        <v>1136601.4757999999</v>
      </c>
      <c r="F30" s="55">
        <v>72.361728073695005</v>
      </c>
      <c r="G30" s="54">
        <v>1475125.6207999999</v>
      </c>
      <c r="H30" s="55">
        <v>-44.244445516853297</v>
      </c>
      <c r="I30" s="54">
        <v>91743.516399999993</v>
      </c>
      <c r="J30" s="55">
        <v>11.1547087850783</v>
      </c>
      <c r="K30" s="54">
        <v>139099.64929999999</v>
      </c>
      <c r="L30" s="55">
        <v>9.4296816039682501</v>
      </c>
      <c r="M30" s="55">
        <v>-0.34044753626851898</v>
      </c>
      <c r="N30" s="54">
        <v>13942605.520199999</v>
      </c>
      <c r="O30" s="54">
        <v>118173299.83400001</v>
      </c>
      <c r="P30" s="54">
        <v>57538</v>
      </c>
      <c r="Q30" s="54">
        <v>67150</v>
      </c>
      <c r="R30" s="55">
        <v>-14.3142218912882</v>
      </c>
      <c r="S30" s="54">
        <v>14.294283242378899</v>
      </c>
      <c r="T30" s="54">
        <v>14.136130506329099</v>
      </c>
      <c r="U30" s="56">
        <v>1.1064055004937301</v>
      </c>
    </row>
    <row r="31" spans="1:21" ht="12" thickBot="1">
      <c r="A31" s="80"/>
      <c r="B31" s="67" t="s">
        <v>29</v>
      </c>
      <c r="C31" s="68"/>
      <c r="D31" s="54">
        <v>508689.64620000002</v>
      </c>
      <c r="E31" s="54">
        <v>633262.68209999998</v>
      </c>
      <c r="F31" s="55">
        <v>80.328378819529405</v>
      </c>
      <c r="G31" s="54">
        <v>890081.25560000003</v>
      </c>
      <c r="H31" s="55">
        <v>-42.849077766827698</v>
      </c>
      <c r="I31" s="54">
        <v>24960.323100000001</v>
      </c>
      <c r="J31" s="55">
        <v>4.9067881146113299</v>
      </c>
      <c r="K31" s="54">
        <v>25796.963</v>
      </c>
      <c r="L31" s="55">
        <v>2.8982705609961799</v>
      </c>
      <c r="M31" s="55">
        <v>-3.2431720741701003E-2</v>
      </c>
      <c r="N31" s="54">
        <v>9623187.7232000008</v>
      </c>
      <c r="O31" s="54">
        <v>143621151.07440001</v>
      </c>
      <c r="P31" s="54">
        <v>20945</v>
      </c>
      <c r="Q31" s="54">
        <v>24223</v>
      </c>
      <c r="R31" s="55">
        <v>-13.532592990133301</v>
      </c>
      <c r="S31" s="54">
        <v>24.286925099068998</v>
      </c>
      <c r="T31" s="54">
        <v>24.692533142055101</v>
      </c>
      <c r="U31" s="56">
        <v>-1.6700675006472101</v>
      </c>
    </row>
    <row r="32" spans="1:21" ht="12" thickBot="1">
      <c r="A32" s="80"/>
      <c r="B32" s="67" t="s">
        <v>30</v>
      </c>
      <c r="C32" s="68"/>
      <c r="D32" s="54">
        <v>81069.258799999996</v>
      </c>
      <c r="E32" s="54">
        <v>103400.32180000001</v>
      </c>
      <c r="F32" s="55">
        <v>78.403294485685095</v>
      </c>
      <c r="G32" s="54">
        <v>135414.90530000001</v>
      </c>
      <c r="H32" s="55">
        <v>-40.132691729615701</v>
      </c>
      <c r="I32" s="54">
        <v>22456.102299999999</v>
      </c>
      <c r="J32" s="55">
        <v>27.699898373808701</v>
      </c>
      <c r="K32" s="54">
        <v>37761.1538</v>
      </c>
      <c r="L32" s="55">
        <v>27.885522436650099</v>
      </c>
      <c r="M32" s="55">
        <v>-0.40531207232338301</v>
      </c>
      <c r="N32" s="54">
        <v>1224658.3314</v>
      </c>
      <c r="O32" s="54">
        <v>13541012.157500001</v>
      </c>
      <c r="P32" s="54">
        <v>17437</v>
      </c>
      <c r="Q32" s="54">
        <v>18676</v>
      </c>
      <c r="R32" s="55">
        <v>-6.6341829085457302</v>
      </c>
      <c r="S32" s="54">
        <v>4.6492664334461198</v>
      </c>
      <c r="T32" s="54">
        <v>4.6391728475048204</v>
      </c>
      <c r="U32" s="56">
        <v>0.21710061330730199</v>
      </c>
    </row>
    <row r="33" spans="1:21" ht="12" thickBot="1">
      <c r="A33" s="80"/>
      <c r="B33" s="67" t="s">
        <v>74</v>
      </c>
      <c r="C33" s="68"/>
      <c r="D33" s="54">
        <v>1.1504000000000001</v>
      </c>
      <c r="E33" s="57"/>
      <c r="F33" s="57"/>
      <c r="G33" s="57"/>
      <c r="H33" s="57"/>
      <c r="I33" s="54">
        <v>-2.4009999999999998</v>
      </c>
      <c r="J33" s="55">
        <v>-208.71001390820601</v>
      </c>
      <c r="K33" s="57"/>
      <c r="L33" s="57"/>
      <c r="M33" s="57"/>
      <c r="N33" s="54">
        <v>9.8230000000000004</v>
      </c>
      <c r="O33" s="54">
        <v>301.12830000000002</v>
      </c>
      <c r="P33" s="54">
        <v>1</v>
      </c>
      <c r="Q33" s="57"/>
      <c r="R33" s="57"/>
      <c r="S33" s="54">
        <v>1.1504000000000001</v>
      </c>
      <c r="T33" s="57"/>
      <c r="U33" s="58"/>
    </row>
    <row r="34" spans="1:21" ht="12" thickBot="1">
      <c r="A34" s="80"/>
      <c r="B34" s="67" t="s">
        <v>31</v>
      </c>
      <c r="C34" s="68"/>
      <c r="D34" s="54">
        <v>89209.201300000001</v>
      </c>
      <c r="E34" s="54">
        <v>116886.9278</v>
      </c>
      <c r="F34" s="55">
        <v>76.320939371973097</v>
      </c>
      <c r="G34" s="54">
        <v>144352.80970000001</v>
      </c>
      <c r="H34" s="55">
        <v>-38.200578509418499</v>
      </c>
      <c r="I34" s="54">
        <v>11836.142</v>
      </c>
      <c r="J34" s="55">
        <v>13.267848862581401</v>
      </c>
      <c r="K34" s="54">
        <v>11370.6855</v>
      </c>
      <c r="L34" s="55">
        <v>7.87701016948062</v>
      </c>
      <c r="M34" s="55">
        <v>4.0934779174043999E-2</v>
      </c>
      <c r="N34" s="54">
        <v>1447155.4309</v>
      </c>
      <c r="O34" s="54">
        <v>24342798.098000001</v>
      </c>
      <c r="P34" s="54">
        <v>6208</v>
      </c>
      <c r="Q34" s="54">
        <v>6447</v>
      </c>
      <c r="R34" s="55">
        <v>-3.70715061268807</v>
      </c>
      <c r="S34" s="54">
        <v>14.370038869201</v>
      </c>
      <c r="T34" s="54">
        <v>14.597974778967</v>
      </c>
      <c r="U34" s="56">
        <v>-1.5861885402026299</v>
      </c>
    </row>
    <row r="35" spans="1:21" ht="12" thickBot="1">
      <c r="A35" s="80"/>
      <c r="B35" s="67" t="s">
        <v>68</v>
      </c>
      <c r="C35" s="68"/>
      <c r="D35" s="54">
        <v>227029.83</v>
      </c>
      <c r="E35" s="57"/>
      <c r="F35" s="57"/>
      <c r="G35" s="57"/>
      <c r="H35" s="57"/>
      <c r="I35" s="54">
        <v>-4648.1000000000004</v>
      </c>
      <c r="J35" s="55">
        <v>-2.0473521034658799</v>
      </c>
      <c r="K35" s="57"/>
      <c r="L35" s="57"/>
      <c r="M35" s="57"/>
      <c r="N35" s="54">
        <v>1097709.74</v>
      </c>
      <c r="O35" s="54">
        <v>16298549.970000001</v>
      </c>
      <c r="P35" s="54">
        <v>91</v>
      </c>
      <c r="Q35" s="54">
        <v>53</v>
      </c>
      <c r="R35" s="55">
        <v>71.698113207547195</v>
      </c>
      <c r="S35" s="54">
        <v>2494.8332967033002</v>
      </c>
      <c r="T35" s="54">
        <v>1665.58660377358</v>
      </c>
      <c r="U35" s="56">
        <v>33.238561230743898</v>
      </c>
    </row>
    <row r="36" spans="1:21" ht="12" thickBot="1">
      <c r="A36" s="80"/>
      <c r="B36" s="67" t="s">
        <v>35</v>
      </c>
      <c r="C36" s="68"/>
      <c r="D36" s="54">
        <v>70029.14</v>
      </c>
      <c r="E36" s="57"/>
      <c r="F36" s="57"/>
      <c r="G36" s="54">
        <v>489285.58</v>
      </c>
      <c r="H36" s="55">
        <v>-85.687471108386205</v>
      </c>
      <c r="I36" s="54">
        <v>-7575.2</v>
      </c>
      <c r="J36" s="55">
        <v>-10.817211235208701</v>
      </c>
      <c r="K36" s="54">
        <v>-74137.87</v>
      </c>
      <c r="L36" s="55">
        <v>-15.152269560038899</v>
      </c>
      <c r="M36" s="55">
        <v>-0.89782279960295597</v>
      </c>
      <c r="N36" s="54">
        <v>1418427.33</v>
      </c>
      <c r="O36" s="54">
        <v>51688568.780000001</v>
      </c>
      <c r="P36" s="54">
        <v>38</v>
      </c>
      <c r="Q36" s="54">
        <v>58</v>
      </c>
      <c r="R36" s="55">
        <v>-34.482758620689701</v>
      </c>
      <c r="S36" s="54">
        <v>1842.8721052631599</v>
      </c>
      <c r="T36" s="54">
        <v>1796.3170689655201</v>
      </c>
      <c r="U36" s="56">
        <v>2.5262217689812401</v>
      </c>
    </row>
    <row r="37" spans="1:21" ht="12" thickBot="1">
      <c r="A37" s="80"/>
      <c r="B37" s="67" t="s">
        <v>36</v>
      </c>
      <c r="C37" s="68"/>
      <c r="D37" s="54">
        <v>5511.97</v>
      </c>
      <c r="E37" s="57"/>
      <c r="F37" s="57"/>
      <c r="G37" s="54">
        <v>644953.02</v>
      </c>
      <c r="H37" s="55">
        <v>-99.145368758797403</v>
      </c>
      <c r="I37" s="54">
        <v>80.33</v>
      </c>
      <c r="J37" s="55">
        <v>1.45737367946487</v>
      </c>
      <c r="K37" s="54">
        <v>-77378.490000000005</v>
      </c>
      <c r="L37" s="55">
        <v>-11.997538983537099</v>
      </c>
      <c r="M37" s="55">
        <v>-1.0010381438045599</v>
      </c>
      <c r="N37" s="54">
        <v>398811.17</v>
      </c>
      <c r="O37" s="54">
        <v>24764108.370000001</v>
      </c>
      <c r="P37" s="54">
        <v>3</v>
      </c>
      <c r="Q37" s="54">
        <v>8</v>
      </c>
      <c r="R37" s="55">
        <v>-62.5</v>
      </c>
      <c r="S37" s="54">
        <v>1837.3233333333301</v>
      </c>
      <c r="T37" s="54">
        <v>3263.0349999999999</v>
      </c>
      <c r="U37" s="56">
        <v>-77.597211160438107</v>
      </c>
    </row>
    <row r="38" spans="1:21" ht="12" thickBot="1">
      <c r="A38" s="80"/>
      <c r="B38" s="67" t="s">
        <v>37</v>
      </c>
      <c r="C38" s="68"/>
      <c r="D38" s="54">
        <v>61274.44</v>
      </c>
      <c r="E38" s="57"/>
      <c r="F38" s="57"/>
      <c r="G38" s="54">
        <v>313398.55</v>
      </c>
      <c r="H38" s="55">
        <v>-80.448397096923401</v>
      </c>
      <c r="I38" s="54">
        <v>-6326.73</v>
      </c>
      <c r="J38" s="55">
        <v>-10.3252351225079</v>
      </c>
      <c r="K38" s="54">
        <v>-46320.61</v>
      </c>
      <c r="L38" s="55">
        <v>-14.7800971000025</v>
      </c>
      <c r="M38" s="55">
        <v>-0.86341436349823497</v>
      </c>
      <c r="N38" s="54">
        <v>1165237.03</v>
      </c>
      <c r="O38" s="54">
        <v>29027909.84</v>
      </c>
      <c r="P38" s="54">
        <v>46</v>
      </c>
      <c r="Q38" s="54">
        <v>48</v>
      </c>
      <c r="R38" s="55">
        <v>-4.1666666666666599</v>
      </c>
      <c r="S38" s="54">
        <v>1332.05304347826</v>
      </c>
      <c r="T38" s="54">
        <v>1261.13083333333</v>
      </c>
      <c r="U38" s="56">
        <v>5.3242782254177499</v>
      </c>
    </row>
    <row r="39" spans="1:21" ht="12" thickBot="1">
      <c r="A39" s="80"/>
      <c r="B39" s="67" t="s">
        <v>70</v>
      </c>
      <c r="C39" s="68"/>
      <c r="D39" s="57"/>
      <c r="E39" s="57"/>
      <c r="F39" s="57"/>
      <c r="G39" s="54">
        <v>34.54</v>
      </c>
      <c r="H39" s="57"/>
      <c r="I39" s="57"/>
      <c r="J39" s="57"/>
      <c r="K39" s="54">
        <v>31.2</v>
      </c>
      <c r="L39" s="55">
        <v>90.330052113491604</v>
      </c>
      <c r="M39" s="57"/>
      <c r="N39" s="54">
        <v>6.78</v>
      </c>
      <c r="O39" s="54">
        <v>1234.0899999999999</v>
      </c>
      <c r="P39" s="57"/>
      <c r="Q39" s="54">
        <v>3</v>
      </c>
      <c r="R39" s="57"/>
      <c r="S39" s="57"/>
      <c r="T39" s="54">
        <v>0.06</v>
      </c>
      <c r="U39" s="58"/>
    </row>
    <row r="40" spans="1:21" ht="12" thickBot="1">
      <c r="A40" s="80"/>
      <c r="B40" s="67" t="s">
        <v>32</v>
      </c>
      <c r="C40" s="68"/>
      <c r="D40" s="54">
        <v>29165.811600000001</v>
      </c>
      <c r="E40" s="57"/>
      <c r="F40" s="57"/>
      <c r="G40" s="54">
        <v>196895.29889999999</v>
      </c>
      <c r="H40" s="55">
        <v>-85.187146791751104</v>
      </c>
      <c r="I40" s="54">
        <v>1324.7292</v>
      </c>
      <c r="J40" s="55">
        <v>4.5420618433947499</v>
      </c>
      <c r="K40" s="54">
        <v>12095.356100000001</v>
      </c>
      <c r="L40" s="55">
        <v>6.1430395583710897</v>
      </c>
      <c r="M40" s="55">
        <v>-0.89047621342872296</v>
      </c>
      <c r="N40" s="54">
        <v>670944.02390000003</v>
      </c>
      <c r="O40" s="54">
        <v>10547786.1535</v>
      </c>
      <c r="P40" s="54">
        <v>62</v>
      </c>
      <c r="Q40" s="54">
        <v>92</v>
      </c>
      <c r="R40" s="55">
        <v>-32.6086956521739</v>
      </c>
      <c r="S40" s="54">
        <v>470.416316129032</v>
      </c>
      <c r="T40" s="54">
        <v>451.63507608695699</v>
      </c>
      <c r="U40" s="56">
        <v>3.9924720716796398</v>
      </c>
    </row>
    <row r="41" spans="1:21" ht="12" thickBot="1">
      <c r="A41" s="80"/>
      <c r="B41" s="67" t="s">
        <v>33</v>
      </c>
      <c r="C41" s="68"/>
      <c r="D41" s="54">
        <v>242007.76250000001</v>
      </c>
      <c r="E41" s="54">
        <v>612582.68370000005</v>
      </c>
      <c r="F41" s="55">
        <v>39.506138344994199</v>
      </c>
      <c r="G41" s="54">
        <v>486959.16320000001</v>
      </c>
      <c r="H41" s="55">
        <v>-50.302246925661699</v>
      </c>
      <c r="I41" s="54">
        <v>7871.1931000000004</v>
      </c>
      <c r="J41" s="55">
        <v>3.2524548050395699</v>
      </c>
      <c r="K41" s="54">
        <v>32981.917600000001</v>
      </c>
      <c r="L41" s="55">
        <v>6.7730356244377603</v>
      </c>
      <c r="M41" s="55">
        <v>-0.76134822736928998</v>
      </c>
      <c r="N41" s="54">
        <v>3661155.6809999999</v>
      </c>
      <c r="O41" s="54">
        <v>58268313.785999998</v>
      </c>
      <c r="P41" s="54">
        <v>1222</v>
      </c>
      <c r="Q41" s="54">
        <v>1426</v>
      </c>
      <c r="R41" s="55">
        <v>-14.305750350631101</v>
      </c>
      <c r="S41" s="54">
        <v>198.04235883797099</v>
      </c>
      <c r="T41" s="54">
        <v>185.04162854137499</v>
      </c>
      <c r="U41" s="56">
        <v>6.5646210098076399</v>
      </c>
    </row>
    <row r="42" spans="1:21" ht="12" thickBot="1">
      <c r="A42" s="80"/>
      <c r="B42" s="67" t="s">
        <v>38</v>
      </c>
      <c r="C42" s="68"/>
      <c r="D42" s="54">
        <v>58749.66</v>
      </c>
      <c r="E42" s="57"/>
      <c r="F42" s="57"/>
      <c r="G42" s="54">
        <v>230681.2</v>
      </c>
      <c r="H42" s="55">
        <v>-74.532098844639293</v>
      </c>
      <c r="I42" s="54">
        <v>-8586.56</v>
      </c>
      <c r="J42" s="55">
        <v>-14.615505859948801</v>
      </c>
      <c r="K42" s="54">
        <v>-23199.17</v>
      </c>
      <c r="L42" s="55">
        <v>-10.0568100044564</v>
      </c>
      <c r="M42" s="55">
        <v>-0.62987641368204095</v>
      </c>
      <c r="N42" s="54">
        <v>982447.45</v>
      </c>
      <c r="O42" s="54">
        <v>24211894.030000001</v>
      </c>
      <c r="P42" s="54">
        <v>57</v>
      </c>
      <c r="Q42" s="54">
        <v>34</v>
      </c>
      <c r="R42" s="55">
        <v>67.647058823529406</v>
      </c>
      <c r="S42" s="54">
        <v>1030.69578947368</v>
      </c>
      <c r="T42" s="54">
        <v>1094.1441176470601</v>
      </c>
      <c r="U42" s="56">
        <v>-6.1558734227267999</v>
      </c>
    </row>
    <row r="43" spans="1:21" ht="12" thickBot="1">
      <c r="A43" s="80"/>
      <c r="B43" s="67" t="s">
        <v>39</v>
      </c>
      <c r="C43" s="68"/>
      <c r="D43" s="54">
        <v>29717.95</v>
      </c>
      <c r="E43" s="57"/>
      <c r="F43" s="57"/>
      <c r="G43" s="54">
        <v>61207.68</v>
      </c>
      <c r="H43" s="55">
        <v>-51.447351051371299</v>
      </c>
      <c r="I43" s="54">
        <v>3830.91</v>
      </c>
      <c r="J43" s="55">
        <v>12.8908959063462</v>
      </c>
      <c r="K43" s="54">
        <v>8295.4500000000007</v>
      </c>
      <c r="L43" s="55">
        <v>13.5529560996267</v>
      </c>
      <c r="M43" s="55">
        <v>-0.53819141818707905</v>
      </c>
      <c r="N43" s="54">
        <v>447662.68</v>
      </c>
      <c r="O43" s="54">
        <v>8995890.2100000009</v>
      </c>
      <c r="P43" s="54">
        <v>33</v>
      </c>
      <c r="Q43" s="54">
        <v>19</v>
      </c>
      <c r="R43" s="55">
        <v>73.684210526315795</v>
      </c>
      <c r="S43" s="54">
        <v>900.54393939394004</v>
      </c>
      <c r="T43" s="54">
        <v>975.21421052631604</v>
      </c>
      <c r="U43" s="56">
        <v>-8.2916854876208408</v>
      </c>
    </row>
    <row r="44" spans="1:21" ht="12" thickBot="1">
      <c r="A44" s="80"/>
      <c r="B44" s="67" t="s">
        <v>76</v>
      </c>
      <c r="C44" s="68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4">
        <v>-1523.9315999999999</v>
      </c>
      <c r="P44" s="57"/>
      <c r="Q44" s="57"/>
      <c r="R44" s="57"/>
      <c r="S44" s="57"/>
      <c r="T44" s="57"/>
      <c r="U44" s="58"/>
    </row>
    <row r="45" spans="1:21" ht="12" thickBot="1">
      <c r="A45" s="81"/>
      <c r="B45" s="67" t="s">
        <v>34</v>
      </c>
      <c r="C45" s="68"/>
      <c r="D45" s="59">
        <v>4303.0815000000002</v>
      </c>
      <c r="E45" s="60"/>
      <c r="F45" s="60"/>
      <c r="G45" s="59">
        <v>15673.6253</v>
      </c>
      <c r="H45" s="61">
        <v>-72.545716656886</v>
      </c>
      <c r="I45" s="59">
        <v>506.30500000000001</v>
      </c>
      <c r="J45" s="61">
        <v>11.766102965979099</v>
      </c>
      <c r="K45" s="59">
        <v>2669.5859999999998</v>
      </c>
      <c r="L45" s="61">
        <v>17.0323454140504</v>
      </c>
      <c r="M45" s="61">
        <v>-0.81034325172517396</v>
      </c>
      <c r="N45" s="59">
        <v>173989.70180000001</v>
      </c>
      <c r="O45" s="59">
        <v>3674586.6581000001</v>
      </c>
      <c r="P45" s="59">
        <v>9</v>
      </c>
      <c r="Q45" s="59">
        <v>13</v>
      </c>
      <c r="R45" s="61">
        <v>-30.769230769230798</v>
      </c>
      <c r="S45" s="59">
        <v>478.12016666666699</v>
      </c>
      <c r="T45" s="59">
        <v>758.40993076923098</v>
      </c>
      <c r="U45" s="62">
        <v>-58.623288378876303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9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R13" sqref="R13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72</v>
      </c>
      <c r="B1" s="38" t="s">
        <v>62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65</v>
      </c>
      <c r="H1" s="38" t="s">
        <v>67</v>
      </c>
    </row>
    <row r="2" spans="1:8">
      <c r="A2" s="37">
        <v>1</v>
      </c>
      <c r="B2" s="37">
        <v>12</v>
      </c>
      <c r="C2" s="37">
        <v>51273</v>
      </c>
      <c r="D2" s="37">
        <v>418169.470915385</v>
      </c>
      <c r="E2" s="37">
        <v>342854.90074871801</v>
      </c>
      <c r="F2" s="37">
        <v>75314.570166666701</v>
      </c>
      <c r="G2" s="37">
        <v>342854.90074871801</v>
      </c>
      <c r="H2" s="37">
        <v>0.180105376898512</v>
      </c>
    </row>
    <row r="3" spans="1:8">
      <c r="A3" s="37">
        <v>2</v>
      </c>
      <c r="B3" s="37">
        <v>13</v>
      </c>
      <c r="C3" s="37">
        <v>5580</v>
      </c>
      <c r="D3" s="37">
        <v>45725.022646153797</v>
      </c>
      <c r="E3" s="37">
        <v>40357.1180769231</v>
      </c>
      <c r="F3" s="37">
        <v>5367.90456923077</v>
      </c>
      <c r="G3" s="37">
        <v>40357.1180769231</v>
      </c>
      <c r="H3" s="37">
        <v>0.117395339763321</v>
      </c>
    </row>
    <row r="4" spans="1:8">
      <c r="A4" s="37">
        <v>3</v>
      </c>
      <c r="B4" s="37">
        <v>14</v>
      </c>
      <c r="C4" s="37">
        <v>76268</v>
      </c>
      <c r="D4" s="37">
        <v>87138.130649133993</v>
      </c>
      <c r="E4" s="37">
        <v>75773.496508027703</v>
      </c>
      <c r="F4" s="37">
        <v>11364.6341411063</v>
      </c>
      <c r="G4" s="37">
        <v>75773.496508027703</v>
      </c>
      <c r="H4" s="37">
        <v>0.13042090823438199</v>
      </c>
    </row>
    <row r="5" spans="1:8">
      <c r="A5" s="37">
        <v>4</v>
      </c>
      <c r="B5" s="37">
        <v>15</v>
      </c>
      <c r="C5" s="37">
        <v>2621</v>
      </c>
      <c r="D5" s="37">
        <v>35991.017266810399</v>
      </c>
      <c r="E5" s="37">
        <v>33010.308565585103</v>
      </c>
      <c r="F5" s="37">
        <v>2980.7087012253201</v>
      </c>
      <c r="G5" s="37">
        <v>33010.308565585103</v>
      </c>
      <c r="H5" s="37">
        <v>8.2818128732749796E-2</v>
      </c>
    </row>
    <row r="6" spans="1:8">
      <c r="A6" s="37">
        <v>5</v>
      </c>
      <c r="B6" s="37">
        <v>16</v>
      </c>
      <c r="C6" s="37">
        <v>1117</v>
      </c>
      <c r="D6" s="37">
        <v>80237.011060683799</v>
      </c>
      <c r="E6" s="37">
        <v>60885.765717094</v>
      </c>
      <c r="F6" s="37">
        <v>19351.2453435897</v>
      </c>
      <c r="G6" s="37">
        <v>60885.765717094</v>
      </c>
      <c r="H6" s="37">
        <v>0.241176049403863</v>
      </c>
    </row>
    <row r="7" spans="1:8">
      <c r="A7" s="37">
        <v>6</v>
      </c>
      <c r="B7" s="37">
        <v>17</v>
      </c>
      <c r="C7" s="37">
        <v>10586</v>
      </c>
      <c r="D7" s="37">
        <v>148177.72719829</v>
      </c>
      <c r="E7" s="37">
        <v>98334.561023931601</v>
      </c>
      <c r="F7" s="37">
        <v>49843.166174359001</v>
      </c>
      <c r="G7" s="37">
        <v>98334.561023931601</v>
      </c>
      <c r="H7" s="37">
        <v>0.33637421167662501</v>
      </c>
    </row>
    <row r="8" spans="1:8">
      <c r="A8" s="37">
        <v>7</v>
      </c>
      <c r="B8" s="37">
        <v>18</v>
      </c>
      <c r="C8" s="37">
        <v>37296</v>
      </c>
      <c r="D8" s="37">
        <v>114357.096524786</v>
      </c>
      <c r="E8" s="37">
        <v>91282.320256410298</v>
      </c>
      <c r="F8" s="37">
        <v>23074.776268376099</v>
      </c>
      <c r="G8" s="37">
        <v>91282.320256410298</v>
      </c>
      <c r="H8" s="37">
        <v>0.201778262736626</v>
      </c>
    </row>
    <row r="9" spans="1:8">
      <c r="A9" s="37">
        <v>8</v>
      </c>
      <c r="B9" s="37">
        <v>19</v>
      </c>
      <c r="C9" s="37">
        <v>17184</v>
      </c>
      <c r="D9" s="37">
        <v>72946.731405982893</v>
      </c>
      <c r="E9" s="37">
        <v>58920.995343589697</v>
      </c>
      <c r="F9" s="37">
        <v>14025.7360623932</v>
      </c>
      <c r="G9" s="37">
        <v>58920.995343589697</v>
      </c>
      <c r="H9" s="37">
        <v>0.192273674118904</v>
      </c>
    </row>
    <row r="10" spans="1:8">
      <c r="A10" s="37">
        <v>9</v>
      </c>
      <c r="B10" s="37">
        <v>21</v>
      </c>
      <c r="C10" s="37">
        <v>142029</v>
      </c>
      <c r="D10" s="37">
        <v>541499.67481794895</v>
      </c>
      <c r="E10" s="37">
        <v>544369.65899999999</v>
      </c>
      <c r="F10" s="37">
        <v>-2869.9841820512802</v>
      </c>
      <c r="G10" s="37">
        <v>544369.65899999999</v>
      </c>
      <c r="H10" s="37">
        <v>-5.3000663075488796E-3</v>
      </c>
    </row>
    <row r="11" spans="1:8">
      <c r="A11" s="37">
        <v>10</v>
      </c>
      <c r="B11" s="37">
        <v>22</v>
      </c>
      <c r="C11" s="37">
        <v>47164</v>
      </c>
      <c r="D11" s="37">
        <v>704024.24678547005</v>
      </c>
      <c r="E11" s="37">
        <v>679246.54287948704</v>
      </c>
      <c r="F11" s="37">
        <v>24777.7039059829</v>
      </c>
      <c r="G11" s="37">
        <v>679246.54287948704</v>
      </c>
      <c r="H11" s="37">
        <v>3.5194389993123597E-2</v>
      </c>
    </row>
    <row r="12" spans="1:8">
      <c r="A12" s="37">
        <v>11</v>
      </c>
      <c r="B12" s="37">
        <v>23</v>
      </c>
      <c r="C12" s="37">
        <v>109672.70600000001</v>
      </c>
      <c r="D12" s="37">
        <v>1020803.85349231</v>
      </c>
      <c r="E12" s="37">
        <v>866838.49534615397</v>
      </c>
      <c r="F12" s="37">
        <v>153965.358146154</v>
      </c>
      <c r="G12" s="37">
        <v>866838.49534615397</v>
      </c>
      <c r="H12" s="37">
        <v>0.150827563610205</v>
      </c>
    </row>
    <row r="13" spans="1:8">
      <c r="A13" s="37">
        <v>12</v>
      </c>
      <c r="B13" s="37">
        <v>24</v>
      </c>
      <c r="C13" s="37">
        <v>11218</v>
      </c>
      <c r="D13" s="37">
        <v>335128.96367435902</v>
      </c>
      <c r="E13" s="37">
        <v>304308.30371880298</v>
      </c>
      <c r="F13" s="37">
        <v>30820.659955555599</v>
      </c>
      <c r="G13" s="37">
        <v>304308.30371880298</v>
      </c>
      <c r="H13" s="37">
        <v>9.1966565997869495E-2</v>
      </c>
    </row>
    <row r="14" spans="1:8">
      <c r="A14" s="37">
        <v>13</v>
      </c>
      <c r="B14" s="37">
        <v>25</v>
      </c>
      <c r="C14" s="37">
        <v>55524</v>
      </c>
      <c r="D14" s="37">
        <v>663881.33189999999</v>
      </c>
      <c r="E14" s="37">
        <v>592651.89110000001</v>
      </c>
      <c r="F14" s="37">
        <v>71229.440799999997</v>
      </c>
      <c r="G14" s="37">
        <v>592651.89110000001</v>
      </c>
      <c r="H14" s="37">
        <v>0.107292429199876</v>
      </c>
    </row>
    <row r="15" spans="1:8">
      <c r="A15" s="37">
        <v>14</v>
      </c>
      <c r="B15" s="37">
        <v>26</v>
      </c>
      <c r="C15" s="37">
        <v>36406</v>
      </c>
      <c r="D15" s="37">
        <v>220844.880868376</v>
      </c>
      <c r="E15" s="37">
        <v>189952.47825128201</v>
      </c>
      <c r="F15" s="37">
        <v>30892.402617094001</v>
      </c>
      <c r="G15" s="37">
        <v>189952.47825128201</v>
      </c>
      <c r="H15" s="37">
        <v>0.13988281048500301</v>
      </c>
    </row>
    <row r="16" spans="1:8">
      <c r="A16" s="37">
        <v>15</v>
      </c>
      <c r="B16" s="37">
        <v>27</v>
      </c>
      <c r="C16" s="37">
        <v>103505.35799999999</v>
      </c>
      <c r="D16" s="37">
        <v>756283.54150000005</v>
      </c>
      <c r="E16" s="37">
        <v>700181.47759999998</v>
      </c>
      <c r="F16" s="37">
        <v>56102.063900000001</v>
      </c>
      <c r="G16" s="37">
        <v>700181.47759999998</v>
      </c>
      <c r="H16" s="37">
        <v>7.4181257189239E-2</v>
      </c>
    </row>
    <row r="17" spans="1:8">
      <c r="A17" s="37">
        <v>16</v>
      </c>
      <c r="B17" s="37">
        <v>29</v>
      </c>
      <c r="C17" s="37">
        <v>111317</v>
      </c>
      <c r="D17" s="37">
        <v>1559451.5897265</v>
      </c>
      <c r="E17" s="37">
        <v>1386535.68114957</v>
      </c>
      <c r="F17" s="37">
        <v>172915.90857692299</v>
      </c>
      <c r="G17" s="37">
        <v>1386535.68114957</v>
      </c>
      <c r="H17" s="37">
        <v>0.110882511336726</v>
      </c>
    </row>
    <row r="18" spans="1:8">
      <c r="A18" s="37">
        <v>17</v>
      </c>
      <c r="B18" s="37">
        <v>31</v>
      </c>
      <c r="C18" s="37">
        <v>19830.488000000001</v>
      </c>
      <c r="D18" s="37">
        <v>165169.86155703</v>
      </c>
      <c r="E18" s="37">
        <v>140607.198946555</v>
      </c>
      <c r="F18" s="37">
        <v>24562.6626104758</v>
      </c>
      <c r="G18" s="37">
        <v>140607.198946555</v>
      </c>
      <c r="H18" s="37">
        <v>0.148711528719147</v>
      </c>
    </row>
    <row r="19" spans="1:8">
      <c r="A19" s="37">
        <v>18</v>
      </c>
      <c r="B19" s="37">
        <v>32</v>
      </c>
      <c r="C19" s="37">
        <v>10538.168</v>
      </c>
      <c r="D19" s="37">
        <v>168939.3495973</v>
      </c>
      <c r="E19" s="37">
        <v>156452.455070911</v>
      </c>
      <c r="F19" s="37">
        <v>12486.8945263886</v>
      </c>
      <c r="G19" s="37">
        <v>156452.455070911</v>
      </c>
      <c r="H19" s="37">
        <v>7.3913475789705696E-2</v>
      </c>
    </row>
    <row r="20" spans="1:8">
      <c r="A20" s="37">
        <v>19</v>
      </c>
      <c r="B20" s="37">
        <v>33</v>
      </c>
      <c r="C20" s="37">
        <v>28285.777999999998</v>
      </c>
      <c r="D20" s="37">
        <v>409508.87233040598</v>
      </c>
      <c r="E20" s="37">
        <v>316609.220873966</v>
      </c>
      <c r="F20" s="37">
        <v>92899.651456439999</v>
      </c>
      <c r="G20" s="37">
        <v>316609.220873966</v>
      </c>
      <c r="H20" s="37">
        <v>0.226856260592775</v>
      </c>
    </row>
    <row r="21" spans="1:8">
      <c r="A21" s="37">
        <v>20</v>
      </c>
      <c r="B21" s="37">
        <v>34</v>
      </c>
      <c r="C21" s="37">
        <v>27489.954000000002</v>
      </c>
      <c r="D21" s="37">
        <v>158496.69080558899</v>
      </c>
      <c r="E21" s="37">
        <v>113803.427850034</v>
      </c>
      <c r="F21" s="37">
        <v>44693.2629555557</v>
      </c>
      <c r="G21" s="37">
        <v>113803.427850034</v>
      </c>
      <c r="H21" s="37">
        <v>0.28198230971507199</v>
      </c>
    </row>
    <row r="22" spans="1:8">
      <c r="A22" s="37">
        <v>21</v>
      </c>
      <c r="B22" s="37">
        <v>35</v>
      </c>
      <c r="C22" s="37">
        <v>21331.696</v>
      </c>
      <c r="D22" s="37">
        <v>651363.35522300901</v>
      </c>
      <c r="E22" s="37">
        <v>615975.94283185794</v>
      </c>
      <c r="F22" s="37">
        <v>35387.412391150399</v>
      </c>
      <c r="G22" s="37">
        <v>615975.94283185794</v>
      </c>
      <c r="H22" s="37">
        <v>5.4328221118663901E-2</v>
      </c>
    </row>
    <row r="23" spans="1:8">
      <c r="A23" s="37">
        <v>22</v>
      </c>
      <c r="B23" s="37">
        <v>36</v>
      </c>
      <c r="C23" s="37">
        <v>102241.228</v>
      </c>
      <c r="D23" s="37">
        <v>677649.40056283202</v>
      </c>
      <c r="E23" s="37">
        <v>577937.23315747303</v>
      </c>
      <c r="F23" s="37">
        <v>99712.167405358399</v>
      </c>
      <c r="G23" s="37">
        <v>577937.23315747303</v>
      </c>
      <c r="H23" s="37">
        <v>0.14714418299867299</v>
      </c>
    </row>
    <row r="24" spans="1:8">
      <c r="A24" s="37">
        <v>23</v>
      </c>
      <c r="B24" s="37">
        <v>37</v>
      </c>
      <c r="C24" s="37">
        <v>110414.05</v>
      </c>
      <c r="D24" s="37">
        <v>822464.42734070797</v>
      </c>
      <c r="E24" s="37">
        <v>730721.039870176</v>
      </c>
      <c r="F24" s="37">
        <v>91743.387470531598</v>
      </c>
      <c r="G24" s="37">
        <v>730721.039870176</v>
      </c>
      <c r="H24" s="37">
        <v>0.111546936768034</v>
      </c>
    </row>
    <row r="25" spans="1:8">
      <c r="A25" s="37">
        <v>24</v>
      </c>
      <c r="B25" s="37">
        <v>38</v>
      </c>
      <c r="C25" s="37">
        <v>111231.84299999999</v>
      </c>
      <c r="D25" s="37">
        <v>508689.57049911498</v>
      </c>
      <c r="E25" s="37">
        <v>483729.35504601803</v>
      </c>
      <c r="F25" s="37">
        <v>24960.215453097298</v>
      </c>
      <c r="G25" s="37">
        <v>483729.35504601803</v>
      </c>
      <c r="H25" s="37">
        <v>4.9067676832074497E-2</v>
      </c>
    </row>
    <row r="26" spans="1:8">
      <c r="A26" s="37">
        <v>25</v>
      </c>
      <c r="B26" s="37">
        <v>39</v>
      </c>
      <c r="C26" s="37">
        <v>53196.336000000003</v>
      </c>
      <c r="D26" s="37">
        <v>81069.171615445099</v>
      </c>
      <c r="E26" s="37">
        <v>58613.150231977997</v>
      </c>
      <c r="F26" s="37">
        <v>22456.021383467101</v>
      </c>
      <c r="G26" s="37">
        <v>58613.150231977997</v>
      </c>
      <c r="H26" s="37">
        <v>0.276998283515073</v>
      </c>
    </row>
    <row r="27" spans="1:8">
      <c r="A27" s="37">
        <v>26</v>
      </c>
      <c r="B27" s="37">
        <v>40</v>
      </c>
      <c r="C27" s="37">
        <v>0.314</v>
      </c>
      <c r="D27" s="37">
        <v>1.1504000000000001</v>
      </c>
      <c r="E27" s="37">
        <v>3.5514000000000001</v>
      </c>
      <c r="F27" s="37">
        <v>-2.4009999999999998</v>
      </c>
      <c r="G27" s="37">
        <v>3.5514000000000001</v>
      </c>
      <c r="H27" s="37">
        <v>-2.08710013908206</v>
      </c>
    </row>
    <row r="28" spans="1:8">
      <c r="A28" s="37">
        <v>27</v>
      </c>
      <c r="B28" s="37">
        <v>42</v>
      </c>
      <c r="C28" s="37">
        <v>5653.8950000000004</v>
      </c>
      <c r="D28" s="37">
        <v>89209.201100000006</v>
      </c>
      <c r="E28" s="37">
        <v>77373.060599999997</v>
      </c>
      <c r="F28" s="37">
        <v>11836.1405</v>
      </c>
      <c r="G28" s="37">
        <v>77373.060599999997</v>
      </c>
      <c r="H28" s="37">
        <v>0.13267847210886</v>
      </c>
    </row>
    <row r="29" spans="1:8">
      <c r="A29" s="37">
        <v>28</v>
      </c>
      <c r="B29" s="37">
        <v>75</v>
      </c>
      <c r="C29" s="37">
        <v>62</v>
      </c>
      <c r="D29" s="37">
        <v>29165.811965812001</v>
      </c>
      <c r="E29" s="37">
        <v>27841.081196581199</v>
      </c>
      <c r="F29" s="37">
        <v>1324.73076923077</v>
      </c>
      <c r="G29" s="37">
        <v>27841.081196581199</v>
      </c>
      <c r="H29" s="37">
        <v>4.54206716680342E-2</v>
      </c>
    </row>
    <row r="30" spans="1:8">
      <c r="A30" s="37">
        <v>29</v>
      </c>
      <c r="B30" s="37">
        <v>76</v>
      </c>
      <c r="C30" s="37">
        <v>1649</v>
      </c>
      <c r="D30" s="37">
        <v>242007.75745042699</v>
      </c>
      <c r="E30" s="37">
        <v>234136.57140512799</v>
      </c>
      <c r="F30" s="37">
        <v>7871.1860452991496</v>
      </c>
      <c r="G30" s="37">
        <v>234136.57140512799</v>
      </c>
      <c r="H30" s="37">
        <v>3.2524519578309298E-2</v>
      </c>
    </row>
    <row r="31" spans="1:8">
      <c r="A31" s="30">
        <v>30</v>
      </c>
      <c r="B31" s="39">
        <v>99</v>
      </c>
      <c r="C31" s="40">
        <v>9</v>
      </c>
      <c r="D31" s="40">
        <v>4303.0814613115499</v>
      </c>
      <c r="E31" s="40">
        <v>3796.7763709250398</v>
      </c>
      <c r="F31" s="40">
        <v>506.30509038650598</v>
      </c>
      <c r="G31" s="40">
        <v>3796.7763709250398</v>
      </c>
      <c r="H31" s="40">
        <v>0.117661051722732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30">
        <v>0</v>
      </c>
      <c r="G32" s="30">
        <v>0</v>
      </c>
      <c r="H32" s="30">
        <v>0</v>
      </c>
    </row>
    <row r="33" spans="1:8">
      <c r="A33" s="30"/>
      <c r="B33" s="33">
        <v>70</v>
      </c>
      <c r="C33" s="34">
        <v>89</v>
      </c>
      <c r="D33" s="34">
        <v>227029.83</v>
      </c>
      <c r="E33" s="34">
        <v>231677.93</v>
      </c>
      <c r="F33" s="30"/>
      <c r="G33" s="30"/>
      <c r="H33" s="30"/>
    </row>
    <row r="34" spans="1:8">
      <c r="A34" s="30"/>
      <c r="B34" s="33">
        <v>71</v>
      </c>
      <c r="C34" s="34">
        <v>34</v>
      </c>
      <c r="D34" s="34">
        <v>70029.14</v>
      </c>
      <c r="E34" s="34">
        <v>77604.34</v>
      </c>
      <c r="F34" s="30"/>
      <c r="G34" s="30"/>
      <c r="H34" s="30"/>
    </row>
    <row r="35" spans="1:8">
      <c r="A35" s="30"/>
      <c r="B35" s="33">
        <v>72</v>
      </c>
      <c r="C35" s="34">
        <v>1</v>
      </c>
      <c r="D35" s="34">
        <v>5511.97</v>
      </c>
      <c r="E35" s="34">
        <v>5431.64</v>
      </c>
      <c r="F35" s="30"/>
      <c r="G35" s="30"/>
      <c r="H35" s="30"/>
    </row>
    <row r="36" spans="1:8">
      <c r="A36" s="30"/>
      <c r="B36" s="33">
        <v>73</v>
      </c>
      <c r="C36" s="34">
        <v>44</v>
      </c>
      <c r="D36" s="34">
        <v>61274.44</v>
      </c>
      <c r="E36" s="34">
        <v>67601.17</v>
      </c>
      <c r="F36" s="30"/>
      <c r="G36" s="30"/>
      <c r="H36" s="30"/>
    </row>
    <row r="37" spans="1:8">
      <c r="A37" s="30"/>
      <c r="B37" s="33">
        <v>77</v>
      </c>
      <c r="C37" s="34">
        <v>49</v>
      </c>
      <c r="D37" s="34">
        <v>58749.66</v>
      </c>
      <c r="E37" s="34">
        <v>67336.22</v>
      </c>
      <c r="F37" s="30"/>
      <c r="G37" s="30"/>
      <c r="H37" s="30"/>
    </row>
    <row r="38" spans="1:8">
      <c r="A38" s="30"/>
      <c r="B38" s="33">
        <v>78</v>
      </c>
      <c r="C38" s="34">
        <v>27</v>
      </c>
      <c r="D38" s="34">
        <v>29717.95</v>
      </c>
      <c r="E38" s="34">
        <v>25887.040000000001</v>
      </c>
      <c r="F38" s="34"/>
      <c r="G38" s="30"/>
      <c r="H38" s="30"/>
    </row>
    <row r="39" spans="1:8">
      <c r="A39" s="30"/>
      <c r="B39" s="33">
        <v>74</v>
      </c>
      <c r="C39" s="34">
        <v>0</v>
      </c>
      <c r="D39" s="34">
        <v>0</v>
      </c>
      <c r="E39" s="34">
        <v>0</v>
      </c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</sheetData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2016-04-13T00:24:03Z</dcterms:modified>
</cp:coreProperties>
</file>