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<sst xmlns="http://schemas.openxmlformats.org/spreadsheetml/2006/main" count="119" uniqueCount="79">
  <si>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</si>
  <si>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</si>
  <si>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</si>
  <si>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</si>
  <si>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</si>
  <si>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</si>
  <si>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</si>
  <si>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</si>
  <si>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</si>
  <si>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</si>
  <si>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</si>
  <si>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</si>
  <si>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</si>
  <si>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</si>
  <si>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</si>
  <si>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</si>
  <si>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</si>
  <si>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</si>
  <si>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</si>
  <si>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</si>
  <si>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</si>
  <si>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</si>
  <si>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</si>
  <si>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</si>
  <si>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</si>
  <si>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</si>
  <si>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</si>
  <si>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</si>
  <si>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</si>
  <si>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</si>
  <si>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</si>
  <si>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</si>
  <si>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</si>
  <si>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</si>
  <si>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</si>
  <si>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</si>
  <si>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</si>
  <si>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</si>
  <si>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</si>
  <si>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</si>
  <si>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8" type="noConversion"/>
  </si>
  <si>
    <t>COST</t>
    <phoneticPr fontId="38" type="noConversion"/>
  </si>
  <si>
    <t>成本</t>
    <phoneticPr fontId="38" type="noConversion"/>
  </si>
  <si>
    <t>销售金额差异</t>
    <phoneticPr fontId="38" type="noConversion"/>
  </si>
  <si>
    <t>销售成本差异</t>
    <phoneticPr fontId="38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</si>
  <si>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</si>
  <si>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</si>
  <si>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</si>
  <si>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</si>
  <si>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</si>
  <si>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</si>
  <si>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</si>
  <si>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</si>
  <si>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</si>
  <si>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</si>
  <si>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</si>
  <si>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</si>
  <si>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</si>
  <si>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</si>
  <si>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</si>
  <si>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</si>
  <si>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</si>
  <si>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</si>
  <si>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</si>
  <si>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</si>
  <si>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8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</si>
  <si>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</si>
  <si>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8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</si>
  <si>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</si>
  <si>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8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</si>
  <si>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</si>
  <si>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8" type="noConversion"/>
  </si>
  <si>
    <t>910-市场部</t>
  </si>
  <si>
    <t>43-加工专柜</t>
  </si>
  <si>
    <t>Sales Budget Amt</t>
  </si>
  <si>
    <t>Sales Budget Amt Var</t>
  </si>
  <si>
    <t>BBG_CUSTOMER_COUNT</t>
  </si>
  <si>
    <t>BBG Customer Count LD</t>
  </si>
  <si>
    <t>Group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</si>
</sst>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1">
    <xf numFmtId="0" fontId="0" fillId="0" borderId="0"/>
    <xf numFmtId="0" fontId="53" fillId="0" borderId="0" applyNumberFormat="0" applyFill="0" applyBorder="0" applyAlignment="0" applyProtection="0"/>
    <xf numFmtId="0" fontId="54" fillId="0" borderId="1" applyNumberFormat="0" applyFill="0" applyAlignment="0" applyProtection="0"/>
    <xf numFmtId="0" fontId="55" fillId="0" borderId="2" applyNumberFormat="0" applyFill="0" applyAlignment="0" applyProtection="0"/>
    <xf numFmtId="0" fontId="56" fillId="0" borderId="3" applyNumberFormat="0" applyFill="0" applyAlignment="0" applyProtection="0"/>
    <xf numFmtId="0" fontId="56" fillId="0" borderId="0" applyNumberFormat="0" applyFill="0" applyBorder="0" applyAlignment="0" applyProtection="0"/>
    <xf numFmtId="0" fontId="59" fillId="2" borderId="0" applyNumberFormat="0" applyBorder="0" applyAlignment="0" applyProtection="0"/>
    <xf numFmtId="0" fontId="57" fillId="3" borderId="0" applyNumberFormat="0" applyBorder="0" applyAlignment="0" applyProtection="0"/>
    <xf numFmtId="0" fontId="66" fillId="4" borderId="0" applyNumberFormat="0" applyBorder="0" applyAlignment="0" applyProtection="0"/>
    <xf numFmtId="0" fontId="68" fillId="5" borderId="4" applyNumberFormat="0" applyAlignment="0" applyProtection="0"/>
    <xf numFmtId="0" fontId="67" fillId="6" borderId="5" applyNumberFormat="0" applyAlignment="0" applyProtection="0"/>
    <xf numFmtId="0" fontId="61" fillId="6" borderId="4" applyNumberFormat="0" applyAlignment="0" applyProtection="0"/>
    <xf numFmtId="0" fontId="65" fillId="0" borderId="6" applyNumberFormat="0" applyFill="0" applyAlignment="0" applyProtection="0"/>
    <xf numFmtId="0" fontId="62" fillId="7" borderId="7" applyNumberFormat="0" applyAlignment="0" applyProtection="0"/>
    <xf numFmtId="0" fontId="64" fillId="0" borderId="0" applyNumberFormat="0" applyFill="0" applyBorder="0" applyAlignment="0" applyProtection="0"/>
    <xf numFmtId="0" fontId="34" fillId="8" borderId="8" applyNumberFormat="0" applyFont="0" applyAlignment="0" applyProtection="0">
      <alignment vertical="center"/>
    </xf>
    <xf numFmtId="0" fontId="63" fillId="0" borderId="0" applyNumberFormat="0" applyFill="0" applyBorder="0" applyAlignment="0" applyProtection="0"/>
    <xf numFmtId="0" fontId="60" fillId="0" borderId="9" applyNumberFormat="0" applyFill="0" applyAlignment="0" applyProtection="0"/>
    <xf numFmtId="0" fontId="51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1" fillId="32" borderId="0" applyNumberFormat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3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0" fontId="48" fillId="0" borderId="0" applyNumberForma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9" fillId="0" borderId="0"/>
    <xf numFmtId="4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8" fontId="49" fillId="0" borderId="0" applyFont="0" applyFill="0" applyBorder="0" applyAlignment="0" applyProtection="0"/>
    <xf numFmtId="179" fontId="49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1" applyNumberFormat="0" applyFill="0" applyAlignment="0" applyProtection="0"/>
    <xf numFmtId="0" fontId="55" fillId="0" borderId="2" applyNumberFormat="0" applyFill="0" applyAlignment="0" applyProtection="0"/>
    <xf numFmtId="0" fontId="56" fillId="0" borderId="3" applyNumberFormat="0" applyFill="0" applyAlignment="0" applyProtection="0"/>
    <xf numFmtId="0" fontId="56" fillId="0" borderId="0" applyNumberFormat="0" applyFill="0" applyBorder="0" applyAlignment="0" applyProtection="0"/>
    <xf numFmtId="0" fontId="59" fillId="2" borderId="0" applyNumberFormat="0" applyBorder="0" applyAlignment="0" applyProtection="0"/>
    <xf numFmtId="0" fontId="57" fillId="3" borderId="0" applyNumberFormat="0" applyBorder="0" applyAlignment="0" applyProtection="0"/>
    <xf numFmtId="0" fontId="66" fillId="4" borderId="0" applyNumberFormat="0" applyBorder="0" applyAlignment="0" applyProtection="0"/>
    <xf numFmtId="0" fontId="68" fillId="5" borderId="4" applyNumberFormat="0" applyAlignment="0" applyProtection="0"/>
    <xf numFmtId="0" fontId="67" fillId="6" borderId="5" applyNumberFormat="0" applyAlignment="0" applyProtection="0"/>
    <xf numFmtId="0" fontId="61" fillId="6" borderId="4" applyNumberFormat="0" applyAlignment="0" applyProtection="0"/>
    <xf numFmtId="0" fontId="65" fillId="0" borderId="6" applyNumberFormat="0" applyFill="0" applyAlignment="0" applyProtection="0"/>
    <xf numFmtId="0" fontId="62" fillId="7" borderId="7" applyNumberFormat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0" fillId="0" borderId="9" applyNumberFormat="0" applyFill="0" applyAlignment="0" applyProtection="0"/>
    <xf numFmtId="0" fontId="51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1" fillId="32" borderId="0" applyNumberFormat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52" fillId="38" borderId="21">
      <alignment vertical="center"/>
    </xf>
    <xf numFmtId="0" fontId="71" fillId="0" borderId="0"/>
    <xf numFmtId="180" fontId="73" fillId="0" borderId="0" applyFont="0" applyFill="0" applyBorder="0" applyAlignment="0" applyProtection="0"/>
    <xf numFmtId="181" fontId="73" fillId="0" borderId="0" applyFont="0" applyFill="0" applyBorder="0" applyAlignment="0" applyProtection="0"/>
    <xf numFmtId="178" fontId="73" fillId="0" borderId="0" applyFont="0" applyFill="0" applyBorder="0" applyAlignment="0" applyProtection="0"/>
    <xf numFmtId="179" fontId="73" fillId="0" borderId="0" applyFont="0" applyFill="0" applyBorder="0" applyAlignment="0" applyProtection="0"/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1" applyNumberFormat="0" applyFill="0" applyAlignment="0" applyProtection="0">
      <alignment vertical="center"/>
    </xf>
    <xf numFmtId="0" fontId="77" fillId="0" borderId="2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2" borderId="0" applyNumberFormat="0" applyBorder="0" applyAlignment="0" applyProtection="0">
      <alignment vertical="center"/>
    </xf>
    <xf numFmtId="0" fontId="80" fillId="3" borderId="0" applyNumberFormat="0" applyBorder="0" applyAlignment="0" applyProtection="0">
      <alignment vertical="center"/>
    </xf>
    <xf numFmtId="0" fontId="81" fillId="4" borderId="0" applyNumberFormat="0" applyBorder="0" applyAlignment="0" applyProtection="0">
      <alignment vertical="center"/>
    </xf>
    <xf numFmtId="0" fontId="82" fillId="5" borderId="4" applyNumberFormat="0" applyAlignment="0" applyProtection="0">
      <alignment vertical="center"/>
    </xf>
    <xf numFmtId="0" fontId="83" fillId="6" borderId="5" applyNumberFormat="0" applyAlignment="0" applyProtection="0">
      <alignment vertical="center"/>
    </xf>
    <xf numFmtId="0" fontId="84" fillId="6" borderId="4" applyNumberFormat="0" applyAlignment="0" applyProtection="0">
      <alignment vertical="center"/>
    </xf>
    <xf numFmtId="0" fontId="85" fillId="0" borderId="6" applyNumberFormat="0" applyFill="0" applyAlignment="0" applyProtection="0">
      <alignment vertical="center"/>
    </xf>
    <xf numFmtId="0" fontId="86" fillId="7" borderId="7" applyNumberForma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9" applyNumberFormat="0" applyFill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0" fillId="20" borderId="0" applyNumberFormat="0" applyBorder="0" applyAlignment="0" applyProtection="0">
      <alignment vertical="center"/>
    </xf>
    <xf numFmtId="0" fontId="90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90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90" fillId="28" borderId="0" applyNumberFormat="0" applyBorder="0" applyAlignment="0" applyProtection="0">
      <alignment vertical="center"/>
    </xf>
    <xf numFmtId="0" fontId="90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90" fillId="32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0" fillId="20" borderId="0" applyNumberFormat="0" applyBorder="0" applyAlignment="0" applyProtection="0">
      <alignment vertical="center"/>
    </xf>
    <xf numFmtId="0" fontId="90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90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90" fillId="28" borderId="0" applyNumberFormat="0" applyBorder="0" applyAlignment="0" applyProtection="0">
      <alignment vertical="center"/>
    </xf>
    <xf numFmtId="0" fontId="90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90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35" fillId="0" borderId="0" xfId="0" applyFont="1"/>
    <xf numFmtId="177" fontId="35" fillId="0" borderId="0" xfId="0" applyNumberFormat="1" applyFont="1"/>
    <xf numFmtId="0" fontId="0" fillId="0" borderId="0" xfId="0" applyAlignment="1"/>
    <xf numFmtId="0" fontId="35" fillId="0" borderId="0" xfId="0" applyNumberFormat="1" applyFont="1"/>
    <xf numFmtId="0" fontId="36" fillId="0" borderId="18" xfId="0" applyFont="1" applyBorder="1" applyAlignment="1">
      <alignment wrapText="1"/>
    </xf>
    <xf numFmtId="0" fontId="36" fillId="0" borderId="18" xfId="0" applyNumberFormat="1" applyFont="1" applyBorder="1" applyAlignment="1">
      <alignment wrapText="1"/>
    </xf>
    <xf numFmtId="0" fontId="35" fillId="0" borderId="18" xfId="0" applyFont="1" applyBorder="1" applyAlignment="1">
      <alignment wrapText="1"/>
    </xf>
    <xf numFmtId="0" fontId="35" fillId="0" borderId="18" xfId="0" applyFont="1" applyBorder="1" applyAlignment="1">
      <alignment horizontal="right" vertical="center" wrapText="1"/>
    </xf>
    <xf numFmtId="49" fontId="36" fillId="36" borderId="18" xfId="0" applyNumberFormat="1" applyFont="1" applyFill="1" applyBorder="1" applyAlignment="1">
      <alignment vertical="center" wrapText="1"/>
    </xf>
    <xf numFmtId="49" fontId="39" fillId="37" borderId="18" xfId="0" applyNumberFormat="1" applyFont="1" applyFill="1" applyBorder="1" applyAlignment="1">
      <alignment horizontal="center" vertical="center" wrapText="1"/>
    </xf>
    <xf numFmtId="0" fontId="36" fillId="33" borderId="18" xfId="0" applyFont="1" applyFill="1" applyBorder="1" applyAlignment="1">
      <alignment vertical="center" wrapText="1"/>
    </xf>
    <xf numFmtId="0" fontId="36" fillId="33" borderId="18" xfId="0" applyNumberFormat="1" applyFont="1" applyFill="1" applyBorder="1" applyAlignment="1">
      <alignment vertical="center" wrapText="1"/>
    </xf>
    <xf numFmtId="0" fontId="36" fillId="36" borderId="18" xfId="0" applyFont="1" applyFill="1" applyBorder="1" applyAlignment="1">
      <alignment vertical="center" wrapText="1"/>
    </xf>
    <xf numFmtId="0" fontId="36" fillId="37" borderId="18" xfId="0" applyFont="1" applyFill="1" applyBorder="1" applyAlignment="1">
      <alignment vertical="center" wrapText="1"/>
    </xf>
    <xf numFmtId="4" fontId="36" fillId="36" borderId="18" xfId="0" applyNumberFormat="1" applyFont="1" applyFill="1" applyBorder="1" applyAlignment="1">
      <alignment horizontal="right" vertical="top" wrapText="1"/>
    </xf>
    <xf numFmtId="4" fontId="36" fillId="37" borderId="18" xfId="0" applyNumberFormat="1" applyFont="1" applyFill="1" applyBorder="1" applyAlignment="1">
      <alignment horizontal="right" vertical="top" wrapText="1"/>
    </xf>
    <xf numFmtId="177" fontId="35" fillId="36" borderId="18" xfId="0" applyNumberFormat="1" applyFont="1" applyFill="1" applyBorder="1" applyAlignment="1">
      <alignment horizontal="center" vertical="center"/>
    </xf>
    <xf numFmtId="177" fontId="35" fillId="37" borderId="18" xfId="0" applyNumberFormat="1" applyFont="1" applyFill="1" applyBorder="1" applyAlignment="1">
      <alignment horizontal="center" vertical="center"/>
    </xf>
    <xf numFmtId="177" fontId="40" fillId="0" borderId="18" xfId="0" applyNumberFormat="1" applyFont="1" applyBorder="1"/>
    <xf numFmtId="177" fontId="35" fillId="36" borderId="18" xfId="0" applyNumberFormat="1" applyFont="1" applyFill="1" applyBorder="1"/>
    <xf numFmtId="177" fontId="35" fillId="37" borderId="18" xfId="0" applyNumberFormat="1" applyFont="1" applyFill="1" applyBorder="1"/>
    <xf numFmtId="177" fontId="35" fillId="0" borderId="18" xfId="0" applyNumberFormat="1" applyFont="1" applyBorder="1"/>
    <xf numFmtId="49" fontId="36" fillId="0" borderId="18" xfId="0" applyNumberFormat="1" applyFont="1" applyFill="1" applyBorder="1" applyAlignment="1">
      <alignment vertical="center" wrapText="1"/>
    </xf>
    <xf numFmtId="0" fontId="36" fillId="0" borderId="18" xfId="0" applyFont="1" applyFill="1" applyBorder="1" applyAlignment="1">
      <alignment vertical="center" wrapText="1"/>
    </xf>
    <xf numFmtId="4" fontId="36" fillId="0" borderId="18" xfId="0" applyNumberFormat="1" applyFont="1" applyFill="1" applyBorder="1" applyAlignment="1">
      <alignment horizontal="right" vertical="top" wrapText="1"/>
    </xf>
    <xf numFmtId="0" fontId="35" fillId="0" borderId="0" xfId="0" applyFont="1" applyFill="1"/>
    <xf numFmtId="176" fontId="36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46" fillId="0" borderId="0" xfId="0" applyNumberFormat="1" applyFont="1" applyAlignment="1"/>
    <xf numFmtId="1" fontId="46" fillId="0" borderId="0" xfId="0" applyNumberFormat="1" applyFont="1" applyAlignment="1"/>
    <xf numFmtId="0" fontId="35" fillId="0" borderId="0" xfId="0" applyFont="1"/>
    <xf numFmtId="1" fontId="70" fillId="0" borderId="0" xfId="0" applyNumberFormat="1" applyFont="1" applyAlignment="1"/>
    <xf numFmtId="0" fontId="70" fillId="0" borderId="0" xfId="0" applyNumberFormat="1" applyFont="1" applyAlignment="1"/>
    <xf numFmtId="0" fontId="35" fillId="0" borderId="0" xfId="0" applyFont="1"/>
    <xf numFmtId="0" fontId="35" fillId="0" borderId="0" xfId="0" applyFont="1"/>
    <xf numFmtId="0" fontId="71" fillId="0" borderId="0" xfId="110"/>
    <xf numFmtId="0" fontId="72" fillId="0" borderId="0" xfId="110" applyNumberFormat="1" applyFont="1"/>
    <xf numFmtId="1" fontId="74" fillId="0" borderId="0" xfId="0" applyNumberFormat="1" applyFont="1" applyAlignment="1"/>
    <xf numFmtId="0" fontId="74" fillId="0" borderId="0" xfId="0" applyNumberFormat="1" applyFont="1" applyAlignment="1"/>
    <xf numFmtId="0" fontId="35" fillId="0" borderId="0" xfId="0" applyFont="1" applyAlignment="1">
      <alignment vertical="center"/>
    </xf>
    <xf numFmtId="0" fontId="41" fillId="0" borderId="0" xfId="0" applyFont="1" applyAlignment="1">
      <alignment horizontal="left" wrapText="1"/>
    </xf>
    <xf numFmtId="0" fontId="47" fillId="0" borderId="19" xfId="0" applyFont="1" applyBorder="1" applyAlignment="1">
      <alignment horizontal="left" vertical="center" wrapText="1"/>
    </xf>
    <xf numFmtId="0" fontId="36" fillId="0" borderId="10" xfId="0" applyFont="1" applyBorder="1" applyAlignment="1">
      <alignment wrapText="1"/>
    </xf>
    <xf numFmtId="0" fontId="35" fillId="0" borderId="11" xfId="0" applyFont="1" applyBorder="1" applyAlignment="1">
      <alignment wrapText="1"/>
    </xf>
    <xf numFmtId="0" fontId="35" fillId="0" borderId="11" xfId="0" applyFont="1" applyBorder="1" applyAlignment="1">
      <alignment horizontal="right" vertical="center" wrapText="1"/>
    </xf>
    <xf numFmtId="49" fontId="36" fillId="33" borderId="10" xfId="0" applyNumberFormat="1" applyFont="1" applyFill="1" applyBorder="1" applyAlignment="1">
      <alignment vertical="center" wrapText="1"/>
    </xf>
    <xf numFmtId="49" fontId="36" fillId="33" borderId="12" xfId="0" applyNumberFormat="1" applyFont="1" applyFill="1" applyBorder="1" applyAlignment="1">
      <alignment vertical="center" wrapText="1"/>
    </xf>
    <xf numFmtId="0" fontId="36" fillId="33" borderId="10" xfId="0" applyFont="1" applyFill="1" applyBorder="1" applyAlignment="1">
      <alignment vertical="center" wrapText="1"/>
    </xf>
    <xf numFmtId="0" fontId="36" fillId="33" borderId="12" xfId="0" applyFont="1" applyFill="1" applyBorder="1" applyAlignment="1">
      <alignment vertical="center" wrapText="1"/>
    </xf>
    <xf numFmtId="4" fontId="37" fillId="34" borderId="10" xfId="0" applyNumberFormat="1" applyFont="1" applyFill="1" applyBorder="1" applyAlignment="1">
      <alignment horizontal="right" vertical="top" wrapText="1"/>
    </xf>
    <xf numFmtId="176" fontId="37" fillId="34" borderId="10" xfId="0" applyNumberFormat="1" applyFont="1" applyFill="1" applyBorder="1" applyAlignment="1">
      <alignment horizontal="right" vertical="top" wrapText="1"/>
    </xf>
    <xf numFmtId="176" fontId="37" fillId="34" borderId="12" xfId="0" applyNumberFormat="1" applyFont="1" applyFill="1" applyBorder="1" applyAlignment="1">
      <alignment horizontal="right" vertical="top" wrapText="1"/>
    </xf>
    <xf numFmtId="4" fontId="36" fillId="35" borderId="10" xfId="0" applyNumberFormat="1" applyFont="1" applyFill="1" applyBorder="1" applyAlignment="1">
      <alignment horizontal="right" vertical="top" wrapText="1"/>
    </xf>
    <xf numFmtId="176" fontId="36" fillId="35" borderId="10" xfId="0" applyNumberFormat="1" applyFont="1" applyFill="1" applyBorder="1" applyAlignment="1">
      <alignment horizontal="right" vertical="top" wrapText="1"/>
    </xf>
    <xf numFmtId="176" fontId="36" fillId="35" borderId="12" xfId="0" applyNumberFormat="1" applyFont="1" applyFill="1" applyBorder="1" applyAlignment="1">
      <alignment horizontal="right" vertical="top" wrapText="1"/>
    </xf>
    <xf numFmtId="0" fontId="36" fillId="35" borderId="10" xfId="0" applyFont="1" applyFill="1" applyBorder="1" applyAlignment="1">
      <alignment horizontal="right" vertical="top" wrapText="1"/>
    </xf>
    <xf numFmtId="0" fontId="36" fillId="35" borderId="12" xfId="0" applyFont="1" applyFill="1" applyBorder="1" applyAlignment="1">
      <alignment horizontal="right" vertical="top" wrapText="1"/>
    </xf>
    <xf numFmtId="4" fontId="36" fillId="35" borderId="13" xfId="0" applyNumberFormat="1" applyFont="1" applyFill="1" applyBorder="1" applyAlignment="1">
      <alignment horizontal="right" vertical="top" wrapText="1"/>
    </xf>
    <xf numFmtId="0" fontId="36" fillId="35" borderId="13" xfId="0" applyFont="1" applyFill="1" applyBorder="1" applyAlignment="1">
      <alignment horizontal="right" vertical="top" wrapText="1"/>
    </xf>
    <xf numFmtId="176" fontId="36" fillId="35" borderId="13" xfId="0" applyNumberFormat="1" applyFont="1" applyFill="1" applyBorder="1" applyAlignment="1">
      <alignment horizontal="right" vertical="top" wrapText="1"/>
    </xf>
    <xf numFmtId="176" fontId="36" fillId="35" borderId="20" xfId="0" applyNumberFormat="1" applyFont="1" applyFill="1" applyBorder="1" applyAlignment="1">
      <alignment horizontal="right" vertical="top" wrapText="1"/>
    </xf>
    <xf numFmtId="0" fontId="36" fillId="33" borderId="18" xfId="0" applyFont="1" applyFill="1" applyBorder="1" applyAlignment="1">
      <alignment vertical="center" wrapText="1"/>
    </xf>
    <xf numFmtId="49" fontId="36" fillId="33" borderId="18" xfId="0" applyNumberFormat="1" applyFont="1" applyFill="1" applyBorder="1" applyAlignment="1">
      <alignment horizontal="left" vertical="top" wrapText="1"/>
    </xf>
    <xf numFmtId="49" fontId="37" fillId="33" borderId="18" xfId="0" applyNumberFormat="1" applyFont="1" applyFill="1" applyBorder="1" applyAlignment="1">
      <alignment horizontal="left" vertical="top" wrapText="1"/>
    </xf>
    <xf numFmtId="14" fontId="36" fillId="33" borderId="18" xfId="0" applyNumberFormat="1" applyFont="1" applyFill="1" applyBorder="1" applyAlignment="1">
      <alignment vertical="center" wrapText="1"/>
    </xf>
    <xf numFmtId="49" fontId="36" fillId="33" borderId="13" xfId="0" applyNumberFormat="1" applyFont="1" applyFill="1" applyBorder="1" applyAlignment="1">
      <alignment horizontal="left" vertical="top" wrapText="1"/>
    </xf>
    <xf numFmtId="49" fontId="36" fillId="33" borderId="15" xfId="0" applyNumberFormat="1" applyFont="1" applyFill="1" applyBorder="1" applyAlignment="1">
      <alignment horizontal="left" vertical="top" wrapText="1"/>
    </xf>
    <xf numFmtId="49" fontId="36" fillId="33" borderId="22" xfId="0" applyNumberFormat="1" applyFont="1" applyFill="1" applyBorder="1" applyAlignment="1">
      <alignment horizontal="left" vertical="top" wrapText="1"/>
    </xf>
    <xf numFmtId="49" fontId="36" fillId="33" borderId="23" xfId="0" applyNumberFormat="1" applyFont="1" applyFill="1" applyBorder="1" applyAlignment="1">
      <alignment horizontal="left" vertical="top" wrapText="1"/>
    </xf>
    <xf numFmtId="0" fontId="35" fillId="0" borderId="0" xfId="0" applyFont="1" applyAlignment="1">
      <alignment wrapText="1"/>
    </xf>
    <xf numFmtId="0" fontId="35" fillId="0" borderId="19" xfId="0" applyFont="1" applyBorder="1" applyAlignment="1">
      <alignment wrapText="1"/>
    </xf>
    <xf numFmtId="0" fontId="35" fillId="0" borderId="0" xfId="0" applyFont="1" applyAlignment="1">
      <alignment horizontal="right" vertical="center" wrapText="1"/>
    </xf>
    <xf numFmtId="0" fontId="36" fillId="33" borderId="13" xfId="0" applyFont="1" applyFill="1" applyBorder="1" applyAlignment="1">
      <alignment vertical="center" wrapText="1"/>
    </xf>
    <xf numFmtId="0" fontId="36" fillId="33" borderId="15" xfId="0" applyFont="1" applyFill="1" applyBorder="1" applyAlignment="1">
      <alignment vertical="center" wrapText="1"/>
    </xf>
    <xf numFmtId="49" fontId="37" fillId="33" borderId="13" xfId="0" applyNumberFormat="1" applyFont="1" applyFill="1" applyBorder="1" applyAlignment="1">
      <alignment horizontal="left" vertical="top" wrapText="1"/>
    </xf>
    <xf numFmtId="49" fontId="37" fillId="33" borderId="14" xfId="0" applyNumberFormat="1" applyFont="1" applyFill="1" applyBorder="1" applyAlignment="1">
      <alignment horizontal="left" vertical="top" wrapText="1"/>
    </xf>
    <xf numFmtId="49" fontId="37" fillId="33" borderId="15" xfId="0" applyNumberFormat="1" applyFont="1" applyFill="1" applyBorder="1" applyAlignment="1">
      <alignment horizontal="left" vertical="top" wrapText="1"/>
    </xf>
    <xf numFmtId="14" fontId="36" fillId="33" borderId="12" xfId="0" applyNumberFormat="1" applyFont="1" applyFill="1" applyBorder="1" applyAlignment="1">
      <alignment vertical="center" wrapText="1"/>
    </xf>
    <xf numFmtId="14" fontId="36" fillId="33" borderId="16" xfId="0" applyNumberFormat="1" applyFont="1" applyFill="1" applyBorder="1" applyAlignment="1">
      <alignment vertical="center" wrapText="1"/>
    </xf>
    <xf numFmtId="14" fontId="36" fillId="33" borderId="17" xfId="0" applyNumberFormat="1" applyFont="1" applyFill="1" applyBorder="1" applyAlignment="1">
      <alignment vertical="center" wrapText="1"/>
    </xf>
  </cellXfs>
  <cellStyles count="411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648" Type="http://schemas.openxmlformats.org/officeDocument/2006/relationships/image" Target="cid:26b6ba8e13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>
      <c r="A3" s="65" t="s">
        <v>5</v>
      </c>
      <c r="B3" s="65"/>
      <c r="C3" s="65"/>
      <c r="D3" s="65"/>
      <c r="E3" s="15">
        <f>SUM(E4:E41)</f>
        <v>12062646.674499998</v>
      </c>
      <c r="F3" s="25">
        <f>RA!I7</f>
        <v>1481306.0660999999</v>
      </c>
      <c r="G3" s="16">
        <f>SUM(G4:G41)</f>
        <v>10581726.690200003</v>
      </c>
      <c r="H3" s="27">
        <f>RA!J7</f>
        <v>12.2745501209055</v>
      </c>
      <c r="I3" s="20">
        <f>SUM(I4:I41)</f>
        <v>12062649.848971022</v>
      </c>
      <c r="J3" s="21">
        <f>SUM(J4:J41)</f>
        <v>10581726.665150359</v>
      </c>
      <c r="K3" s="22">
        <f>E3-I3</f>
        <v>-3.1744710244238377</v>
      </c>
      <c r="L3" s="22">
        <f>G3-J3</f>
        <v>2.5049643591046333E-2</v>
      </c>
    </row>
    <row r="4" spans="1:13">
      <c r="A4" s="66">
        <f>RA!A8</f>
        <v>42501</v>
      </c>
      <c r="B4" s="12">
        <v>12</v>
      </c>
      <c r="C4" s="64" t="s">
        <v>6</v>
      </c>
      <c r="D4" s="64"/>
      <c r="E4" s="15">
        <f>VLOOKUP(C4,RA!B8:D35,3,0)</f>
        <v>414843.97480000003</v>
      </c>
      <c r="F4" s="25">
        <f>VLOOKUP(C4,RA!B8:I38,8,0)</f>
        <v>119779.4332</v>
      </c>
      <c r="G4" s="16">
        <f t="shared" ref="G4:G41" si="0">E4-F4</f>
        <v>295064.5416</v>
      </c>
      <c r="H4" s="27">
        <f>RA!J8</f>
        <v>28.873369381282899</v>
      </c>
      <c r="I4" s="20">
        <f>VLOOKUP(B4,RMS!B:D,3,FALSE)</f>
        <v>414844.52810170897</v>
      </c>
      <c r="J4" s="21">
        <f>VLOOKUP(B4,RMS!B:E,4,FALSE)</f>
        <v>295064.54920170899</v>
      </c>
      <c r="K4" s="22">
        <f t="shared" ref="K4:K41" si="1">E4-I4</f>
        <v>-0.55330170894740149</v>
      </c>
      <c r="L4" s="22">
        <f t="shared" ref="L4:L41" si="2">G4-J4</f>
        <v>-7.6017089886590838E-3</v>
      </c>
    </row>
    <row r="5" spans="1:13">
      <c r="A5" s="66"/>
      <c r="B5" s="12">
        <v>13</v>
      </c>
      <c r="C5" s="64" t="s">
        <v>7</v>
      </c>
      <c r="D5" s="64"/>
      <c r="E5" s="15">
        <f>VLOOKUP(C5,RA!B8:D36,3,0)</f>
        <v>44256.984199999999</v>
      </c>
      <c r="F5" s="25">
        <f>VLOOKUP(C5,RA!B9:I39,8,0)</f>
        <v>10364.0975</v>
      </c>
      <c r="G5" s="16">
        <f t="shared" si="0"/>
        <v>33892.886700000003</v>
      </c>
      <c r="H5" s="27">
        <f>RA!J9</f>
        <v>23.417993085936502</v>
      </c>
      <c r="I5" s="20">
        <f>VLOOKUP(B5,RMS!B:D,3,FALSE)</f>
        <v>44257.005427350399</v>
      </c>
      <c r="J5" s="21">
        <f>VLOOKUP(B5,RMS!B:E,4,FALSE)</f>
        <v>33892.884041880301</v>
      </c>
      <c r="K5" s="22">
        <f t="shared" si="1"/>
        <v>-2.1227350400295109E-2</v>
      </c>
      <c r="L5" s="22">
        <f t="shared" si="2"/>
        <v>2.6581197016639635E-3</v>
      </c>
      <c r="M5" s="32"/>
    </row>
    <row r="6" spans="1:13">
      <c r="A6" s="66"/>
      <c r="B6" s="12">
        <v>14</v>
      </c>
      <c r="C6" s="64" t="s">
        <v>8</v>
      </c>
      <c r="D6" s="64"/>
      <c r="E6" s="15">
        <f>VLOOKUP(C6,RA!B10:D37,3,0)</f>
        <v>77916.563500000004</v>
      </c>
      <c r="F6" s="25">
        <f>VLOOKUP(C6,RA!B10:I40,8,0)</f>
        <v>24466.667099999999</v>
      </c>
      <c r="G6" s="16">
        <f t="shared" si="0"/>
        <v>53449.896400000005</v>
      </c>
      <c r="H6" s="27">
        <f>RA!J10</f>
        <v>31.401111651953201</v>
      </c>
      <c r="I6" s="20">
        <f>VLOOKUP(B6,RMS!B:D,3,FALSE)</f>
        <v>77918.390000060506</v>
      </c>
      <c r="J6" s="21">
        <f>VLOOKUP(B6,RMS!B:E,4,FALSE)</f>
        <v>53449.897319014002</v>
      </c>
      <c r="K6" s="22">
        <f>E6-I6</f>
        <v>-1.8265000605024397</v>
      </c>
      <c r="L6" s="22">
        <f t="shared" si="2"/>
        <v>-9.1901399719063193E-4</v>
      </c>
      <c r="M6" s="32"/>
    </row>
    <row r="7" spans="1:13">
      <c r="A7" s="66"/>
      <c r="B7" s="12">
        <v>15</v>
      </c>
      <c r="C7" s="64" t="s">
        <v>9</v>
      </c>
      <c r="D7" s="64"/>
      <c r="E7" s="15">
        <f>VLOOKUP(C7,RA!B10:D38,3,0)</f>
        <v>39192.302199999998</v>
      </c>
      <c r="F7" s="25">
        <f>VLOOKUP(C7,RA!B11:I41,8,0)</f>
        <v>8289.6489999999994</v>
      </c>
      <c r="G7" s="16">
        <f t="shared" si="0"/>
        <v>30902.653200000001</v>
      </c>
      <c r="H7" s="27">
        <f>RA!J11</f>
        <v>21.151217291848699</v>
      </c>
      <c r="I7" s="20">
        <f>VLOOKUP(B7,RMS!B:D,3,FALSE)</f>
        <v>39192.320117646203</v>
      </c>
      <c r="J7" s="21">
        <f>VLOOKUP(B7,RMS!B:E,4,FALSE)</f>
        <v>30902.653043347698</v>
      </c>
      <c r="K7" s="22">
        <f t="shared" si="1"/>
        <v>-1.7917646204296034E-2</v>
      </c>
      <c r="L7" s="22">
        <f t="shared" si="2"/>
        <v>1.5665230239392258E-4</v>
      </c>
      <c r="M7" s="32"/>
    </row>
    <row r="8" spans="1:13">
      <c r="A8" s="66"/>
      <c r="B8" s="12">
        <v>16</v>
      </c>
      <c r="C8" s="64" t="s">
        <v>10</v>
      </c>
      <c r="D8" s="64"/>
      <c r="E8" s="15">
        <f>VLOOKUP(C8,RA!B12:D38,3,0)</f>
        <v>204741.79800000001</v>
      </c>
      <c r="F8" s="25">
        <f>VLOOKUP(C8,RA!B12:I42,8,0)</f>
        <v>21963.9539</v>
      </c>
      <c r="G8" s="16">
        <f t="shared" si="0"/>
        <v>182777.84410000002</v>
      </c>
      <c r="H8" s="27">
        <f>RA!J12</f>
        <v>10.7276355461136</v>
      </c>
      <c r="I8" s="20">
        <f>VLOOKUP(B8,RMS!B:D,3,FALSE)</f>
        <v>204741.79786666701</v>
      </c>
      <c r="J8" s="21">
        <f>VLOOKUP(B8,RMS!B:E,4,FALSE)</f>
        <v>182777.84622820499</v>
      </c>
      <c r="K8" s="22">
        <f t="shared" si="1"/>
        <v>1.3333300012163818E-4</v>
      </c>
      <c r="L8" s="22">
        <f t="shared" si="2"/>
        <v>-2.1282049710862339E-3</v>
      </c>
      <c r="M8" s="32"/>
    </row>
    <row r="9" spans="1:13">
      <c r="A9" s="66"/>
      <c r="B9" s="12">
        <v>17</v>
      </c>
      <c r="C9" s="64" t="s">
        <v>11</v>
      </c>
      <c r="D9" s="64"/>
      <c r="E9" s="15">
        <f>VLOOKUP(C9,RA!B12:D39,3,0)</f>
        <v>162365.5251</v>
      </c>
      <c r="F9" s="25">
        <f>VLOOKUP(C9,RA!B13:I43,8,0)</f>
        <v>53793.647299999997</v>
      </c>
      <c r="G9" s="16">
        <f t="shared" si="0"/>
        <v>108571.8778</v>
      </c>
      <c r="H9" s="27">
        <f>RA!J13</f>
        <v>33.131200275963003</v>
      </c>
      <c r="I9" s="20">
        <f>VLOOKUP(B9,RMS!B:D,3,FALSE)</f>
        <v>162365.683238461</v>
      </c>
      <c r="J9" s="21">
        <f>VLOOKUP(B9,RMS!B:E,4,FALSE)</f>
        <v>108571.876752137</v>
      </c>
      <c r="K9" s="22">
        <f t="shared" si="1"/>
        <v>-0.15813846100354567</v>
      </c>
      <c r="L9" s="22">
        <f t="shared" si="2"/>
        <v>1.0478629992576316E-3</v>
      </c>
      <c r="M9" s="32"/>
    </row>
    <row r="10" spans="1:13">
      <c r="A10" s="66"/>
      <c r="B10" s="12">
        <v>18</v>
      </c>
      <c r="C10" s="64" t="s">
        <v>12</v>
      </c>
      <c r="D10" s="64"/>
      <c r="E10" s="15">
        <f>VLOOKUP(C10,RA!B14:D40,3,0)</f>
        <v>94446.551200000002</v>
      </c>
      <c r="F10" s="25">
        <f>VLOOKUP(C10,RA!B14:I43,8,0)</f>
        <v>20755.255099999998</v>
      </c>
      <c r="G10" s="16">
        <f t="shared" si="0"/>
        <v>73691.296100000007</v>
      </c>
      <c r="H10" s="27">
        <f>RA!J14</f>
        <v>21.975662251603701</v>
      </c>
      <c r="I10" s="20">
        <f>VLOOKUP(B10,RMS!B:D,3,FALSE)</f>
        <v>94446.560869230801</v>
      </c>
      <c r="J10" s="21">
        <f>VLOOKUP(B10,RMS!B:E,4,FALSE)</f>
        <v>73691.296086324801</v>
      </c>
      <c r="K10" s="22">
        <f t="shared" si="1"/>
        <v>-9.6692307997727767E-3</v>
      </c>
      <c r="L10" s="22">
        <f t="shared" si="2"/>
        <v>1.3675205991603434E-5</v>
      </c>
      <c r="M10" s="32"/>
    </row>
    <row r="11" spans="1:13">
      <c r="A11" s="66"/>
      <c r="B11" s="12">
        <v>19</v>
      </c>
      <c r="C11" s="64" t="s">
        <v>13</v>
      </c>
      <c r="D11" s="64"/>
      <c r="E11" s="15">
        <f>VLOOKUP(C11,RA!B14:D41,3,0)</f>
        <v>78360.845400000006</v>
      </c>
      <c r="F11" s="25">
        <f>VLOOKUP(C11,RA!B15:I44,8,0)</f>
        <v>24375.990699999998</v>
      </c>
      <c r="G11" s="16">
        <f t="shared" si="0"/>
        <v>53984.854700000011</v>
      </c>
      <c r="H11" s="27">
        <f>RA!J15</f>
        <v>31.1073605390174</v>
      </c>
      <c r="I11" s="20">
        <f>VLOOKUP(B11,RMS!B:D,3,FALSE)</f>
        <v>78360.931638461494</v>
      </c>
      <c r="J11" s="21">
        <f>VLOOKUP(B11,RMS!B:E,4,FALSE)</f>
        <v>53984.854211111102</v>
      </c>
      <c r="K11" s="22">
        <f t="shared" si="1"/>
        <v>-8.6238461488392204E-2</v>
      </c>
      <c r="L11" s="22">
        <f t="shared" si="2"/>
        <v>4.8888890887610614E-4</v>
      </c>
      <c r="M11" s="32"/>
    </row>
    <row r="12" spans="1:13">
      <c r="A12" s="66"/>
      <c r="B12" s="12">
        <v>21</v>
      </c>
      <c r="C12" s="64" t="s">
        <v>14</v>
      </c>
      <c r="D12" s="64"/>
      <c r="E12" s="15">
        <f>VLOOKUP(C12,RA!B16:D42,3,0)</f>
        <v>739729.1311</v>
      </c>
      <c r="F12" s="25">
        <f>VLOOKUP(C12,RA!B16:I45,8,0)</f>
        <v>-22250.038799999998</v>
      </c>
      <c r="G12" s="16">
        <f t="shared" si="0"/>
        <v>761979.16989999998</v>
      </c>
      <c r="H12" s="27">
        <f>RA!J16</f>
        <v>-3.0078629953255298</v>
      </c>
      <c r="I12" s="20">
        <f>VLOOKUP(B12,RMS!B:D,3,FALSE)</f>
        <v>739728.59030940197</v>
      </c>
      <c r="J12" s="21">
        <f>VLOOKUP(B12,RMS!B:E,4,FALSE)</f>
        <v>761979.17003333301</v>
      </c>
      <c r="K12" s="22">
        <f t="shared" si="1"/>
        <v>0.54079059802461416</v>
      </c>
      <c r="L12" s="22">
        <f t="shared" si="2"/>
        <v>-1.3333302922546864E-4</v>
      </c>
      <c r="M12" s="32"/>
    </row>
    <row r="13" spans="1:13">
      <c r="A13" s="66"/>
      <c r="B13" s="12">
        <v>22</v>
      </c>
      <c r="C13" s="64" t="s">
        <v>15</v>
      </c>
      <c r="D13" s="64"/>
      <c r="E13" s="15">
        <f>VLOOKUP(C13,RA!B16:D43,3,0)</f>
        <v>358873.185</v>
      </c>
      <c r="F13" s="25">
        <f>VLOOKUP(C13,RA!B17:I46,8,0)</f>
        <v>47063.228999999999</v>
      </c>
      <c r="G13" s="16">
        <f t="shared" si="0"/>
        <v>311809.95600000001</v>
      </c>
      <c r="H13" s="27">
        <f>RA!J17</f>
        <v>13.1141670559755</v>
      </c>
      <c r="I13" s="20">
        <f>VLOOKUP(B13,RMS!B:D,3,FALSE)</f>
        <v>358873.16811282001</v>
      </c>
      <c r="J13" s="21">
        <f>VLOOKUP(B13,RMS!B:E,4,FALSE)</f>
        <v>311809.95697692299</v>
      </c>
      <c r="K13" s="22">
        <f t="shared" si="1"/>
        <v>1.6887179983314127E-2</v>
      </c>
      <c r="L13" s="22">
        <f t="shared" si="2"/>
        <v>-9.769229800440371E-4</v>
      </c>
      <c r="M13" s="32"/>
    </row>
    <row r="14" spans="1:13">
      <c r="A14" s="66"/>
      <c r="B14" s="12">
        <v>23</v>
      </c>
      <c r="C14" s="64" t="s">
        <v>16</v>
      </c>
      <c r="D14" s="64"/>
      <c r="E14" s="15">
        <f>VLOOKUP(C14,RA!B18:D43,3,0)</f>
        <v>1082968.3395</v>
      </c>
      <c r="F14" s="25">
        <f>VLOOKUP(C14,RA!B18:I47,8,0)</f>
        <v>192308.75709999999</v>
      </c>
      <c r="G14" s="16">
        <f t="shared" si="0"/>
        <v>890659.58239999996</v>
      </c>
      <c r="H14" s="27">
        <f>RA!J18</f>
        <v>17.7575604092718</v>
      </c>
      <c r="I14" s="20">
        <f>VLOOKUP(B14,RMS!B:D,3,FALSE)</f>
        <v>1082968.4231153801</v>
      </c>
      <c r="J14" s="21">
        <f>VLOOKUP(B14,RMS!B:E,4,FALSE)</f>
        <v>890659.56404871796</v>
      </c>
      <c r="K14" s="22">
        <f t="shared" si="1"/>
        <v>-8.3615380106493831E-2</v>
      </c>
      <c r="L14" s="22">
        <f t="shared" si="2"/>
        <v>1.8351281993091106E-2</v>
      </c>
      <c r="M14" s="32"/>
    </row>
    <row r="15" spans="1:13">
      <c r="A15" s="66"/>
      <c r="B15" s="12">
        <v>24</v>
      </c>
      <c r="C15" s="64" t="s">
        <v>17</v>
      </c>
      <c r="D15" s="64"/>
      <c r="E15" s="15">
        <f>VLOOKUP(C15,RA!B18:D44,3,0)</f>
        <v>419987.35960000003</v>
      </c>
      <c r="F15" s="25">
        <f>VLOOKUP(C15,RA!B19:I48,8,0)</f>
        <v>37004.338400000001</v>
      </c>
      <c r="G15" s="16">
        <f t="shared" si="0"/>
        <v>382983.02120000002</v>
      </c>
      <c r="H15" s="27">
        <f>RA!J19</f>
        <v>8.8108219340799394</v>
      </c>
      <c r="I15" s="20">
        <f>VLOOKUP(B15,RMS!B:D,3,FALSE)</f>
        <v>419987.350164957</v>
      </c>
      <c r="J15" s="21">
        <f>VLOOKUP(B15,RMS!B:E,4,FALSE)</f>
        <v>382983.022884615</v>
      </c>
      <c r="K15" s="22">
        <f t="shared" si="1"/>
        <v>9.4350430299527943E-3</v>
      </c>
      <c r="L15" s="22">
        <f t="shared" si="2"/>
        <v>-1.684614981058985E-3</v>
      </c>
      <c r="M15" s="32"/>
    </row>
    <row r="16" spans="1:13">
      <c r="A16" s="66"/>
      <c r="B16" s="12">
        <v>25</v>
      </c>
      <c r="C16" s="64" t="s">
        <v>18</v>
      </c>
      <c r="D16" s="64"/>
      <c r="E16" s="15">
        <f>VLOOKUP(C16,RA!B20:D45,3,0)</f>
        <v>693773.84829999995</v>
      </c>
      <c r="F16" s="25">
        <f>VLOOKUP(C16,RA!B20:I49,8,0)</f>
        <v>89091.756099999999</v>
      </c>
      <c r="G16" s="16">
        <f t="shared" si="0"/>
        <v>604682.09219999996</v>
      </c>
      <c r="H16" s="27">
        <f>RA!J20</f>
        <v>12.841613490953501</v>
      </c>
      <c r="I16" s="20">
        <f>VLOOKUP(B16,RMS!B:D,3,FALSE)</f>
        <v>693773.83349999995</v>
      </c>
      <c r="J16" s="21">
        <f>VLOOKUP(B16,RMS!B:E,4,FALSE)</f>
        <v>604682.09219999996</v>
      </c>
      <c r="K16" s="22">
        <f t="shared" si="1"/>
        <v>1.4800000004470348E-2</v>
      </c>
      <c r="L16" s="22">
        <f t="shared" si="2"/>
        <v>0</v>
      </c>
      <c r="M16" s="32"/>
    </row>
    <row r="17" spans="1:13">
      <c r="A17" s="66"/>
      <c r="B17" s="12">
        <v>26</v>
      </c>
      <c r="C17" s="64" t="s">
        <v>19</v>
      </c>
      <c r="D17" s="64"/>
      <c r="E17" s="15">
        <f>VLOOKUP(C17,RA!B20:D46,3,0)</f>
        <v>227459.98209999999</v>
      </c>
      <c r="F17" s="25">
        <f>VLOOKUP(C17,RA!B21:I50,8,0)</f>
        <v>39224.811699999998</v>
      </c>
      <c r="G17" s="16">
        <f t="shared" si="0"/>
        <v>188235.1704</v>
      </c>
      <c r="H17" s="27">
        <f>RA!J21</f>
        <v>17.244708866087599</v>
      </c>
      <c r="I17" s="20">
        <f>VLOOKUP(B17,RMS!B:D,3,FALSE)</f>
        <v>227459.81949248901</v>
      </c>
      <c r="J17" s="21">
        <f>VLOOKUP(B17,RMS!B:E,4,FALSE)</f>
        <v>188235.17026936699</v>
      </c>
      <c r="K17" s="22">
        <f t="shared" si="1"/>
        <v>0.16260751098161563</v>
      </c>
      <c r="L17" s="22">
        <f t="shared" si="2"/>
        <v>1.3063300866633654E-4</v>
      </c>
      <c r="M17" s="32"/>
    </row>
    <row r="18" spans="1:13">
      <c r="A18" s="66"/>
      <c r="B18" s="12">
        <v>27</v>
      </c>
      <c r="C18" s="64" t="s">
        <v>20</v>
      </c>
      <c r="D18" s="64"/>
      <c r="E18" s="15">
        <f>VLOOKUP(C18,RA!B22:D47,3,0)</f>
        <v>983990.22939999995</v>
      </c>
      <c r="F18" s="25">
        <f>VLOOKUP(C18,RA!B22:I51,8,0)</f>
        <v>60480.539400000001</v>
      </c>
      <c r="G18" s="16">
        <f t="shared" si="0"/>
        <v>923509.69</v>
      </c>
      <c r="H18" s="27">
        <f>RA!J22</f>
        <v>6.1464573115607797</v>
      </c>
      <c r="I18" s="20">
        <f>VLOOKUP(B18,RMS!B:D,3,FALSE)</f>
        <v>983990.99014957296</v>
      </c>
      <c r="J18" s="21">
        <f>VLOOKUP(B18,RMS!B:E,4,FALSE)</f>
        <v>923509.69125213695</v>
      </c>
      <c r="K18" s="22">
        <f t="shared" si="1"/>
        <v>-0.76074957300443202</v>
      </c>
      <c r="L18" s="22">
        <f t="shared" si="2"/>
        <v>-1.2521370081230998E-3</v>
      </c>
      <c r="M18" s="32"/>
    </row>
    <row r="19" spans="1:13">
      <c r="A19" s="66"/>
      <c r="B19" s="12">
        <v>29</v>
      </c>
      <c r="C19" s="64" t="s">
        <v>21</v>
      </c>
      <c r="D19" s="64"/>
      <c r="E19" s="15">
        <f>VLOOKUP(C19,RA!B22:D48,3,0)</f>
        <v>1661007.7472000001</v>
      </c>
      <c r="F19" s="25">
        <f>VLOOKUP(C19,RA!B23:I52,8,0)</f>
        <v>290911.90149999998</v>
      </c>
      <c r="G19" s="16">
        <f t="shared" si="0"/>
        <v>1370095.8457000002</v>
      </c>
      <c r="H19" s="27">
        <f>RA!J23</f>
        <v>17.514180893520599</v>
      </c>
      <c r="I19" s="20">
        <f>VLOOKUP(B19,RMS!B:D,3,FALSE)</f>
        <v>1661008.4085059799</v>
      </c>
      <c r="J19" s="21">
        <f>VLOOKUP(B19,RMS!B:E,4,FALSE)</f>
        <v>1370095.8669008501</v>
      </c>
      <c r="K19" s="22">
        <f t="shared" si="1"/>
        <v>-0.66130597982555628</v>
      </c>
      <c r="L19" s="22">
        <f t="shared" si="2"/>
        <v>-2.120084990747273E-2</v>
      </c>
      <c r="M19" s="32"/>
    </row>
    <row r="20" spans="1:13">
      <c r="A20" s="66"/>
      <c r="B20" s="12">
        <v>31</v>
      </c>
      <c r="C20" s="64" t="s">
        <v>22</v>
      </c>
      <c r="D20" s="64"/>
      <c r="E20" s="15">
        <f>VLOOKUP(C20,RA!B24:D49,3,0)</f>
        <v>170358.0001</v>
      </c>
      <c r="F20" s="25">
        <f>VLOOKUP(C20,RA!B24:I53,8,0)</f>
        <v>27595.9162</v>
      </c>
      <c r="G20" s="16">
        <f t="shared" si="0"/>
        <v>142762.0839</v>
      </c>
      <c r="H20" s="27">
        <f>RA!J24</f>
        <v>16.198779149673801</v>
      </c>
      <c r="I20" s="20">
        <f>VLOOKUP(B20,RMS!B:D,3,FALSE)</f>
        <v>170358.016986779</v>
      </c>
      <c r="J20" s="21">
        <f>VLOOKUP(B20,RMS!B:E,4,FALSE)</f>
        <v>142762.08050076701</v>
      </c>
      <c r="K20" s="22">
        <f t="shared" si="1"/>
        <v>-1.6886778990738094E-2</v>
      </c>
      <c r="L20" s="22">
        <f t="shared" si="2"/>
        <v>3.3992329845204949E-3</v>
      </c>
      <c r="M20" s="32"/>
    </row>
    <row r="21" spans="1:13">
      <c r="A21" s="66"/>
      <c r="B21" s="12">
        <v>32</v>
      </c>
      <c r="C21" s="64" t="s">
        <v>23</v>
      </c>
      <c r="D21" s="64"/>
      <c r="E21" s="15">
        <f>VLOOKUP(C21,RA!B24:D50,3,0)</f>
        <v>181704.9535</v>
      </c>
      <c r="F21" s="25">
        <f>VLOOKUP(C21,RA!B25:I54,8,0)</f>
        <v>2937.1279</v>
      </c>
      <c r="G21" s="16">
        <f t="shared" si="0"/>
        <v>178767.82560000001</v>
      </c>
      <c r="H21" s="27">
        <f>RA!J25</f>
        <v>1.6164269841988601</v>
      </c>
      <c r="I21" s="20">
        <f>VLOOKUP(B21,RMS!B:D,3,FALSE)</f>
        <v>181704.93666778601</v>
      </c>
      <c r="J21" s="21">
        <f>VLOOKUP(B21,RMS!B:E,4,FALSE)</f>
        <v>178767.80756336599</v>
      </c>
      <c r="K21" s="22">
        <f t="shared" si="1"/>
        <v>1.6832213994348422E-2</v>
      </c>
      <c r="L21" s="22">
        <f t="shared" si="2"/>
        <v>1.8036634020972997E-2</v>
      </c>
      <c r="M21" s="32"/>
    </row>
    <row r="22" spans="1:13">
      <c r="A22" s="66"/>
      <c r="B22" s="12">
        <v>33</v>
      </c>
      <c r="C22" s="64" t="s">
        <v>24</v>
      </c>
      <c r="D22" s="64"/>
      <c r="E22" s="15">
        <f>VLOOKUP(C22,RA!B26:D51,3,0)</f>
        <v>453039.67119999998</v>
      </c>
      <c r="F22" s="25">
        <f>VLOOKUP(C22,RA!B26:I55,8,0)</f>
        <v>102441.5595</v>
      </c>
      <c r="G22" s="16">
        <f t="shared" si="0"/>
        <v>350598.11170000001</v>
      </c>
      <c r="H22" s="27">
        <f>RA!J26</f>
        <v>22.612050558101298</v>
      </c>
      <c r="I22" s="20">
        <f>VLOOKUP(B22,RMS!B:D,3,FALSE)</f>
        <v>453039.65842586802</v>
      </c>
      <c r="J22" s="21">
        <f>VLOOKUP(B22,RMS!B:E,4,FALSE)</f>
        <v>350598.10371059697</v>
      </c>
      <c r="K22" s="22">
        <f t="shared" si="1"/>
        <v>1.2774131959304214E-2</v>
      </c>
      <c r="L22" s="22">
        <f t="shared" si="2"/>
        <v>7.9894030350260437E-3</v>
      </c>
      <c r="M22" s="32"/>
    </row>
    <row r="23" spans="1:13">
      <c r="A23" s="66"/>
      <c r="B23" s="12">
        <v>34</v>
      </c>
      <c r="C23" s="64" t="s">
        <v>25</v>
      </c>
      <c r="D23" s="64"/>
      <c r="E23" s="15">
        <f>VLOOKUP(C23,RA!B26:D52,3,0)</f>
        <v>163991.54810000001</v>
      </c>
      <c r="F23" s="25">
        <f>VLOOKUP(C23,RA!B27:I56,8,0)</f>
        <v>45956.680699999997</v>
      </c>
      <c r="G23" s="16">
        <f t="shared" si="0"/>
        <v>118034.86740000002</v>
      </c>
      <c r="H23" s="27">
        <f>RA!J27</f>
        <v>28.023810514903001</v>
      </c>
      <c r="I23" s="20">
        <f>VLOOKUP(B23,RMS!B:D,3,FALSE)</f>
        <v>163991.39669133199</v>
      </c>
      <c r="J23" s="21">
        <f>VLOOKUP(B23,RMS!B:E,4,FALSE)</f>
        <v>118034.87226149099</v>
      </c>
      <c r="K23" s="22">
        <f t="shared" si="1"/>
        <v>0.15140866802539676</v>
      </c>
      <c r="L23" s="22">
        <f t="shared" si="2"/>
        <v>-4.861490975599736E-3</v>
      </c>
      <c r="M23" s="32"/>
    </row>
    <row r="24" spans="1:13">
      <c r="A24" s="66"/>
      <c r="B24" s="12">
        <v>35</v>
      </c>
      <c r="C24" s="64" t="s">
        <v>26</v>
      </c>
      <c r="D24" s="64"/>
      <c r="E24" s="15">
        <f>VLOOKUP(C24,RA!B28:D53,3,0)</f>
        <v>714679.29729999998</v>
      </c>
      <c r="F24" s="25">
        <f>VLOOKUP(C24,RA!B28:I57,8,0)</f>
        <v>21846.208299999998</v>
      </c>
      <c r="G24" s="16">
        <f t="shared" si="0"/>
        <v>692833.08899999992</v>
      </c>
      <c r="H24" s="27">
        <f>RA!J28</f>
        <v>3.0567848239809399</v>
      </c>
      <c r="I24" s="20">
        <f>VLOOKUP(B24,RMS!B:D,3,FALSE)</f>
        <v>714679.29720353999</v>
      </c>
      <c r="J24" s="21">
        <f>VLOOKUP(B24,RMS!B:E,4,FALSE)</f>
        <v>692833.08244336303</v>
      </c>
      <c r="K24" s="22">
        <f t="shared" si="1"/>
        <v>9.6459989435970783E-5</v>
      </c>
      <c r="L24" s="22">
        <f t="shared" si="2"/>
        <v>6.5566368866711855E-3</v>
      </c>
      <c r="M24" s="32"/>
    </row>
    <row r="25" spans="1:13">
      <c r="A25" s="66"/>
      <c r="B25" s="12">
        <v>36</v>
      </c>
      <c r="C25" s="64" t="s">
        <v>27</v>
      </c>
      <c r="D25" s="64"/>
      <c r="E25" s="15">
        <f>VLOOKUP(C25,RA!B28:D54,3,0)</f>
        <v>683646.0773</v>
      </c>
      <c r="F25" s="25">
        <f>VLOOKUP(C25,RA!B29:I58,8,0)</f>
        <v>106002.4029</v>
      </c>
      <c r="G25" s="16">
        <f t="shared" si="0"/>
        <v>577643.67440000002</v>
      </c>
      <c r="H25" s="27">
        <f>RA!J29</f>
        <v>15.505450322869899</v>
      </c>
      <c r="I25" s="20">
        <f>VLOOKUP(B25,RMS!B:D,3,FALSE)</f>
        <v>683646.07699203503</v>
      </c>
      <c r="J25" s="21">
        <f>VLOOKUP(B25,RMS!B:E,4,FALSE)</f>
        <v>577643.68895127205</v>
      </c>
      <c r="K25" s="22">
        <f t="shared" si="1"/>
        <v>3.0796497594565153E-4</v>
      </c>
      <c r="L25" s="22">
        <f t="shared" si="2"/>
        <v>-1.4551272033713758E-2</v>
      </c>
      <c r="M25" s="32"/>
    </row>
    <row r="26" spans="1:13">
      <c r="A26" s="66"/>
      <c r="B26" s="12">
        <v>37</v>
      </c>
      <c r="C26" s="64" t="s">
        <v>67</v>
      </c>
      <c r="D26" s="64"/>
      <c r="E26" s="15">
        <f>VLOOKUP(C26,RA!B30:D55,3,0)</f>
        <v>1002799.5603</v>
      </c>
      <c r="F26" s="25">
        <f>VLOOKUP(C26,RA!B30:I59,8,0)</f>
        <v>100658.1167</v>
      </c>
      <c r="G26" s="16">
        <f t="shared" si="0"/>
        <v>902141.4436</v>
      </c>
      <c r="H26" s="27">
        <f>RA!J30</f>
        <v>10.037710494197601</v>
      </c>
      <c r="I26" s="20">
        <f>VLOOKUP(B26,RMS!B:D,3,FALSE)</f>
        <v>1002799.56233982</v>
      </c>
      <c r="J26" s="21">
        <f>VLOOKUP(B26,RMS!B:E,4,FALSE)</f>
        <v>902141.44382084301</v>
      </c>
      <c r="K26" s="22">
        <f t="shared" si="1"/>
        <v>-2.0398199558258057E-3</v>
      </c>
      <c r="L26" s="22">
        <f t="shared" si="2"/>
        <v>-2.2084300871938467E-4</v>
      </c>
      <c r="M26" s="32"/>
    </row>
    <row r="27" spans="1:13">
      <c r="A27" s="66"/>
      <c r="B27" s="12">
        <v>38</v>
      </c>
      <c r="C27" s="64" t="s">
        <v>29</v>
      </c>
      <c r="D27" s="64"/>
      <c r="E27" s="15">
        <f>VLOOKUP(C27,RA!B30:D56,3,0)</f>
        <v>567899.31099999999</v>
      </c>
      <c r="F27" s="25">
        <f>VLOOKUP(C27,RA!B31:I60,8,0)</f>
        <v>27064.021400000001</v>
      </c>
      <c r="G27" s="16">
        <f t="shared" si="0"/>
        <v>540835.28960000002</v>
      </c>
      <c r="H27" s="27">
        <f>RA!J31</f>
        <v>4.7656373015039604</v>
      </c>
      <c r="I27" s="20">
        <f>VLOOKUP(B27,RMS!B:D,3,FALSE)</f>
        <v>567899.27421327401</v>
      </c>
      <c r="J27" s="21">
        <f>VLOOKUP(B27,RMS!B:E,4,FALSE)</f>
        <v>540835.27493097296</v>
      </c>
      <c r="K27" s="22">
        <f t="shared" si="1"/>
        <v>3.6786725977435708E-2</v>
      </c>
      <c r="L27" s="22">
        <f t="shared" si="2"/>
        <v>1.4669027063064277E-2</v>
      </c>
      <c r="M27" s="32"/>
    </row>
    <row r="28" spans="1:13">
      <c r="A28" s="66"/>
      <c r="B28" s="12">
        <v>39</v>
      </c>
      <c r="C28" s="64" t="s">
        <v>30</v>
      </c>
      <c r="D28" s="64"/>
      <c r="E28" s="15">
        <f>VLOOKUP(C28,RA!B32:D57,3,0)</f>
        <v>86753.195999999996</v>
      </c>
      <c r="F28" s="25">
        <f>VLOOKUP(C28,RA!B32:I61,8,0)</f>
        <v>23814.7412</v>
      </c>
      <c r="G28" s="16">
        <f t="shared" si="0"/>
        <v>62938.454799999992</v>
      </c>
      <c r="H28" s="27">
        <f>RA!J32</f>
        <v>27.451139898062099</v>
      </c>
      <c r="I28" s="20">
        <f>VLOOKUP(B28,RMS!B:D,3,FALSE)</f>
        <v>86753.140187504701</v>
      </c>
      <c r="J28" s="21">
        <f>VLOOKUP(B28,RMS!B:E,4,FALSE)</f>
        <v>62938.4452866266</v>
      </c>
      <c r="K28" s="22">
        <f t="shared" si="1"/>
        <v>5.5812495294958353E-2</v>
      </c>
      <c r="L28" s="22">
        <f t="shared" si="2"/>
        <v>9.5133733921102248E-3</v>
      </c>
      <c r="M28" s="32"/>
    </row>
    <row r="29" spans="1:13">
      <c r="A29" s="66"/>
      <c r="B29" s="12">
        <v>40</v>
      </c>
      <c r="C29" s="64" t="s">
        <v>69</v>
      </c>
      <c r="D29" s="64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6"/>
      <c r="B30" s="12">
        <v>42</v>
      </c>
      <c r="C30" s="64" t="s">
        <v>31</v>
      </c>
      <c r="D30" s="64"/>
      <c r="E30" s="15">
        <f>VLOOKUP(C30,RA!B34:D60,3,0)</f>
        <v>104227.4577</v>
      </c>
      <c r="F30" s="25">
        <f>VLOOKUP(C30,RA!B34:I64,8,0)</f>
        <v>12872.632600000001</v>
      </c>
      <c r="G30" s="16">
        <f t="shared" si="0"/>
        <v>91354.825100000002</v>
      </c>
      <c r="H30" s="27">
        <f>RA!J34</f>
        <v>12.350519607848</v>
      </c>
      <c r="I30" s="20">
        <f>VLOOKUP(B30,RMS!B:D,3,FALSE)</f>
        <v>104227.4571</v>
      </c>
      <c r="J30" s="21">
        <f>VLOOKUP(B30,RMS!B:E,4,FALSE)</f>
        <v>91354.830199999997</v>
      </c>
      <c r="K30" s="22">
        <f t="shared" si="1"/>
        <v>5.9999999939464033E-4</v>
      </c>
      <c r="L30" s="22">
        <f t="shared" si="2"/>
        <v>-5.0999999948544428E-3</v>
      </c>
      <c r="M30" s="32"/>
    </row>
    <row r="31" spans="1:13" s="35" customFormat="1" ht="12" thickBot="1">
      <c r="A31" s="66"/>
      <c r="B31" s="12">
        <v>70</v>
      </c>
      <c r="C31" s="67" t="s">
        <v>64</v>
      </c>
      <c r="D31" s="68"/>
      <c r="E31" s="15">
        <f>VLOOKUP(C31,RA!B34:D61,3,0)</f>
        <v>73642.78</v>
      </c>
      <c r="F31" s="25">
        <f>VLOOKUP(C31,RA!B34:I65,8,0)</f>
        <v>1733.87</v>
      </c>
      <c r="G31" s="16">
        <f t="shared" si="0"/>
        <v>71908.91</v>
      </c>
      <c r="H31" s="27">
        <f>RA!J34</f>
        <v>12.350519607848</v>
      </c>
      <c r="I31" s="20">
        <f>VLOOKUP(B31,RMS!B:D,3,FALSE)</f>
        <v>73642.78</v>
      </c>
      <c r="J31" s="21">
        <f>VLOOKUP(B31,RMS!B:E,4,FALSE)</f>
        <v>71908.91</v>
      </c>
      <c r="K31" s="22">
        <f t="shared" si="1"/>
        <v>0</v>
      </c>
      <c r="L31" s="22">
        <f t="shared" si="2"/>
        <v>0</v>
      </c>
    </row>
    <row r="32" spans="1:13">
      <c r="A32" s="66"/>
      <c r="B32" s="12">
        <v>71</v>
      </c>
      <c r="C32" s="64" t="s">
        <v>35</v>
      </c>
      <c r="D32" s="64"/>
      <c r="E32" s="15">
        <f>VLOOKUP(C32,RA!B34:D61,3,0)</f>
        <v>78577.850000000006</v>
      </c>
      <c r="F32" s="25">
        <f>VLOOKUP(C32,RA!B34:I65,8,0)</f>
        <v>-10224.17</v>
      </c>
      <c r="G32" s="16">
        <f t="shared" si="0"/>
        <v>88802.02</v>
      </c>
      <c r="H32" s="27">
        <f>RA!J34</f>
        <v>12.350519607848</v>
      </c>
      <c r="I32" s="20">
        <f>VLOOKUP(B32,RMS!B:D,3,FALSE)</f>
        <v>78577.850000000006</v>
      </c>
      <c r="J32" s="21">
        <f>VLOOKUP(B32,RMS!B:E,4,FALSE)</f>
        <v>88802.02</v>
      </c>
      <c r="K32" s="22">
        <f t="shared" si="1"/>
        <v>0</v>
      </c>
      <c r="L32" s="22">
        <f t="shared" si="2"/>
        <v>0</v>
      </c>
      <c r="M32" s="32"/>
    </row>
    <row r="33" spans="1:13">
      <c r="A33" s="66"/>
      <c r="B33" s="12">
        <v>72</v>
      </c>
      <c r="C33" s="64" t="s">
        <v>36</v>
      </c>
      <c r="D33" s="64"/>
      <c r="E33" s="15">
        <f>VLOOKUP(C33,RA!B34:D62,3,0)</f>
        <v>43090.61</v>
      </c>
      <c r="F33" s="25">
        <f>VLOOKUP(C33,RA!B34:I66,8,0)</f>
        <v>2396.56</v>
      </c>
      <c r="G33" s="16">
        <f t="shared" si="0"/>
        <v>40694.050000000003</v>
      </c>
      <c r="H33" s="27">
        <f>RA!J35</f>
        <v>7.0683141283439701</v>
      </c>
      <c r="I33" s="20">
        <f>VLOOKUP(B33,RMS!B:D,3,FALSE)</f>
        <v>43090.61</v>
      </c>
      <c r="J33" s="21">
        <f>VLOOKUP(B33,RMS!B:E,4,FALSE)</f>
        <v>40694.050000000003</v>
      </c>
      <c r="K33" s="22">
        <f t="shared" si="1"/>
        <v>0</v>
      </c>
      <c r="L33" s="22">
        <f t="shared" si="2"/>
        <v>0</v>
      </c>
      <c r="M33" s="32"/>
    </row>
    <row r="34" spans="1:13">
      <c r="A34" s="66"/>
      <c r="B34" s="12">
        <v>73</v>
      </c>
      <c r="C34" s="64" t="s">
        <v>37</v>
      </c>
      <c r="D34" s="64"/>
      <c r="E34" s="15">
        <f>VLOOKUP(C34,RA!B34:D63,3,0)</f>
        <v>80655.67</v>
      </c>
      <c r="F34" s="25">
        <f>VLOOKUP(C34,RA!B34:I67,8,0)</f>
        <v>-14058.13</v>
      </c>
      <c r="G34" s="16">
        <f t="shared" si="0"/>
        <v>94713.8</v>
      </c>
      <c r="H34" s="27">
        <f>RA!J34</f>
        <v>12.350519607848</v>
      </c>
      <c r="I34" s="20">
        <f>VLOOKUP(B34,RMS!B:D,3,FALSE)</f>
        <v>80655.67</v>
      </c>
      <c r="J34" s="21">
        <f>VLOOKUP(B34,RMS!B:E,4,FALSE)</f>
        <v>94713.8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6"/>
      <c r="B35" s="12">
        <v>74</v>
      </c>
      <c r="C35" s="64" t="s">
        <v>65</v>
      </c>
      <c r="D35" s="64"/>
      <c r="E35" s="15">
        <f>VLOOKUP(C35,RA!B35:D64,3,0)</f>
        <v>0</v>
      </c>
      <c r="F35" s="25">
        <f>VLOOKUP(C35,RA!B35:I68,8,0)</f>
        <v>0</v>
      </c>
      <c r="G35" s="16">
        <f t="shared" si="0"/>
        <v>0</v>
      </c>
      <c r="H35" s="27">
        <f>RA!J35</f>
        <v>7.0683141283439701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6"/>
      <c r="B36" s="12">
        <v>75</v>
      </c>
      <c r="C36" s="64" t="s">
        <v>32</v>
      </c>
      <c r="D36" s="64"/>
      <c r="E36" s="15">
        <f>VLOOKUP(C36,RA!B8:D64,3,0)</f>
        <v>41194.016600000003</v>
      </c>
      <c r="F36" s="25">
        <f>VLOOKUP(C36,RA!B8:I68,8,0)</f>
        <v>2282.0846999999999</v>
      </c>
      <c r="G36" s="16">
        <f t="shared" si="0"/>
        <v>38911.931900000003</v>
      </c>
      <c r="H36" s="27">
        <f>RA!J35</f>
        <v>7.0683141283439701</v>
      </c>
      <c r="I36" s="20">
        <f>VLOOKUP(B36,RMS!B:D,3,FALSE)</f>
        <v>41194.017094017101</v>
      </c>
      <c r="J36" s="21">
        <f>VLOOKUP(B36,RMS!B:E,4,FALSE)</f>
        <v>38911.931623931603</v>
      </c>
      <c r="K36" s="22">
        <f t="shared" si="1"/>
        <v>-4.9401709839003161E-4</v>
      </c>
      <c r="L36" s="22">
        <f t="shared" si="2"/>
        <v>2.7606840012595057E-4</v>
      </c>
      <c r="M36" s="32"/>
    </row>
    <row r="37" spans="1:13">
      <c r="A37" s="66"/>
      <c r="B37" s="12">
        <v>76</v>
      </c>
      <c r="C37" s="64" t="s">
        <v>33</v>
      </c>
      <c r="D37" s="64"/>
      <c r="E37" s="15">
        <f>VLOOKUP(C37,RA!B8:D65,3,0)</f>
        <v>256208.2193</v>
      </c>
      <c r="F37" s="25">
        <f>VLOOKUP(C37,RA!B8:I69,8,0)</f>
        <v>14066.261200000001</v>
      </c>
      <c r="G37" s="16">
        <f t="shared" si="0"/>
        <v>242141.95809999999</v>
      </c>
      <c r="H37" s="27">
        <f>RA!J36</f>
        <v>2.3544331161860002</v>
      </c>
      <c r="I37" s="20">
        <f>VLOOKUP(B37,RMS!B:D,3,FALSE)</f>
        <v>256208.21497094</v>
      </c>
      <c r="J37" s="21">
        <f>VLOOKUP(B37,RMS!B:E,4,FALSE)</f>
        <v>242141.95600854699</v>
      </c>
      <c r="K37" s="22">
        <f t="shared" si="1"/>
        <v>4.3290600006002933E-3</v>
      </c>
      <c r="L37" s="22">
        <f t="shared" si="2"/>
        <v>2.091453003231436E-3</v>
      </c>
      <c r="M37" s="32"/>
    </row>
    <row r="38" spans="1:13">
      <c r="A38" s="66"/>
      <c r="B38" s="12">
        <v>77</v>
      </c>
      <c r="C38" s="64" t="s">
        <v>38</v>
      </c>
      <c r="D38" s="64"/>
      <c r="E38" s="15">
        <f>VLOOKUP(C38,RA!B9:D66,3,0)</f>
        <v>52247.839999999997</v>
      </c>
      <c r="F38" s="25">
        <f>VLOOKUP(C38,RA!B9:I70,8,0)</f>
        <v>-7103.39</v>
      </c>
      <c r="G38" s="16">
        <f t="shared" si="0"/>
        <v>59351.229999999996</v>
      </c>
      <c r="H38" s="27">
        <f>RA!J37</f>
        <v>-13.011516604233901</v>
      </c>
      <c r="I38" s="20">
        <f>VLOOKUP(B38,RMS!B:D,3,FALSE)</f>
        <v>52247.839999999997</v>
      </c>
      <c r="J38" s="21">
        <f>VLOOKUP(B38,RMS!B:E,4,FALSE)</f>
        <v>59351.23</v>
      </c>
      <c r="K38" s="22">
        <f t="shared" si="1"/>
        <v>0</v>
      </c>
      <c r="L38" s="22">
        <f t="shared" si="2"/>
        <v>0</v>
      </c>
      <c r="M38" s="32"/>
    </row>
    <row r="39" spans="1:13">
      <c r="A39" s="66"/>
      <c r="B39" s="12">
        <v>78</v>
      </c>
      <c r="C39" s="64" t="s">
        <v>39</v>
      </c>
      <c r="D39" s="64"/>
      <c r="E39" s="15">
        <f>VLOOKUP(C39,RA!B10:D67,3,0)</f>
        <v>20900.88</v>
      </c>
      <c r="F39" s="25">
        <f>VLOOKUP(C39,RA!B10:I71,8,0)</f>
        <v>2834.94</v>
      </c>
      <c r="G39" s="16">
        <f t="shared" si="0"/>
        <v>18065.940000000002</v>
      </c>
      <c r="H39" s="27">
        <f>RA!J38</f>
        <v>5.5616757339940204</v>
      </c>
      <c r="I39" s="20">
        <f>VLOOKUP(B39,RMS!B:D,3,FALSE)</f>
        <v>20900.88</v>
      </c>
      <c r="J39" s="21">
        <f>VLOOKUP(B39,RMS!B:E,4,FALSE)</f>
        <v>18065.939999999999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6"/>
      <c r="B40" s="12">
        <v>9101</v>
      </c>
      <c r="C40" s="69" t="s">
        <v>71</v>
      </c>
      <c r="D40" s="70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-17.429809956324199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6"/>
      <c r="B41" s="12">
        <v>99</v>
      </c>
      <c r="C41" s="64" t="s">
        <v>34</v>
      </c>
      <c r="D41" s="64"/>
      <c r="E41" s="15">
        <f>VLOOKUP(C41,RA!B8:D68,3,0)</f>
        <v>3115.3694999999998</v>
      </c>
      <c r="F41" s="25">
        <f>VLOOKUP(C41,RA!B8:I72,8,0)</f>
        <v>178.56280000000001</v>
      </c>
      <c r="G41" s="16">
        <f t="shared" si="0"/>
        <v>2936.8066999999996</v>
      </c>
      <c r="H41" s="27">
        <f>RA!J39</f>
        <v>-17.429809956324199</v>
      </c>
      <c r="I41" s="20">
        <f>VLOOKUP(B41,RMS!B:D,3,FALSE)</f>
        <v>3115.36948793586</v>
      </c>
      <c r="J41" s="21">
        <f>VLOOKUP(B41,RMS!B:E,4,FALSE)</f>
        <v>2936.80639891082</v>
      </c>
      <c r="K41" s="22">
        <f t="shared" si="1"/>
        <v>1.2064139809808694E-5</v>
      </c>
      <c r="L41" s="22">
        <f t="shared" si="2"/>
        <v>3.0108917962934356E-4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38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4" width="13.140625" style="41" bestFit="1" customWidth="1"/>
    <col min="5" max="5" width="14" style="41" bestFit="1" customWidth="1"/>
    <col min="6" max="6" width="17" style="41" bestFit="1" customWidth="1"/>
    <col min="7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9.85546875" style="41" bestFit="1" customWidth="1"/>
    <col min="17" max="17" width="18.8554687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74</v>
      </c>
      <c r="F5" s="47" t="s">
        <v>75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76</v>
      </c>
      <c r="Q5" s="47" t="s">
        <v>77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78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12068108.822799999</v>
      </c>
      <c r="E7" s="51">
        <v>14080144.6306</v>
      </c>
      <c r="F7" s="52">
        <v>85.710119742468507</v>
      </c>
      <c r="G7" s="51">
        <v>13659947.5658</v>
      </c>
      <c r="H7" s="52">
        <v>-11.6533298194016</v>
      </c>
      <c r="I7" s="51">
        <v>1481306.0660999999</v>
      </c>
      <c r="J7" s="52">
        <v>12.2745501209055</v>
      </c>
      <c r="K7" s="51">
        <v>1729362.0275999999</v>
      </c>
      <c r="L7" s="52">
        <v>12.6600927219498</v>
      </c>
      <c r="M7" s="52">
        <v>-0.143437844442699</v>
      </c>
      <c r="N7" s="51">
        <v>242210042.71020001</v>
      </c>
      <c r="O7" s="51">
        <v>3097584716.1753001</v>
      </c>
      <c r="P7" s="51">
        <v>722726</v>
      </c>
      <c r="Q7" s="51">
        <v>790542</v>
      </c>
      <c r="R7" s="52">
        <v>-8.5784183509541503</v>
      </c>
      <c r="S7" s="51">
        <v>16.698041613004101</v>
      </c>
      <c r="T7" s="51">
        <v>16.683029520632701</v>
      </c>
      <c r="U7" s="53">
        <v>8.9903311534051997E-2</v>
      </c>
    </row>
    <row r="8" spans="1:23" ht="12" thickBot="1">
      <c r="A8" s="79">
        <v>42501</v>
      </c>
      <c r="B8" s="67" t="s">
        <v>6</v>
      </c>
      <c r="C8" s="68"/>
      <c r="D8" s="54">
        <v>414843.97480000003</v>
      </c>
      <c r="E8" s="54">
        <v>504807.20409999997</v>
      </c>
      <c r="F8" s="55">
        <v>82.178695436727807</v>
      </c>
      <c r="G8" s="54">
        <v>480175.51459999999</v>
      </c>
      <c r="H8" s="55">
        <v>-13.605762437600101</v>
      </c>
      <c r="I8" s="54">
        <v>119779.4332</v>
      </c>
      <c r="J8" s="55">
        <v>28.873369381282899</v>
      </c>
      <c r="K8" s="54">
        <v>123767.3857</v>
      </c>
      <c r="L8" s="55">
        <v>25.775447088988201</v>
      </c>
      <c r="M8" s="55">
        <v>-3.2221351993864E-2</v>
      </c>
      <c r="N8" s="54">
        <v>7188505.9110000003</v>
      </c>
      <c r="O8" s="54">
        <v>114404749.0706</v>
      </c>
      <c r="P8" s="54">
        <v>17993</v>
      </c>
      <c r="Q8" s="54">
        <v>21080</v>
      </c>
      <c r="R8" s="55">
        <v>-14.644212523719199</v>
      </c>
      <c r="S8" s="54">
        <v>23.055853654198899</v>
      </c>
      <c r="T8" s="54">
        <v>21.842517068311199</v>
      </c>
      <c r="U8" s="56">
        <v>5.2625966667111097</v>
      </c>
    </row>
    <row r="9" spans="1:23" ht="12" thickBot="1">
      <c r="A9" s="80"/>
      <c r="B9" s="67" t="s">
        <v>7</v>
      </c>
      <c r="C9" s="68"/>
      <c r="D9" s="54">
        <v>44256.984199999999</v>
      </c>
      <c r="E9" s="54">
        <v>66234.315100000007</v>
      </c>
      <c r="F9" s="55">
        <v>66.818814587546001</v>
      </c>
      <c r="G9" s="54">
        <v>66612.335999999996</v>
      </c>
      <c r="H9" s="55">
        <v>-33.560378065708399</v>
      </c>
      <c r="I9" s="54">
        <v>10364.0975</v>
      </c>
      <c r="J9" s="55">
        <v>23.417993085936502</v>
      </c>
      <c r="K9" s="54">
        <v>14756.9866</v>
      </c>
      <c r="L9" s="55">
        <v>22.1535341441861</v>
      </c>
      <c r="M9" s="55">
        <v>-0.29768198745941798</v>
      </c>
      <c r="N9" s="54">
        <v>790827.68649999995</v>
      </c>
      <c r="O9" s="54">
        <v>15735232.455</v>
      </c>
      <c r="P9" s="54">
        <v>2585</v>
      </c>
      <c r="Q9" s="54">
        <v>2928</v>
      </c>
      <c r="R9" s="55">
        <v>-11.7144808743169</v>
      </c>
      <c r="S9" s="54">
        <v>17.120690212766</v>
      </c>
      <c r="T9" s="54">
        <v>18.2552143784153</v>
      </c>
      <c r="U9" s="56">
        <v>-6.6266263307736804</v>
      </c>
    </row>
    <row r="10" spans="1:23" ht="12" thickBot="1">
      <c r="A10" s="80"/>
      <c r="B10" s="67" t="s">
        <v>8</v>
      </c>
      <c r="C10" s="68"/>
      <c r="D10" s="54">
        <v>77916.563500000004</v>
      </c>
      <c r="E10" s="54">
        <v>107595.0735</v>
      </c>
      <c r="F10" s="55">
        <v>72.416478715449699</v>
      </c>
      <c r="G10" s="54">
        <v>97342.621299999999</v>
      </c>
      <c r="H10" s="55">
        <v>-19.956374238300899</v>
      </c>
      <c r="I10" s="54">
        <v>24466.667099999999</v>
      </c>
      <c r="J10" s="55">
        <v>31.401111651953201</v>
      </c>
      <c r="K10" s="54">
        <v>27654.596399999999</v>
      </c>
      <c r="L10" s="55">
        <v>28.4095456139109</v>
      </c>
      <c r="M10" s="55">
        <v>-0.115276652527824</v>
      </c>
      <c r="N10" s="54">
        <v>1413364.1993</v>
      </c>
      <c r="O10" s="54">
        <v>26887877.629999999</v>
      </c>
      <c r="P10" s="54">
        <v>76201</v>
      </c>
      <c r="Q10" s="54">
        <v>82741</v>
      </c>
      <c r="R10" s="55">
        <v>-7.9041829322826702</v>
      </c>
      <c r="S10" s="54">
        <v>1.0225136612380401</v>
      </c>
      <c r="T10" s="54">
        <v>0.96701449100204295</v>
      </c>
      <c r="U10" s="56">
        <v>5.4277191924068102</v>
      </c>
    </row>
    <row r="11" spans="1:23" ht="12" thickBot="1">
      <c r="A11" s="80"/>
      <c r="B11" s="67" t="s">
        <v>9</v>
      </c>
      <c r="C11" s="68"/>
      <c r="D11" s="54">
        <v>39192.302199999998</v>
      </c>
      <c r="E11" s="54">
        <v>55605.174899999998</v>
      </c>
      <c r="F11" s="55">
        <v>70.483192023913602</v>
      </c>
      <c r="G11" s="54">
        <v>56545.103799999997</v>
      </c>
      <c r="H11" s="55">
        <v>-30.688424697878101</v>
      </c>
      <c r="I11" s="54">
        <v>8289.6489999999994</v>
      </c>
      <c r="J11" s="55">
        <v>21.151217291848699</v>
      </c>
      <c r="K11" s="54">
        <v>9453.1329999999998</v>
      </c>
      <c r="L11" s="55">
        <v>16.717863023889301</v>
      </c>
      <c r="M11" s="55">
        <v>-0.12307919501396999</v>
      </c>
      <c r="N11" s="54">
        <v>651789.46239999996</v>
      </c>
      <c r="O11" s="54">
        <v>9167486.2357999999</v>
      </c>
      <c r="P11" s="54">
        <v>1800</v>
      </c>
      <c r="Q11" s="54">
        <v>1972</v>
      </c>
      <c r="R11" s="55">
        <v>-8.7221095334685597</v>
      </c>
      <c r="S11" s="54">
        <v>21.773501222222201</v>
      </c>
      <c r="T11" s="54">
        <v>21.064138083164298</v>
      </c>
      <c r="U11" s="56">
        <v>3.2579194857919198</v>
      </c>
    </row>
    <row r="12" spans="1:23" ht="12" thickBot="1">
      <c r="A12" s="80"/>
      <c r="B12" s="67" t="s">
        <v>10</v>
      </c>
      <c r="C12" s="68"/>
      <c r="D12" s="54">
        <v>204741.79800000001</v>
      </c>
      <c r="E12" s="54">
        <v>139027.90489999999</v>
      </c>
      <c r="F12" s="55">
        <v>147.26669307666501</v>
      </c>
      <c r="G12" s="54">
        <v>123835.9823</v>
      </c>
      <c r="H12" s="55">
        <v>65.333043108586097</v>
      </c>
      <c r="I12" s="54">
        <v>21963.9539</v>
      </c>
      <c r="J12" s="55">
        <v>10.7276355461136</v>
      </c>
      <c r="K12" s="54">
        <v>21790.005700000002</v>
      </c>
      <c r="L12" s="55">
        <v>17.5958596970729</v>
      </c>
      <c r="M12" s="55">
        <v>7.9829350388829993E-3</v>
      </c>
      <c r="N12" s="54">
        <v>2569092.9931000001</v>
      </c>
      <c r="O12" s="54">
        <v>30212518.626699999</v>
      </c>
      <c r="P12" s="54">
        <v>1081</v>
      </c>
      <c r="Q12" s="54">
        <v>1300</v>
      </c>
      <c r="R12" s="55">
        <v>-16.846153846153801</v>
      </c>
      <c r="S12" s="54">
        <v>189.40036817761299</v>
      </c>
      <c r="T12" s="54">
        <v>95.626687461538495</v>
      </c>
      <c r="U12" s="56">
        <v>49.510822823816802</v>
      </c>
    </row>
    <row r="13" spans="1:23" ht="12" thickBot="1">
      <c r="A13" s="80"/>
      <c r="B13" s="67" t="s">
        <v>11</v>
      </c>
      <c r="C13" s="68"/>
      <c r="D13" s="54">
        <v>162365.5251</v>
      </c>
      <c r="E13" s="54">
        <v>209564.65359999999</v>
      </c>
      <c r="F13" s="55">
        <v>77.477533692256202</v>
      </c>
      <c r="G13" s="54">
        <v>206602.72889999999</v>
      </c>
      <c r="H13" s="55">
        <v>-21.4117228923011</v>
      </c>
      <c r="I13" s="54">
        <v>53793.647299999997</v>
      </c>
      <c r="J13" s="55">
        <v>33.131200275963003</v>
      </c>
      <c r="K13" s="54">
        <v>63049.944300000003</v>
      </c>
      <c r="L13" s="55">
        <v>30.517478948943399</v>
      </c>
      <c r="M13" s="55">
        <v>-0.14680896395335899</v>
      </c>
      <c r="N13" s="54">
        <v>2988431.6913000001</v>
      </c>
      <c r="O13" s="54">
        <v>49003154.515500002</v>
      </c>
      <c r="P13" s="54">
        <v>7150</v>
      </c>
      <c r="Q13" s="54">
        <v>8548</v>
      </c>
      <c r="R13" s="55">
        <v>-16.354702854468901</v>
      </c>
      <c r="S13" s="54">
        <v>22.708465048950998</v>
      </c>
      <c r="T13" s="54">
        <v>20.6524492980814</v>
      </c>
      <c r="U13" s="56">
        <v>9.0539617998733792</v>
      </c>
    </row>
    <row r="14" spans="1:23" ht="12" thickBot="1">
      <c r="A14" s="80"/>
      <c r="B14" s="67" t="s">
        <v>12</v>
      </c>
      <c r="C14" s="68"/>
      <c r="D14" s="54">
        <v>94446.551200000002</v>
      </c>
      <c r="E14" s="54">
        <v>134623.48449999999</v>
      </c>
      <c r="F14" s="55">
        <v>70.156073846090393</v>
      </c>
      <c r="G14" s="54">
        <v>144586.78400000001</v>
      </c>
      <c r="H14" s="55">
        <v>-34.678295908428296</v>
      </c>
      <c r="I14" s="54">
        <v>20755.255099999998</v>
      </c>
      <c r="J14" s="55">
        <v>21.975662251603701</v>
      </c>
      <c r="K14" s="54">
        <v>30633.737499999999</v>
      </c>
      <c r="L14" s="55">
        <v>21.187093766467601</v>
      </c>
      <c r="M14" s="55">
        <v>-0.32247068775071902</v>
      </c>
      <c r="N14" s="54">
        <v>1882554.3585000001</v>
      </c>
      <c r="O14" s="54">
        <v>22316187.7608</v>
      </c>
      <c r="P14" s="54">
        <v>1767</v>
      </c>
      <c r="Q14" s="54">
        <v>1985</v>
      </c>
      <c r="R14" s="55">
        <v>-10.982367758186401</v>
      </c>
      <c r="S14" s="54">
        <v>53.450227051499702</v>
      </c>
      <c r="T14" s="54">
        <v>49.430183324936998</v>
      </c>
      <c r="U14" s="56">
        <v>7.5210975674422098</v>
      </c>
    </row>
    <row r="15" spans="1:23" ht="12" thickBot="1">
      <c r="A15" s="80"/>
      <c r="B15" s="67" t="s">
        <v>13</v>
      </c>
      <c r="C15" s="68"/>
      <c r="D15" s="54">
        <v>78360.845400000006</v>
      </c>
      <c r="E15" s="54">
        <v>106957.2291</v>
      </c>
      <c r="F15" s="55">
        <v>73.263720516484497</v>
      </c>
      <c r="G15" s="54">
        <v>94751.719599999997</v>
      </c>
      <c r="H15" s="55">
        <v>-17.298761720837401</v>
      </c>
      <c r="I15" s="54">
        <v>24375.990699999998</v>
      </c>
      <c r="J15" s="55">
        <v>31.1073605390174</v>
      </c>
      <c r="K15" s="54">
        <v>20884.536800000002</v>
      </c>
      <c r="L15" s="55">
        <v>22.041327469480599</v>
      </c>
      <c r="M15" s="55">
        <v>0.167178900515524</v>
      </c>
      <c r="N15" s="54">
        <v>1639780.2435000001</v>
      </c>
      <c r="O15" s="54">
        <v>18252904.6406</v>
      </c>
      <c r="P15" s="54">
        <v>3077</v>
      </c>
      <c r="Q15" s="54">
        <v>4023</v>
      </c>
      <c r="R15" s="55">
        <v>-23.514789957743002</v>
      </c>
      <c r="S15" s="54">
        <v>25.466638089047802</v>
      </c>
      <c r="T15" s="54">
        <v>22.284134526472801</v>
      </c>
      <c r="U15" s="56">
        <v>12.496755761192</v>
      </c>
    </row>
    <row r="16" spans="1:23" ht="12" thickBot="1">
      <c r="A16" s="80"/>
      <c r="B16" s="67" t="s">
        <v>14</v>
      </c>
      <c r="C16" s="68"/>
      <c r="D16" s="54">
        <v>739729.1311</v>
      </c>
      <c r="E16" s="54">
        <v>765717.57929999998</v>
      </c>
      <c r="F16" s="55">
        <v>96.606000841229502</v>
      </c>
      <c r="G16" s="54">
        <v>677154.03150000004</v>
      </c>
      <c r="H16" s="55">
        <v>9.2408959688811798</v>
      </c>
      <c r="I16" s="54">
        <v>-22250.038799999998</v>
      </c>
      <c r="J16" s="55">
        <v>-3.0078629953255298</v>
      </c>
      <c r="K16" s="54">
        <v>33577.306299999997</v>
      </c>
      <c r="L16" s="55">
        <v>4.9585920984064904</v>
      </c>
      <c r="M16" s="55">
        <v>-1.6626510953917699</v>
      </c>
      <c r="N16" s="54">
        <v>14134949.0243</v>
      </c>
      <c r="O16" s="54">
        <v>152761365.89539999</v>
      </c>
      <c r="P16" s="54">
        <v>34680</v>
      </c>
      <c r="Q16" s="54">
        <v>36059</v>
      </c>
      <c r="R16" s="55">
        <v>-3.8242879724895298</v>
      </c>
      <c r="S16" s="54">
        <v>21.3301364215686</v>
      </c>
      <c r="T16" s="54">
        <v>18.768489836101899</v>
      </c>
      <c r="U16" s="56">
        <v>12.0095180585737</v>
      </c>
    </row>
    <row r="17" spans="1:21" ht="12" thickBot="1">
      <c r="A17" s="80"/>
      <c r="B17" s="67" t="s">
        <v>15</v>
      </c>
      <c r="C17" s="68"/>
      <c r="D17" s="54">
        <v>358873.185</v>
      </c>
      <c r="E17" s="54">
        <v>459145.60119999998</v>
      </c>
      <c r="F17" s="55">
        <v>78.161085298882796</v>
      </c>
      <c r="G17" s="54">
        <v>521333.81310000003</v>
      </c>
      <c r="H17" s="55">
        <v>-31.162495893746598</v>
      </c>
      <c r="I17" s="54">
        <v>47063.228999999999</v>
      </c>
      <c r="J17" s="55">
        <v>13.1141670559755</v>
      </c>
      <c r="K17" s="54">
        <v>56980.503199999999</v>
      </c>
      <c r="L17" s="55">
        <v>10.929753982612</v>
      </c>
      <c r="M17" s="55">
        <v>-0.17404679922166799</v>
      </c>
      <c r="N17" s="54">
        <v>13909879.8895</v>
      </c>
      <c r="O17" s="54">
        <v>188166181.2581</v>
      </c>
      <c r="P17" s="54">
        <v>8290</v>
      </c>
      <c r="Q17" s="54">
        <v>9032</v>
      </c>
      <c r="R17" s="55">
        <v>-8.2152347209920293</v>
      </c>
      <c r="S17" s="54">
        <v>43.289889626055498</v>
      </c>
      <c r="T17" s="54">
        <v>42.3981355292294</v>
      </c>
      <c r="U17" s="56">
        <v>2.0599592757782199</v>
      </c>
    </row>
    <row r="18" spans="1:21" ht="12" customHeight="1" thickBot="1">
      <c r="A18" s="80"/>
      <c r="B18" s="67" t="s">
        <v>16</v>
      </c>
      <c r="C18" s="68"/>
      <c r="D18" s="54">
        <v>1082968.3395</v>
      </c>
      <c r="E18" s="54">
        <v>1457135.4380999999</v>
      </c>
      <c r="F18" s="55">
        <v>74.321735041466894</v>
      </c>
      <c r="G18" s="54">
        <v>1399239.4162000001</v>
      </c>
      <c r="H18" s="55">
        <v>-22.603070856802798</v>
      </c>
      <c r="I18" s="54">
        <v>192308.75709999999</v>
      </c>
      <c r="J18" s="55">
        <v>17.7575604092718</v>
      </c>
      <c r="K18" s="54">
        <v>172909.3291</v>
      </c>
      <c r="L18" s="55">
        <v>12.357379809209499</v>
      </c>
      <c r="M18" s="55">
        <v>0.11219422399574901</v>
      </c>
      <c r="N18" s="54">
        <v>18352671.058800001</v>
      </c>
      <c r="O18" s="54">
        <v>347650688.64569998</v>
      </c>
      <c r="P18" s="54">
        <v>52974</v>
      </c>
      <c r="Q18" s="54">
        <v>58916</v>
      </c>
      <c r="R18" s="55">
        <v>-10.0855455224387</v>
      </c>
      <c r="S18" s="54">
        <v>20.4433937308869</v>
      </c>
      <c r="T18" s="54">
        <v>20.536868643492401</v>
      </c>
      <c r="U18" s="56">
        <v>-0.45723774553320101</v>
      </c>
    </row>
    <row r="19" spans="1:21" ht="12" customHeight="1" thickBot="1">
      <c r="A19" s="80"/>
      <c r="B19" s="67" t="s">
        <v>17</v>
      </c>
      <c r="C19" s="68"/>
      <c r="D19" s="54">
        <v>419987.35960000003</v>
      </c>
      <c r="E19" s="54">
        <v>536279.16559999995</v>
      </c>
      <c r="F19" s="55">
        <v>78.315061732840107</v>
      </c>
      <c r="G19" s="54">
        <v>427557.24560000002</v>
      </c>
      <c r="H19" s="55">
        <v>-1.77049648389822</v>
      </c>
      <c r="I19" s="54">
        <v>37004.338400000001</v>
      </c>
      <c r="J19" s="55">
        <v>8.8108219340799394</v>
      </c>
      <c r="K19" s="54">
        <v>39710.601499999997</v>
      </c>
      <c r="L19" s="55">
        <v>9.2877858833320204</v>
      </c>
      <c r="M19" s="55">
        <v>-6.8149637572224003E-2</v>
      </c>
      <c r="N19" s="54">
        <v>6017279.0937999999</v>
      </c>
      <c r="O19" s="54">
        <v>99770030.451100007</v>
      </c>
      <c r="P19" s="54">
        <v>7583</v>
      </c>
      <c r="Q19" s="54">
        <v>8483</v>
      </c>
      <c r="R19" s="55">
        <v>-10.6094542025227</v>
      </c>
      <c r="S19" s="54">
        <v>55.385383041012801</v>
      </c>
      <c r="T19" s="54">
        <v>47.4766875279972</v>
      </c>
      <c r="U19" s="56">
        <v>14.2793912017531</v>
      </c>
    </row>
    <row r="20" spans="1:21" ht="12" thickBot="1">
      <c r="A20" s="80"/>
      <c r="B20" s="67" t="s">
        <v>18</v>
      </c>
      <c r="C20" s="68"/>
      <c r="D20" s="54">
        <v>693773.84829999995</v>
      </c>
      <c r="E20" s="54">
        <v>793469.38600000006</v>
      </c>
      <c r="F20" s="55">
        <v>87.4354903340909</v>
      </c>
      <c r="G20" s="54">
        <v>721112.69550000003</v>
      </c>
      <c r="H20" s="55">
        <v>-3.7912031462771401</v>
      </c>
      <c r="I20" s="54">
        <v>89091.756099999999</v>
      </c>
      <c r="J20" s="55">
        <v>12.841613490953501</v>
      </c>
      <c r="K20" s="54">
        <v>75768.556599999996</v>
      </c>
      <c r="L20" s="55">
        <v>10.507172744679499</v>
      </c>
      <c r="M20" s="55">
        <v>0.175840745790319</v>
      </c>
      <c r="N20" s="54">
        <v>15321784.5041</v>
      </c>
      <c r="O20" s="54">
        <v>172682004.35710001</v>
      </c>
      <c r="P20" s="54">
        <v>31232</v>
      </c>
      <c r="Q20" s="54">
        <v>35895</v>
      </c>
      <c r="R20" s="55">
        <v>-12.9906672238473</v>
      </c>
      <c r="S20" s="54">
        <v>22.213558155097299</v>
      </c>
      <c r="T20" s="54">
        <v>24.015404488090301</v>
      </c>
      <c r="U20" s="56">
        <v>-8.1114710232924008</v>
      </c>
    </row>
    <row r="21" spans="1:21" ht="12" customHeight="1" thickBot="1">
      <c r="A21" s="80"/>
      <c r="B21" s="67" t="s">
        <v>19</v>
      </c>
      <c r="C21" s="68"/>
      <c r="D21" s="54">
        <v>227459.98209999999</v>
      </c>
      <c r="E21" s="54">
        <v>291560.51179999998</v>
      </c>
      <c r="F21" s="55">
        <v>78.014673762141499</v>
      </c>
      <c r="G21" s="54">
        <v>309033.28570000001</v>
      </c>
      <c r="H21" s="55">
        <v>-26.396283952139999</v>
      </c>
      <c r="I21" s="54">
        <v>39224.811699999998</v>
      </c>
      <c r="J21" s="55">
        <v>17.244708866087599</v>
      </c>
      <c r="K21" s="54">
        <v>26017.868900000001</v>
      </c>
      <c r="L21" s="55">
        <v>8.4191153846311995</v>
      </c>
      <c r="M21" s="55">
        <v>0.50761047535296</v>
      </c>
      <c r="N21" s="54">
        <v>3445990.6567000002</v>
      </c>
      <c r="O21" s="54">
        <v>60733175.549000002</v>
      </c>
      <c r="P21" s="54">
        <v>18750</v>
      </c>
      <c r="Q21" s="54">
        <v>22374</v>
      </c>
      <c r="R21" s="55">
        <v>-16.197371949584301</v>
      </c>
      <c r="S21" s="54">
        <v>12.1311990453333</v>
      </c>
      <c r="T21" s="54">
        <v>11.6241221104854</v>
      </c>
      <c r="U21" s="56">
        <v>4.1799407705127898</v>
      </c>
    </row>
    <row r="22" spans="1:21" ht="12" customHeight="1" thickBot="1">
      <c r="A22" s="80"/>
      <c r="B22" s="67" t="s">
        <v>20</v>
      </c>
      <c r="C22" s="68"/>
      <c r="D22" s="54">
        <v>983990.22939999995</v>
      </c>
      <c r="E22" s="54">
        <v>1090188.1772</v>
      </c>
      <c r="F22" s="55">
        <v>90.258750734872706</v>
      </c>
      <c r="G22" s="54">
        <v>1013133.2979</v>
      </c>
      <c r="H22" s="55">
        <v>-2.8765285437174999</v>
      </c>
      <c r="I22" s="54">
        <v>60480.539400000001</v>
      </c>
      <c r="J22" s="55">
        <v>6.1464573115607797</v>
      </c>
      <c r="K22" s="54">
        <v>131038.19409999999</v>
      </c>
      <c r="L22" s="55">
        <v>12.933953939882599</v>
      </c>
      <c r="M22" s="55">
        <v>-0.53845106142225097</v>
      </c>
      <c r="N22" s="54">
        <v>14332786.928300001</v>
      </c>
      <c r="O22" s="54">
        <v>193207538.55790001</v>
      </c>
      <c r="P22" s="54">
        <v>60956</v>
      </c>
      <c r="Q22" s="54">
        <v>65286</v>
      </c>
      <c r="R22" s="55">
        <v>-6.63235609472168</v>
      </c>
      <c r="S22" s="54">
        <v>16.142631232364302</v>
      </c>
      <c r="T22" s="54">
        <v>16.511339922801199</v>
      </c>
      <c r="U22" s="56">
        <v>-2.2840680997387</v>
      </c>
    </row>
    <row r="23" spans="1:21" ht="12" thickBot="1">
      <c r="A23" s="80"/>
      <c r="B23" s="67" t="s">
        <v>21</v>
      </c>
      <c r="C23" s="68"/>
      <c r="D23" s="54">
        <v>1661007.7472000001</v>
      </c>
      <c r="E23" s="54">
        <v>2191237.9109</v>
      </c>
      <c r="F23" s="55">
        <v>75.802254923463806</v>
      </c>
      <c r="G23" s="54">
        <v>2150981.8121000002</v>
      </c>
      <c r="H23" s="55">
        <v>-22.779089164944601</v>
      </c>
      <c r="I23" s="54">
        <v>290911.90149999998</v>
      </c>
      <c r="J23" s="55">
        <v>17.514180893520599</v>
      </c>
      <c r="K23" s="54">
        <v>278457.98639999999</v>
      </c>
      <c r="L23" s="55">
        <v>12.945622544717899</v>
      </c>
      <c r="M23" s="55">
        <v>4.472457501043E-2</v>
      </c>
      <c r="N23" s="54">
        <v>33091399.670299999</v>
      </c>
      <c r="O23" s="54">
        <v>435048820.12849998</v>
      </c>
      <c r="P23" s="54">
        <v>55709</v>
      </c>
      <c r="Q23" s="54">
        <v>64840</v>
      </c>
      <c r="R23" s="55">
        <v>-14.082356570018501</v>
      </c>
      <c r="S23" s="54">
        <v>29.815788242474301</v>
      </c>
      <c r="T23" s="54">
        <v>32.691534629858097</v>
      </c>
      <c r="U23" s="56">
        <v>-9.6450456516429206</v>
      </c>
    </row>
    <row r="24" spans="1:21" ht="12" thickBot="1">
      <c r="A24" s="80"/>
      <c r="B24" s="67" t="s">
        <v>22</v>
      </c>
      <c r="C24" s="68"/>
      <c r="D24" s="54">
        <v>170358.0001</v>
      </c>
      <c r="E24" s="54">
        <v>198513.45319999999</v>
      </c>
      <c r="F24" s="55">
        <v>85.816853897738795</v>
      </c>
      <c r="G24" s="54">
        <v>211202.61720000001</v>
      </c>
      <c r="H24" s="55">
        <v>-19.339067688409301</v>
      </c>
      <c r="I24" s="54">
        <v>27595.9162</v>
      </c>
      <c r="J24" s="55">
        <v>16.198779149673801</v>
      </c>
      <c r="K24" s="54">
        <v>33124.413500000002</v>
      </c>
      <c r="L24" s="55">
        <v>15.683713553905701</v>
      </c>
      <c r="M24" s="55">
        <v>-0.16690098679030199</v>
      </c>
      <c r="N24" s="54">
        <v>2590945.2820000001</v>
      </c>
      <c r="O24" s="54">
        <v>42140256.9146</v>
      </c>
      <c r="P24" s="54">
        <v>18177</v>
      </c>
      <c r="Q24" s="54">
        <v>19043</v>
      </c>
      <c r="R24" s="55">
        <v>-4.5476027936774601</v>
      </c>
      <c r="S24" s="54">
        <v>9.3721736315123501</v>
      </c>
      <c r="T24" s="54">
        <v>9.5897909310507803</v>
      </c>
      <c r="U24" s="56">
        <v>-2.32195121531604</v>
      </c>
    </row>
    <row r="25" spans="1:21" ht="12" thickBot="1">
      <c r="A25" s="80"/>
      <c r="B25" s="67" t="s">
        <v>23</v>
      </c>
      <c r="C25" s="68"/>
      <c r="D25" s="54">
        <v>181704.9535</v>
      </c>
      <c r="E25" s="54">
        <v>199052.63810000001</v>
      </c>
      <c r="F25" s="55">
        <v>91.284875816976196</v>
      </c>
      <c r="G25" s="54">
        <v>176890.56700000001</v>
      </c>
      <c r="H25" s="55">
        <v>2.7216750907921501</v>
      </c>
      <c r="I25" s="54">
        <v>2937.1279</v>
      </c>
      <c r="J25" s="55">
        <v>1.6164269841988601</v>
      </c>
      <c r="K25" s="54">
        <v>16964.782999999999</v>
      </c>
      <c r="L25" s="55">
        <v>9.5905526720370595</v>
      </c>
      <c r="M25" s="55">
        <v>-0.82686911468304702</v>
      </c>
      <c r="N25" s="54">
        <v>3019476.0501000001</v>
      </c>
      <c r="O25" s="54">
        <v>55060532.536700003</v>
      </c>
      <c r="P25" s="54">
        <v>13630</v>
      </c>
      <c r="Q25" s="54">
        <v>14091</v>
      </c>
      <c r="R25" s="55">
        <v>-3.2715917961819598</v>
      </c>
      <c r="S25" s="54">
        <v>13.3312511738811</v>
      </c>
      <c r="T25" s="54">
        <v>13.4978971825988</v>
      </c>
      <c r="U25" s="56">
        <v>-1.2500402741205101</v>
      </c>
    </row>
    <row r="26" spans="1:21" ht="12" thickBot="1">
      <c r="A26" s="80"/>
      <c r="B26" s="67" t="s">
        <v>24</v>
      </c>
      <c r="C26" s="68"/>
      <c r="D26" s="54">
        <v>453039.67119999998</v>
      </c>
      <c r="E26" s="54">
        <v>505059.04100000003</v>
      </c>
      <c r="F26" s="55">
        <v>89.700338856026903</v>
      </c>
      <c r="G26" s="54">
        <v>486210.54129999998</v>
      </c>
      <c r="H26" s="55">
        <v>-6.8223263961554199</v>
      </c>
      <c r="I26" s="54">
        <v>102441.5595</v>
      </c>
      <c r="J26" s="55">
        <v>22.612050558101298</v>
      </c>
      <c r="K26" s="54">
        <v>112542.75410000001</v>
      </c>
      <c r="L26" s="55">
        <v>23.1469177527682</v>
      </c>
      <c r="M26" s="55">
        <v>-8.9754286544511994E-2</v>
      </c>
      <c r="N26" s="54">
        <v>6504847.3053000001</v>
      </c>
      <c r="O26" s="54">
        <v>99703625.398100004</v>
      </c>
      <c r="P26" s="54">
        <v>32148</v>
      </c>
      <c r="Q26" s="54">
        <v>35412</v>
      </c>
      <c r="R26" s="55">
        <v>-9.2172145035581092</v>
      </c>
      <c r="S26" s="54">
        <v>14.092312778399901</v>
      </c>
      <c r="T26" s="54">
        <v>14.068420769795599</v>
      </c>
      <c r="U26" s="56">
        <v>0.16953930117824001</v>
      </c>
    </row>
    <row r="27" spans="1:21" ht="12" thickBot="1">
      <c r="A27" s="80"/>
      <c r="B27" s="67" t="s">
        <v>25</v>
      </c>
      <c r="C27" s="68"/>
      <c r="D27" s="54">
        <v>163991.54810000001</v>
      </c>
      <c r="E27" s="54">
        <v>224000.05869999999</v>
      </c>
      <c r="F27" s="55">
        <v>73.210493359571601</v>
      </c>
      <c r="G27" s="54">
        <v>248742.079</v>
      </c>
      <c r="H27" s="55">
        <v>-34.071650136847197</v>
      </c>
      <c r="I27" s="54">
        <v>45956.680699999997</v>
      </c>
      <c r="J27" s="55">
        <v>28.023810514903001</v>
      </c>
      <c r="K27" s="54">
        <v>66596.345100000006</v>
      </c>
      <c r="L27" s="55">
        <v>26.773252586668299</v>
      </c>
      <c r="M27" s="55">
        <v>-0.30992187888100797</v>
      </c>
      <c r="N27" s="54">
        <v>2401316.9070000001</v>
      </c>
      <c r="O27" s="54">
        <v>34249240.756099999</v>
      </c>
      <c r="P27" s="54">
        <v>21749</v>
      </c>
      <c r="Q27" s="54">
        <v>23797</v>
      </c>
      <c r="R27" s="55">
        <v>-8.6061268227087506</v>
      </c>
      <c r="S27" s="54">
        <v>7.5401879672628596</v>
      </c>
      <c r="T27" s="54">
        <v>7.5580727192503296</v>
      </c>
      <c r="U27" s="56">
        <v>-0.23719238917004401</v>
      </c>
    </row>
    <row r="28" spans="1:21" ht="12" thickBot="1">
      <c r="A28" s="80"/>
      <c r="B28" s="67" t="s">
        <v>26</v>
      </c>
      <c r="C28" s="68"/>
      <c r="D28" s="54">
        <v>714679.29729999998</v>
      </c>
      <c r="E28" s="54">
        <v>716337.86100000003</v>
      </c>
      <c r="F28" s="55">
        <v>99.768466279628896</v>
      </c>
      <c r="G28" s="54">
        <v>677378.69019999995</v>
      </c>
      <c r="H28" s="55">
        <v>5.5066106506815</v>
      </c>
      <c r="I28" s="54">
        <v>21846.208299999998</v>
      </c>
      <c r="J28" s="55">
        <v>3.0567848239809399</v>
      </c>
      <c r="K28" s="54">
        <v>24785.6201</v>
      </c>
      <c r="L28" s="55">
        <v>3.6590492819728202</v>
      </c>
      <c r="M28" s="55">
        <v>-0.118593433940352</v>
      </c>
      <c r="N28" s="54">
        <v>9888520.9608999994</v>
      </c>
      <c r="O28" s="54">
        <v>142921917.4332</v>
      </c>
      <c r="P28" s="54">
        <v>33218</v>
      </c>
      <c r="Q28" s="54">
        <v>34427</v>
      </c>
      <c r="R28" s="55">
        <v>-3.5117785459087401</v>
      </c>
      <c r="S28" s="54">
        <v>21.5148201968812</v>
      </c>
      <c r="T28" s="54">
        <v>21.2125538211288</v>
      </c>
      <c r="U28" s="56">
        <v>1.4049216911246101</v>
      </c>
    </row>
    <row r="29" spans="1:21" ht="12" thickBot="1">
      <c r="A29" s="80"/>
      <c r="B29" s="67" t="s">
        <v>27</v>
      </c>
      <c r="C29" s="68"/>
      <c r="D29" s="54">
        <v>683646.0773</v>
      </c>
      <c r="E29" s="54">
        <v>671237.53540000005</v>
      </c>
      <c r="F29" s="55">
        <v>101.848606677308</v>
      </c>
      <c r="G29" s="54">
        <v>703642.89670000004</v>
      </c>
      <c r="H29" s="55">
        <v>-2.8418988515030401</v>
      </c>
      <c r="I29" s="54">
        <v>106002.4029</v>
      </c>
      <c r="J29" s="55">
        <v>15.505450322869899</v>
      </c>
      <c r="K29" s="54">
        <v>122524.546</v>
      </c>
      <c r="L29" s="55">
        <v>17.4128874994156</v>
      </c>
      <c r="M29" s="55">
        <v>-0.13484761739088599</v>
      </c>
      <c r="N29" s="54">
        <v>8619453.5971000008</v>
      </c>
      <c r="O29" s="54">
        <v>107058390.7217</v>
      </c>
      <c r="P29" s="54">
        <v>100850</v>
      </c>
      <c r="Q29" s="54">
        <v>106240</v>
      </c>
      <c r="R29" s="55">
        <v>-5.0734186746987904</v>
      </c>
      <c r="S29" s="54">
        <v>6.7788406276648496</v>
      </c>
      <c r="T29" s="54">
        <v>6.6666386596385498</v>
      </c>
      <c r="U29" s="56">
        <v>1.6551793173657401</v>
      </c>
    </row>
    <row r="30" spans="1:21" ht="12" thickBot="1">
      <c r="A30" s="80"/>
      <c r="B30" s="67" t="s">
        <v>28</v>
      </c>
      <c r="C30" s="68"/>
      <c r="D30" s="54">
        <v>1002799.5603</v>
      </c>
      <c r="E30" s="54">
        <v>1075502.9694999999</v>
      </c>
      <c r="F30" s="55">
        <v>93.240055001075504</v>
      </c>
      <c r="G30" s="54">
        <v>1015152.7969</v>
      </c>
      <c r="H30" s="55">
        <v>-1.2168844569727399</v>
      </c>
      <c r="I30" s="54">
        <v>100658.1167</v>
      </c>
      <c r="J30" s="55">
        <v>10.037710494197601</v>
      </c>
      <c r="K30" s="54">
        <v>140295.98629999999</v>
      </c>
      <c r="L30" s="55">
        <v>13.8201841859103</v>
      </c>
      <c r="M30" s="55">
        <v>-0.282530317832763</v>
      </c>
      <c r="N30" s="54">
        <v>16383806.5615</v>
      </c>
      <c r="O30" s="54">
        <v>158612731.1604</v>
      </c>
      <c r="P30" s="54">
        <v>70014</v>
      </c>
      <c r="Q30" s="54">
        <v>75744</v>
      </c>
      <c r="R30" s="55">
        <v>-7.5649556400506999</v>
      </c>
      <c r="S30" s="54">
        <v>14.3228434355986</v>
      </c>
      <c r="T30" s="54">
        <v>14.2356897391213</v>
      </c>
      <c r="U30" s="56">
        <v>0.60849437382473104</v>
      </c>
    </row>
    <row r="31" spans="1:21" ht="12" thickBot="1">
      <c r="A31" s="80"/>
      <c r="B31" s="67" t="s">
        <v>29</v>
      </c>
      <c r="C31" s="68"/>
      <c r="D31" s="54">
        <v>567899.31099999999</v>
      </c>
      <c r="E31" s="54">
        <v>642237.25320000004</v>
      </c>
      <c r="F31" s="55">
        <v>88.425158797686507</v>
      </c>
      <c r="G31" s="54">
        <v>552648.67819999997</v>
      </c>
      <c r="H31" s="55">
        <v>2.7595529314702998</v>
      </c>
      <c r="I31" s="54">
        <v>27064.021400000001</v>
      </c>
      <c r="J31" s="55">
        <v>4.7656373015039604</v>
      </c>
      <c r="K31" s="54">
        <v>36653.680699999997</v>
      </c>
      <c r="L31" s="55">
        <v>6.6323655779622204</v>
      </c>
      <c r="M31" s="55">
        <v>-0.26162882190437098</v>
      </c>
      <c r="N31" s="54">
        <v>24756149.5363</v>
      </c>
      <c r="O31" s="54">
        <v>184722752.2033</v>
      </c>
      <c r="P31" s="54">
        <v>23458</v>
      </c>
      <c r="Q31" s="54">
        <v>26190</v>
      </c>
      <c r="R31" s="55">
        <v>-10.431462390225301</v>
      </c>
      <c r="S31" s="54">
        <v>24.209195626225601</v>
      </c>
      <c r="T31" s="54">
        <v>23.837960985108801</v>
      </c>
      <c r="U31" s="56">
        <v>1.53344475730792</v>
      </c>
    </row>
    <row r="32" spans="1:21" ht="12" thickBot="1">
      <c r="A32" s="80"/>
      <c r="B32" s="67" t="s">
        <v>30</v>
      </c>
      <c r="C32" s="68"/>
      <c r="D32" s="54">
        <v>86753.195999999996</v>
      </c>
      <c r="E32" s="54">
        <v>101523.4664</v>
      </c>
      <c r="F32" s="55">
        <v>85.451373043345995</v>
      </c>
      <c r="G32" s="54">
        <v>104286.4045</v>
      </c>
      <c r="H32" s="55">
        <v>-16.8125544111553</v>
      </c>
      <c r="I32" s="54">
        <v>23814.7412</v>
      </c>
      <c r="J32" s="55">
        <v>27.451139898062099</v>
      </c>
      <c r="K32" s="54">
        <v>31418.5419</v>
      </c>
      <c r="L32" s="55">
        <v>30.127169548740198</v>
      </c>
      <c r="M32" s="55">
        <v>-0.24201634576810199</v>
      </c>
      <c r="N32" s="54">
        <v>1155331.294</v>
      </c>
      <c r="O32" s="54">
        <v>16557722.960999999</v>
      </c>
      <c r="P32" s="54">
        <v>17749</v>
      </c>
      <c r="Q32" s="54">
        <v>19308</v>
      </c>
      <c r="R32" s="55">
        <v>-8.0743733167598997</v>
      </c>
      <c r="S32" s="54">
        <v>4.8877793678517101</v>
      </c>
      <c r="T32" s="54">
        <v>4.8829084369173401</v>
      </c>
      <c r="U32" s="56">
        <v>9.9655294721514007E-2</v>
      </c>
    </row>
    <row r="33" spans="1:21" ht="12" thickBot="1">
      <c r="A33" s="80"/>
      <c r="B33" s="67" t="s">
        <v>70</v>
      </c>
      <c r="C33" s="68"/>
      <c r="D33" s="57"/>
      <c r="E33" s="57"/>
      <c r="F33" s="57"/>
      <c r="G33" s="54">
        <v>2.9203999999999999</v>
      </c>
      <c r="H33" s="57"/>
      <c r="I33" s="57"/>
      <c r="J33" s="57"/>
      <c r="K33" s="54">
        <v>2.5000000000000001E-2</v>
      </c>
      <c r="L33" s="55">
        <v>0.85604711683331003</v>
      </c>
      <c r="M33" s="57"/>
      <c r="N33" s="54">
        <v>0</v>
      </c>
      <c r="O33" s="54">
        <v>301.12830000000002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7" t="s">
        <v>31</v>
      </c>
      <c r="C34" s="68"/>
      <c r="D34" s="54">
        <v>104227.4577</v>
      </c>
      <c r="E34" s="54">
        <v>104132.6412</v>
      </c>
      <c r="F34" s="55">
        <v>100.09105358215</v>
      </c>
      <c r="G34" s="54">
        <v>114484.7436</v>
      </c>
      <c r="H34" s="55">
        <v>-8.9595220965319999</v>
      </c>
      <c r="I34" s="54">
        <v>12872.632600000001</v>
      </c>
      <c r="J34" s="55">
        <v>12.350519607848</v>
      </c>
      <c r="K34" s="54">
        <v>14491.052</v>
      </c>
      <c r="L34" s="55">
        <v>12.6576271600262</v>
      </c>
      <c r="M34" s="55">
        <v>-0.111684051647872</v>
      </c>
      <c r="N34" s="54">
        <v>1597757.4791999999</v>
      </c>
      <c r="O34" s="54">
        <v>28417754.205800001</v>
      </c>
      <c r="P34" s="54">
        <v>7480</v>
      </c>
      <c r="Q34" s="54">
        <v>8181</v>
      </c>
      <c r="R34" s="55">
        <v>-8.5686346412418999</v>
      </c>
      <c r="S34" s="54">
        <v>13.9341520989305</v>
      </c>
      <c r="T34" s="54">
        <v>14.1542479647965</v>
      </c>
      <c r="U34" s="56">
        <v>-1.5795425821632301</v>
      </c>
    </row>
    <row r="35" spans="1:21" ht="12" customHeight="1" thickBot="1">
      <c r="A35" s="80"/>
      <c r="B35" s="67" t="s">
        <v>73</v>
      </c>
      <c r="C35" s="68"/>
      <c r="D35" s="54">
        <v>5462.1482999999998</v>
      </c>
      <c r="E35" s="57"/>
      <c r="F35" s="57"/>
      <c r="G35" s="57"/>
      <c r="H35" s="57"/>
      <c r="I35" s="54">
        <v>386.08179999999999</v>
      </c>
      <c r="J35" s="55">
        <v>7.0683141283439701</v>
      </c>
      <c r="K35" s="57"/>
      <c r="L35" s="57"/>
      <c r="M35" s="57"/>
      <c r="N35" s="54">
        <v>74497.962599999999</v>
      </c>
      <c r="O35" s="54">
        <v>77412.406900000002</v>
      </c>
      <c r="P35" s="54">
        <v>843</v>
      </c>
      <c r="Q35" s="54">
        <v>956</v>
      </c>
      <c r="R35" s="55">
        <v>-11.8200836820084</v>
      </c>
      <c r="S35" s="54">
        <v>6.4794167259786501</v>
      </c>
      <c r="T35" s="54">
        <v>6.5181778242677799</v>
      </c>
      <c r="U35" s="56">
        <v>-0.59821894359297501</v>
      </c>
    </row>
    <row r="36" spans="1:21" ht="12" customHeight="1" thickBot="1">
      <c r="A36" s="80"/>
      <c r="B36" s="67" t="s">
        <v>64</v>
      </c>
      <c r="C36" s="68"/>
      <c r="D36" s="54">
        <v>73642.78</v>
      </c>
      <c r="E36" s="57"/>
      <c r="F36" s="57"/>
      <c r="G36" s="54">
        <v>78187.27</v>
      </c>
      <c r="H36" s="55">
        <v>-5.8123144598858696</v>
      </c>
      <c r="I36" s="54">
        <v>1733.87</v>
      </c>
      <c r="J36" s="55">
        <v>2.3544331161860002</v>
      </c>
      <c r="K36" s="54">
        <v>2746.49</v>
      </c>
      <c r="L36" s="55">
        <v>3.5127073755101099</v>
      </c>
      <c r="M36" s="55">
        <v>-0.36869604476987</v>
      </c>
      <c r="N36" s="54">
        <v>1440440.78</v>
      </c>
      <c r="O36" s="54">
        <v>21335041.460000001</v>
      </c>
      <c r="P36" s="54">
        <v>52</v>
      </c>
      <c r="Q36" s="54">
        <v>51</v>
      </c>
      <c r="R36" s="55">
        <v>1.9607843137254799</v>
      </c>
      <c r="S36" s="54">
        <v>1416.20730769231</v>
      </c>
      <c r="T36" s="54">
        <v>1122.82568627451</v>
      </c>
      <c r="U36" s="56">
        <v>20.7160081595582</v>
      </c>
    </row>
    <row r="37" spans="1:21" ht="12" thickBot="1">
      <c r="A37" s="80"/>
      <c r="B37" s="67" t="s">
        <v>35</v>
      </c>
      <c r="C37" s="68"/>
      <c r="D37" s="54">
        <v>78577.850000000006</v>
      </c>
      <c r="E37" s="57"/>
      <c r="F37" s="57"/>
      <c r="G37" s="54">
        <v>143971.84</v>
      </c>
      <c r="H37" s="55">
        <v>-45.421375457867299</v>
      </c>
      <c r="I37" s="54">
        <v>-10224.17</v>
      </c>
      <c r="J37" s="55">
        <v>-13.011516604233901</v>
      </c>
      <c r="K37" s="54">
        <v>-12851.29</v>
      </c>
      <c r="L37" s="55">
        <v>-8.9262525227155507</v>
      </c>
      <c r="M37" s="55">
        <v>-0.204424614182701</v>
      </c>
      <c r="N37" s="54">
        <v>5264471.29</v>
      </c>
      <c r="O37" s="54">
        <v>64521936.950000003</v>
      </c>
      <c r="P37" s="54">
        <v>40</v>
      </c>
      <c r="Q37" s="54">
        <v>56</v>
      </c>
      <c r="R37" s="55">
        <v>-28.571428571428601</v>
      </c>
      <c r="S37" s="54">
        <v>1964.44625</v>
      </c>
      <c r="T37" s="54">
        <v>1853.80178571429</v>
      </c>
      <c r="U37" s="56">
        <v>5.6323487744047203</v>
      </c>
    </row>
    <row r="38" spans="1:21" ht="12" thickBot="1">
      <c r="A38" s="80"/>
      <c r="B38" s="67" t="s">
        <v>36</v>
      </c>
      <c r="C38" s="68"/>
      <c r="D38" s="54">
        <v>43090.61</v>
      </c>
      <c r="E38" s="57"/>
      <c r="F38" s="57"/>
      <c r="G38" s="54">
        <v>73514.13</v>
      </c>
      <c r="H38" s="55">
        <v>-41.384588241743501</v>
      </c>
      <c r="I38" s="54">
        <v>2396.56</v>
      </c>
      <c r="J38" s="55">
        <v>5.5616757339940204</v>
      </c>
      <c r="K38" s="54">
        <v>-7865.91</v>
      </c>
      <c r="L38" s="55">
        <v>-10.699861373589</v>
      </c>
      <c r="M38" s="55">
        <v>-1.3046767634005501</v>
      </c>
      <c r="N38" s="54">
        <v>6657621.2199999997</v>
      </c>
      <c r="O38" s="54">
        <v>37273094.189999998</v>
      </c>
      <c r="P38" s="54">
        <v>21</v>
      </c>
      <c r="Q38" s="54">
        <v>9</v>
      </c>
      <c r="R38" s="55">
        <v>133.333333333333</v>
      </c>
      <c r="S38" s="54">
        <v>2051.9338095238099</v>
      </c>
      <c r="T38" s="54">
        <v>1639.60222222222</v>
      </c>
      <c r="U38" s="56">
        <v>20.094780123403499</v>
      </c>
    </row>
    <row r="39" spans="1:21" ht="12" thickBot="1">
      <c r="A39" s="80"/>
      <c r="B39" s="67" t="s">
        <v>37</v>
      </c>
      <c r="C39" s="68"/>
      <c r="D39" s="54">
        <v>80655.67</v>
      </c>
      <c r="E39" s="57"/>
      <c r="F39" s="57"/>
      <c r="G39" s="54">
        <v>84473.39</v>
      </c>
      <c r="H39" s="55">
        <v>-4.5194350552286497</v>
      </c>
      <c r="I39" s="54">
        <v>-14058.13</v>
      </c>
      <c r="J39" s="55">
        <v>-17.429809956324199</v>
      </c>
      <c r="K39" s="54">
        <v>-9740.33</v>
      </c>
      <c r="L39" s="55">
        <v>-11.530648882446901</v>
      </c>
      <c r="M39" s="55">
        <v>0.44329093572805001</v>
      </c>
      <c r="N39" s="54">
        <v>4577007.97</v>
      </c>
      <c r="O39" s="54">
        <v>38941049.340000004</v>
      </c>
      <c r="P39" s="54">
        <v>62</v>
      </c>
      <c r="Q39" s="54">
        <v>62</v>
      </c>
      <c r="R39" s="55">
        <v>0</v>
      </c>
      <c r="S39" s="54">
        <v>1300.8979032258101</v>
      </c>
      <c r="T39" s="54">
        <v>1427.7790322580599</v>
      </c>
      <c r="U39" s="56">
        <v>-9.7533502604342601</v>
      </c>
    </row>
    <row r="40" spans="1:21" ht="12" thickBot="1">
      <c r="A40" s="80"/>
      <c r="B40" s="67" t="s">
        <v>66</v>
      </c>
      <c r="C40" s="68"/>
      <c r="D40" s="57"/>
      <c r="E40" s="57"/>
      <c r="F40" s="57"/>
      <c r="G40" s="54">
        <v>1.97</v>
      </c>
      <c r="H40" s="57"/>
      <c r="I40" s="57"/>
      <c r="J40" s="57"/>
      <c r="K40" s="54">
        <v>1.97</v>
      </c>
      <c r="L40" s="55">
        <v>100</v>
      </c>
      <c r="M40" s="57"/>
      <c r="N40" s="54">
        <v>1.81</v>
      </c>
      <c r="O40" s="54">
        <v>1246.26</v>
      </c>
      <c r="P40" s="57"/>
      <c r="Q40" s="57"/>
      <c r="R40" s="57"/>
      <c r="S40" s="57"/>
      <c r="T40" s="57"/>
      <c r="U40" s="58"/>
    </row>
    <row r="41" spans="1:21" ht="12" customHeight="1" thickBot="1">
      <c r="A41" s="80"/>
      <c r="B41" s="67" t="s">
        <v>32</v>
      </c>
      <c r="C41" s="68"/>
      <c r="D41" s="54">
        <v>41194.016600000003</v>
      </c>
      <c r="E41" s="57"/>
      <c r="F41" s="57"/>
      <c r="G41" s="54">
        <v>126594.8803</v>
      </c>
      <c r="H41" s="55">
        <v>-67.459966388545993</v>
      </c>
      <c r="I41" s="54">
        <v>2282.0846999999999</v>
      </c>
      <c r="J41" s="55">
        <v>5.5398450754617601</v>
      </c>
      <c r="K41" s="54">
        <v>5592.1878999999999</v>
      </c>
      <c r="L41" s="55">
        <v>4.4173886706538497</v>
      </c>
      <c r="M41" s="55">
        <v>-0.59191558996077398</v>
      </c>
      <c r="N41" s="54">
        <v>666040.853</v>
      </c>
      <c r="O41" s="54">
        <v>12126796.1492</v>
      </c>
      <c r="P41" s="54">
        <v>82</v>
      </c>
      <c r="Q41" s="54">
        <v>86</v>
      </c>
      <c r="R41" s="55">
        <v>-4.6511627906976702</v>
      </c>
      <c r="S41" s="54">
        <v>502.366056097561</v>
      </c>
      <c r="T41" s="54">
        <v>534.71476511627895</v>
      </c>
      <c r="U41" s="56">
        <v>-6.4392704535028997</v>
      </c>
    </row>
    <row r="42" spans="1:21" ht="12" thickBot="1">
      <c r="A42" s="80"/>
      <c r="B42" s="67" t="s">
        <v>33</v>
      </c>
      <c r="C42" s="68"/>
      <c r="D42" s="54">
        <v>256208.2193</v>
      </c>
      <c r="E42" s="54">
        <v>733398.9031</v>
      </c>
      <c r="F42" s="55">
        <v>34.934360852877603</v>
      </c>
      <c r="G42" s="54">
        <v>270275.60560000001</v>
      </c>
      <c r="H42" s="55">
        <v>-5.20483018390469</v>
      </c>
      <c r="I42" s="54">
        <v>14066.261200000001</v>
      </c>
      <c r="J42" s="55">
        <v>5.4901678167980599</v>
      </c>
      <c r="K42" s="54">
        <v>17234.869600000002</v>
      </c>
      <c r="L42" s="55">
        <v>6.3767758698530503</v>
      </c>
      <c r="M42" s="55">
        <v>-0.18384870170413101</v>
      </c>
      <c r="N42" s="54">
        <v>4124543.537</v>
      </c>
      <c r="O42" s="54">
        <v>70316917.284199998</v>
      </c>
      <c r="P42" s="54">
        <v>1243</v>
      </c>
      <c r="Q42" s="54">
        <v>1335</v>
      </c>
      <c r="R42" s="55">
        <v>-6.8913857677902604</v>
      </c>
      <c r="S42" s="54">
        <v>206.120852212389</v>
      </c>
      <c r="T42" s="54">
        <v>188.61021573033699</v>
      </c>
      <c r="U42" s="56">
        <v>8.4953250940419895</v>
      </c>
    </row>
    <row r="43" spans="1:21" ht="12" thickBot="1">
      <c r="A43" s="80"/>
      <c r="B43" s="67" t="s">
        <v>38</v>
      </c>
      <c r="C43" s="68"/>
      <c r="D43" s="54">
        <v>52247.839999999997</v>
      </c>
      <c r="E43" s="57"/>
      <c r="F43" s="57"/>
      <c r="G43" s="54">
        <v>42239.31</v>
      </c>
      <c r="H43" s="55">
        <v>23.694823613359201</v>
      </c>
      <c r="I43" s="54">
        <v>-7103.39</v>
      </c>
      <c r="J43" s="55">
        <v>-13.5955668215184</v>
      </c>
      <c r="K43" s="54">
        <v>-736.35</v>
      </c>
      <c r="L43" s="55">
        <v>-1.7432813178056199</v>
      </c>
      <c r="M43" s="55">
        <v>8.6467576560059793</v>
      </c>
      <c r="N43" s="54">
        <v>3096517.83</v>
      </c>
      <c r="O43" s="54">
        <v>31150183.140000001</v>
      </c>
      <c r="P43" s="54">
        <v>38</v>
      </c>
      <c r="Q43" s="54">
        <v>40</v>
      </c>
      <c r="R43" s="55">
        <v>-5</v>
      </c>
      <c r="S43" s="54">
        <v>1374.9431578947399</v>
      </c>
      <c r="T43" s="54">
        <v>1216.1130000000001</v>
      </c>
      <c r="U43" s="56">
        <v>11.551761757041</v>
      </c>
    </row>
    <row r="44" spans="1:21" ht="12" thickBot="1">
      <c r="A44" s="80"/>
      <c r="B44" s="67" t="s">
        <v>39</v>
      </c>
      <c r="C44" s="68"/>
      <c r="D44" s="54">
        <v>20900.88</v>
      </c>
      <c r="E44" s="57"/>
      <c r="F44" s="57"/>
      <c r="G44" s="54">
        <v>43127.16</v>
      </c>
      <c r="H44" s="55">
        <v>-51.536618687620503</v>
      </c>
      <c r="I44" s="54">
        <v>2834.94</v>
      </c>
      <c r="J44" s="55">
        <v>13.5637351154593</v>
      </c>
      <c r="K44" s="54">
        <v>6242.64</v>
      </c>
      <c r="L44" s="55">
        <v>14.474961949731901</v>
      </c>
      <c r="M44" s="55">
        <v>-0.54587482219061201</v>
      </c>
      <c r="N44" s="54">
        <v>1477316.62</v>
      </c>
      <c r="O44" s="54">
        <v>12193688.08</v>
      </c>
      <c r="P44" s="54">
        <v>28</v>
      </c>
      <c r="Q44" s="54">
        <v>37</v>
      </c>
      <c r="R44" s="55">
        <v>-24.324324324324301</v>
      </c>
      <c r="S44" s="54">
        <v>746.46</v>
      </c>
      <c r="T44" s="54">
        <v>982.21378378378404</v>
      </c>
      <c r="U44" s="56">
        <v>-31.5829091691161</v>
      </c>
    </row>
    <row r="45" spans="1:21" ht="12" thickBot="1">
      <c r="A45" s="80"/>
      <c r="B45" s="67" t="s">
        <v>72</v>
      </c>
      <c r="C45" s="68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4">
        <v>-695.12810000000002</v>
      </c>
      <c r="P45" s="57"/>
      <c r="Q45" s="57"/>
      <c r="R45" s="57"/>
      <c r="S45" s="57"/>
      <c r="T45" s="57"/>
      <c r="U45" s="58"/>
    </row>
    <row r="46" spans="1:21" ht="12" thickBot="1">
      <c r="A46" s="81"/>
      <c r="B46" s="67" t="s">
        <v>34</v>
      </c>
      <c r="C46" s="68"/>
      <c r="D46" s="59">
        <v>3115.3694999999998</v>
      </c>
      <c r="E46" s="60"/>
      <c r="F46" s="60"/>
      <c r="G46" s="59">
        <v>16920.686799999999</v>
      </c>
      <c r="H46" s="61">
        <v>-81.588398054859098</v>
      </c>
      <c r="I46" s="59">
        <v>178.56280000000001</v>
      </c>
      <c r="J46" s="61">
        <v>5.7316732413281999</v>
      </c>
      <c r="K46" s="59">
        <v>2889.3303000000001</v>
      </c>
      <c r="L46" s="61">
        <v>17.075727091645</v>
      </c>
      <c r="M46" s="61">
        <v>-0.93819924291798695</v>
      </c>
      <c r="N46" s="59">
        <v>182890.49280000001</v>
      </c>
      <c r="O46" s="59">
        <v>4202904.8460999997</v>
      </c>
      <c r="P46" s="59">
        <v>16</v>
      </c>
      <c r="Q46" s="59">
        <v>15</v>
      </c>
      <c r="R46" s="61">
        <v>6.6666666666666696</v>
      </c>
      <c r="S46" s="59">
        <v>194.71059374999999</v>
      </c>
      <c r="T46" s="59">
        <v>1129.84595333333</v>
      </c>
      <c r="U46" s="62">
        <v>-480.26937906830398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38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9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45044</v>
      </c>
      <c r="D2" s="37">
        <v>414844.52810170897</v>
      </c>
      <c r="E2" s="37">
        <v>295064.54920170899</v>
      </c>
      <c r="F2" s="37">
        <v>119779.9789</v>
      </c>
      <c r="G2" s="37">
        <v>295064.54920170899</v>
      </c>
      <c r="H2" s="37">
        <v>0.28873462414486301</v>
      </c>
    </row>
    <row r="3" spans="1:8">
      <c r="A3" s="37">
        <v>2</v>
      </c>
      <c r="B3" s="37">
        <v>13</v>
      </c>
      <c r="C3" s="37">
        <v>4586</v>
      </c>
      <c r="D3" s="37">
        <v>44257.005427350399</v>
      </c>
      <c r="E3" s="37">
        <v>33892.884041880301</v>
      </c>
      <c r="F3" s="37">
        <v>10364.1213854701</v>
      </c>
      <c r="G3" s="37">
        <v>33892.884041880301</v>
      </c>
      <c r="H3" s="37">
        <v>0.23418035823691699</v>
      </c>
    </row>
    <row r="4" spans="1:8">
      <c r="A4" s="37">
        <v>3</v>
      </c>
      <c r="B4" s="37">
        <v>14</v>
      </c>
      <c r="C4" s="37">
        <v>86338</v>
      </c>
      <c r="D4" s="37">
        <v>77918.390000060506</v>
      </c>
      <c r="E4" s="37">
        <v>53449.897319014002</v>
      </c>
      <c r="F4" s="37">
        <v>24468.4926810465</v>
      </c>
      <c r="G4" s="37">
        <v>53449.897319014002</v>
      </c>
      <c r="H4" s="37">
        <v>0.31402718512314598</v>
      </c>
    </row>
    <row r="5" spans="1:8">
      <c r="A5" s="37">
        <v>4</v>
      </c>
      <c r="B5" s="37">
        <v>15</v>
      </c>
      <c r="C5" s="37">
        <v>2295</v>
      </c>
      <c r="D5" s="37">
        <v>39192.320117646203</v>
      </c>
      <c r="E5" s="37">
        <v>30902.653043347698</v>
      </c>
      <c r="F5" s="37">
        <v>8289.6670742984606</v>
      </c>
      <c r="G5" s="37">
        <v>30902.653043347698</v>
      </c>
      <c r="H5" s="37">
        <v>0.211512537390357</v>
      </c>
    </row>
    <row r="6" spans="1:8">
      <c r="A6" s="37">
        <v>5</v>
      </c>
      <c r="B6" s="37">
        <v>16</v>
      </c>
      <c r="C6" s="37">
        <v>13247</v>
      </c>
      <c r="D6" s="37">
        <v>204741.79786666701</v>
      </c>
      <c r="E6" s="37">
        <v>182777.84622820499</v>
      </c>
      <c r="F6" s="37">
        <v>21963.951638461502</v>
      </c>
      <c r="G6" s="37">
        <v>182777.84622820499</v>
      </c>
      <c r="H6" s="37">
        <v>0.107276344485189</v>
      </c>
    </row>
    <row r="7" spans="1:8">
      <c r="A7" s="37">
        <v>6</v>
      </c>
      <c r="B7" s="37">
        <v>17</v>
      </c>
      <c r="C7" s="37">
        <v>11552</v>
      </c>
      <c r="D7" s="37">
        <v>162365.683238461</v>
      </c>
      <c r="E7" s="37">
        <v>108571.876752137</v>
      </c>
      <c r="F7" s="37">
        <v>53793.8064863248</v>
      </c>
      <c r="G7" s="37">
        <v>108571.876752137</v>
      </c>
      <c r="H7" s="37">
        <v>0.33131266049193098</v>
      </c>
    </row>
    <row r="8" spans="1:8">
      <c r="A8" s="37">
        <v>7</v>
      </c>
      <c r="B8" s="37">
        <v>18</v>
      </c>
      <c r="C8" s="37">
        <v>34545</v>
      </c>
      <c r="D8" s="37">
        <v>94446.560869230801</v>
      </c>
      <c r="E8" s="37">
        <v>73691.296086324801</v>
      </c>
      <c r="F8" s="37">
        <v>20755.264782906001</v>
      </c>
      <c r="G8" s="37">
        <v>73691.296086324801</v>
      </c>
      <c r="H8" s="37">
        <v>0.21975670254042801</v>
      </c>
    </row>
    <row r="9" spans="1:8">
      <c r="A9" s="37">
        <v>8</v>
      </c>
      <c r="B9" s="37">
        <v>19</v>
      </c>
      <c r="C9" s="37">
        <v>13537</v>
      </c>
      <c r="D9" s="37">
        <v>78360.931638461494</v>
      </c>
      <c r="E9" s="37">
        <v>53984.854211111102</v>
      </c>
      <c r="F9" s="37">
        <v>24376.077427350399</v>
      </c>
      <c r="G9" s="37">
        <v>53984.854211111102</v>
      </c>
      <c r="H9" s="37">
        <v>0.31107436981244402</v>
      </c>
    </row>
    <row r="10" spans="1:8">
      <c r="A10" s="37">
        <v>9</v>
      </c>
      <c r="B10" s="37">
        <v>21</v>
      </c>
      <c r="C10" s="37">
        <v>183764</v>
      </c>
      <c r="D10" s="37">
        <v>739728.59030940197</v>
      </c>
      <c r="E10" s="37">
        <v>761979.17003333301</v>
      </c>
      <c r="F10" s="37">
        <v>-22250.579723931602</v>
      </c>
      <c r="G10" s="37">
        <v>761979.17003333301</v>
      </c>
      <c r="H10" s="37">
        <v>-3.0079383189211301E-2</v>
      </c>
    </row>
    <row r="11" spans="1:8">
      <c r="A11" s="37">
        <v>10</v>
      </c>
      <c r="B11" s="37">
        <v>22</v>
      </c>
      <c r="C11" s="37">
        <v>26583</v>
      </c>
      <c r="D11" s="37">
        <v>358873.16811282001</v>
      </c>
      <c r="E11" s="37">
        <v>311809.95697692299</v>
      </c>
      <c r="F11" s="37">
        <v>47063.2111358974</v>
      </c>
      <c r="G11" s="37">
        <v>311809.95697692299</v>
      </c>
      <c r="H11" s="37">
        <v>0.13114162695245599</v>
      </c>
    </row>
    <row r="12" spans="1:8">
      <c r="A12" s="37">
        <v>11</v>
      </c>
      <c r="B12" s="37">
        <v>23</v>
      </c>
      <c r="C12" s="37">
        <v>121739.863</v>
      </c>
      <c r="D12" s="37">
        <v>1082968.4231153801</v>
      </c>
      <c r="E12" s="37">
        <v>890659.56404871796</v>
      </c>
      <c r="F12" s="37">
        <v>192308.85906666701</v>
      </c>
      <c r="G12" s="37">
        <v>890659.56404871796</v>
      </c>
      <c r="H12" s="37">
        <v>0.17757568453699701</v>
      </c>
    </row>
    <row r="13" spans="1:8">
      <c r="A13" s="37">
        <v>12</v>
      </c>
      <c r="B13" s="37">
        <v>24</v>
      </c>
      <c r="C13" s="37">
        <v>11897</v>
      </c>
      <c r="D13" s="37">
        <v>419987.350164957</v>
      </c>
      <c r="E13" s="37">
        <v>382983.022884615</v>
      </c>
      <c r="F13" s="37">
        <v>37004.327280341902</v>
      </c>
      <c r="G13" s="37">
        <v>382983.022884615</v>
      </c>
      <c r="H13" s="37">
        <v>8.8108194843982302E-2</v>
      </c>
    </row>
    <row r="14" spans="1:8">
      <c r="A14" s="37">
        <v>13</v>
      </c>
      <c r="B14" s="37">
        <v>25</v>
      </c>
      <c r="C14" s="37">
        <v>60697</v>
      </c>
      <c r="D14" s="37">
        <v>693773.83349999995</v>
      </c>
      <c r="E14" s="37">
        <v>604682.09219999996</v>
      </c>
      <c r="F14" s="37">
        <v>89091.741299999994</v>
      </c>
      <c r="G14" s="37">
        <v>604682.09219999996</v>
      </c>
      <c r="H14" s="37">
        <v>0.128416116316384</v>
      </c>
    </row>
    <row r="15" spans="1:8">
      <c r="A15" s="37">
        <v>14</v>
      </c>
      <c r="B15" s="37">
        <v>26</v>
      </c>
      <c r="C15" s="37">
        <v>37011</v>
      </c>
      <c r="D15" s="37">
        <v>227459.81949248901</v>
      </c>
      <c r="E15" s="37">
        <v>188235.17026936699</v>
      </c>
      <c r="F15" s="37">
        <v>39224.649223122302</v>
      </c>
      <c r="G15" s="37">
        <v>188235.17026936699</v>
      </c>
      <c r="H15" s="37">
        <v>0.17244649763039799</v>
      </c>
    </row>
    <row r="16" spans="1:8">
      <c r="A16" s="37">
        <v>15</v>
      </c>
      <c r="B16" s="37">
        <v>27</v>
      </c>
      <c r="C16" s="37">
        <v>132181.432</v>
      </c>
      <c r="D16" s="37">
        <v>983990.99014957296</v>
      </c>
      <c r="E16" s="37">
        <v>923509.69125213695</v>
      </c>
      <c r="F16" s="37">
        <v>60481.298897435903</v>
      </c>
      <c r="G16" s="37">
        <v>923509.69125213695</v>
      </c>
      <c r="H16" s="37">
        <v>6.1465297449768697E-2</v>
      </c>
    </row>
    <row r="17" spans="1:8">
      <c r="A17" s="37">
        <v>16</v>
      </c>
      <c r="B17" s="37">
        <v>29</v>
      </c>
      <c r="C17" s="37">
        <v>118670</v>
      </c>
      <c r="D17" s="37">
        <v>1661008.4085059799</v>
      </c>
      <c r="E17" s="37">
        <v>1370095.8669008501</v>
      </c>
      <c r="F17" s="37">
        <v>290912.54160512798</v>
      </c>
      <c r="G17" s="37">
        <v>1370095.8669008501</v>
      </c>
      <c r="H17" s="37">
        <v>0.17514212457647599</v>
      </c>
    </row>
    <row r="18" spans="1:8">
      <c r="A18" s="37">
        <v>17</v>
      </c>
      <c r="B18" s="37">
        <v>31</v>
      </c>
      <c r="C18" s="37">
        <v>18502.13</v>
      </c>
      <c r="D18" s="37">
        <v>170358.016986779</v>
      </c>
      <c r="E18" s="37">
        <v>142762.08050076701</v>
      </c>
      <c r="F18" s="37">
        <v>27595.936486011102</v>
      </c>
      <c r="G18" s="37">
        <v>142762.08050076701</v>
      </c>
      <c r="H18" s="37">
        <v>0.16198789451835899</v>
      </c>
    </row>
    <row r="19" spans="1:8">
      <c r="A19" s="37">
        <v>18</v>
      </c>
      <c r="B19" s="37">
        <v>32</v>
      </c>
      <c r="C19" s="37">
        <v>11303.745000000001</v>
      </c>
      <c r="D19" s="37">
        <v>181704.93666778601</v>
      </c>
      <c r="E19" s="37">
        <v>178767.80756336599</v>
      </c>
      <c r="F19" s="37">
        <v>2937.1291044198501</v>
      </c>
      <c r="G19" s="37">
        <v>178767.80756336599</v>
      </c>
      <c r="H19" s="37">
        <v>1.6164277967801399E-2</v>
      </c>
    </row>
    <row r="20" spans="1:8">
      <c r="A20" s="37">
        <v>19</v>
      </c>
      <c r="B20" s="37">
        <v>33</v>
      </c>
      <c r="C20" s="37">
        <v>32539.404999999999</v>
      </c>
      <c r="D20" s="37">
        <v>453039.65842586802</v>
      </c>
      <c r="E20" s="37">
        <v>350598.10371059697</v>
      </c>
      <c r="F20" s="37">
        <v>102441.55471527</v>
      </c>
      <c r="G20" s="37">
        <v>350598.10371059697</v>
      </c>
      <c r="H20" s="37">
        <v>0.226120501395427</v>
      </c>
    </row>
    <row r="21" spans="1:8">
      <c r="A21" s="37">
        <v>20</v>
      </c>
      <c r="B21" s="37">
        <v>34</v>
      </c>
      <c r="C21" s="37">
        <v>29649.326000000001</v>
      </c>
      <c r="D21" s="37">
        <v>163991.39669133199</v>
      </c>
      <c r="E21" s="37">
        <v>118034.87226149099</v>
      </c>
      <c r="F21" s="37">
        <v>45956.524429840902</v>
      </c>
      <c r="G21" s="37">
        <v>118034.87226149099</v>
      </c>
      <c r="H21" s="37">
        <v>0.28023741096821803</v>
      </c>
    </row>
    <row r="22" spans="1:8">
      <c r="A22" s="37">
        <v>21</v>
      </c>
      <c r="B22" s="37">
        <v>35</v>
      </c>
      <c r="C22" s="37">
        <v>22699.121999999999</v>
      </c>
      <c r="D22" s="37">
        <v>714679.29720353999</v>
      </c>
      <c r="E22" s="37">
        <v>692833.08244336303</v>
      </c>
      <c r="F22" s="37">
        <v>21846.214760177001</v>
      </c>
      <c r="G22" s="37">
        <v>692833.08244336303</v>
      </c>
      <c r="H22" s="37">
        <v>3.0567857283202101E-2</v>
      </c>
    </row>
    <row r="23" spans="1:8">
      <c r="A23" s="37">
        <v>22</v>
      </c>
      <c r="B23" s="37">
        <v>36</v>
      </c>
      <c r="C23" s="37">
        <v>130148.89599999999</v>
      </c>
      <c r="D23" s="37">
        <v>683646.07699203503</v>
      </c>
      <c r="E23" s="37">
        <v>577643.68895127205</v>
      </c>
      <c r="F23" s="37">
        <v>106002.38804076301</v>
      </c>
      <c r="G23" s="37">
        <v>577643.68895127205</v>
      </c>
      <c r="H23" s="37">
        <v>0.15505448156327001</v>
      </c>
    </row>
    <row r="24" spans="1:8">
      <c r="A24" s="37">
        <v>23</v>
      </c>
      <c r="B24" s="37">
        <v>37</v>
      </c>
      <c r="C24" s="37">
        <v>126936.75</v>
      </c>
      <c r="D24" s="37">
        <v>1002799.56233982</v>
      </c>
      <c r="E24" s="37">
        <v>902141.44382084301</v>
      </c>
      <c r="F24" s="37">
        <v>100658.11851898</v>
      </c>
      <c r="G24" s="37">
        <v>902141.44382084301</v>
      </c>
      <c r="H24" s="37">
        <v>0.100377106551698</v>
      </c>
    </row>
    <row r="25" spans="1:8">
      <c r="A25" s="37">
        <v>24</v>
      </c>
      <c r="B25" s="37">
        <v>38</v>
      </c>
      <c r="C25" s="37">
        <v>137039.59099999999</v>
      </c>
      <c r="D25" s="37">
        <v>567899.27421327401</v>
      </c>
      <c r="E25" s="37">
        <v>540835.27493097296</v>
      </c>
      <c r="F25" s="37">
        <v>27063.999282300902</v>
      </c>
      <c r="G25" s="37">
        <v>540835.27493097296</v>
      </c>
      <c r="H25" s="37">
        <v>4.7656337155551703E-2</v>
      </c>
    </row>
    <row r="26" spans="1:8">
      <c r="A26" s="37">
        <v>25</v>
      </c>
      <c r="B26" s="37">
        <v>39</v>
      </c>
      <c r="C26" s="37">
        <v>130743.647</v>
      </c>
      <c r="D26" s="37">
        <v>86753.140187504701</v>
      </c>
      <c r="E26" s="37">
        <v>62938.4452866266</v>
      </c>
      <c r="F26" s="37">
        <v>23814.694900878199</v>
      </c>
      <c r="G26" s="37">
        <v>62938.4452866266</v>
      </c>
      <c r="H26" s="37">
        <v>0.27451104189895698</v>
      </c>
    </row>
    <row r="27" spans="1:8">
      <c r="A27" s="37">
        <v>26</v>
      </c>
      <c r="B27" s="37">
        <v>42</v>
      </c>
      <c r="C27" s="37">
        <v>6295.8720000000003</v>
      </c>
      <c r="D27" s="37">
        <v>104227.4571</v>
      </c>
      <c r="E27" s="37">
        <v>91354.830199999997</v>
      </c>
      <c r="F27" s="37">
        <v>12872.626899999999</v>
      </c>
      <c r="G27" s="37">
        <v>91354.830199999997</v>
      </c>
      <c r="H27" s="37">
        <v>0.12350514210137099</v>
      </c>
    </row>
    <row r="28" spans="1:8">
      <c r="A28" s="37">
        <v>27</v>
      </c>
      <c r="B28" s="37">
        <v>43</v>
      </c>
      <c r="C28" s="37">
        <v>796.072</v>
      </c>
      <c r="D28" s="37">
        <v>5462.1529</v>
      </c>
      <c r="E28" s="37">
        <v>5076.0654999999997</v>
      </c>
      <c r="F28" s="37">
        <v>386.0874</v>
      </c>
      <c r="G28" s="37">
        <v>5076.0654999999997</v>
      </c>
      <c r="H28" s="37">
        <v>7.0684106993782594E-2</v>
      </c>
    </row>
    <row r="29" spans="1:8">
      <c r="A29" s="37">
        <v>28</v>
      </c>
      <c r="B29" s="37">
        <v>75</v>
      </c>
      <c r="C29" s="37">
        <v>89</v>
      </c>
      <c r="D29" s="37">
        <v>41194.017094017101</v>
      </c>
      <c r="E29" s="37">
        <v>38911.931623931603</v>
      </c>
      <c r="F29" s="37">
        <v>2282.0854700854702</v>
      </c>
      <c r="G29" s="37">
        <v>38911.931623931603</v>
      </c>
      <c r="H29" s="37">
        <v>5.5398468784364198E-2</v>
      </c>
    </row>
    <row r="30" spans="1:8">
      <c r="A30" s="37">
        <v>29</v>
      </c>
      <c r="B30" s="37">
        <v>76</v>
      </c>
      <c r="C30" s="37">
        <v>1320</v>
      </c>
      <c r="D30" s="37">
        <v>256208.21497094</v>
      </c>
      <c r="E30" s="37">
        <v>242141.95600854699</v>
      </c>
      <c r="F30" s="37">
        <v>14066.2589623932</v>
      </c>
      <c r="G30" s="37">
        <v>242141.95600854699</v>
      </c>
      <c r="H30" s="37">
        <v>5.4901670362086499E-2</v>
      </c>
    </row>
    <row r="31" spans="1:8">
      <c r="A31" s="30">
        <v>30</v>
      </c>
      <c r="B31" s="39">
        <v>99</v>
      </c>
      <c r="C31" s="40">
        <v>10</v>
      </c>
      <c r="D31" s="40">
        <v>3115.36948793586</v>
      </c>
      <c r="E31" s="40">
        <v>2936.80639891082</v>
      </c>
      <c r="F31" s="40">
        <v>178.56308902503599</v>
      </c>
      <c r="G31" s="40">
        <v>2936.80639891082</v>
      </c>
      <c r="H31" s="40">
        <v>5.7316825409157501E-2</v>
      </c>
    </row>
    <row r="32" spans="1:8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52</v>
      </c>
      <c r="D34" s="34">
        <v>73642.78</v>
      </c>
      <c r="E34" s="34">
        <v>71908.91</v>
      </c>
      <c r="F34" s="30"/>
      <c r="G34" s="30"/>
      <c r="H34" s="30"/>
    </row>
    <row r="35" spans="1:8">
      <c r="A35" s="30"/>
      <c r="B35" s="33">
        <v>71</v>
      </c>
      <c r="C35" s="34">
        <v>38</v>
      </c>
      <c r="D35" s="34">
        <v>78577.850000000006</v>
      </c>
      <c r="E35" s="34">
        <v>88802.02</v>
      </c>
      <c r="F35" s="30"/>
      <c r="G35" s="30"/>
      <c r="H35" s="30"/>
    </row>
    <row r="36" spans="1:8">
      <c r="A36" s="30"/>
      <c r="B36" s="33">
        <v>72</v>
      </c>
      <c r="C36" s="34">
        <v>21</v>
      </c>
      <c r="D36" s="34">
        <v>43090.61</v>
      </c>
      <c r="E36" s="34">
        <v>40694.050000000003</v>
      </c>
      <c r="F36" s="30"/>
      <c r="G36" s="30"/>
      <c r="H36" s="30"/>
    </row>
    <row r="37" spans="1:8">
      <c r="A37" s="30"/>
      <c r="B37" s="33">
        <v>73</v>
      </c>
      <c r="C37" s="34">
        <v>56</v>
      </c>
      <c r="D37" s="34">
        <v>80655.67</v>
      </c>
      <c r="E37" s="34">
        <v>94713.8</v>
      </c>
      <c r="F37" s="30"/>
      <c r="G37" s="30"/>
      <c r="H37" s="30"/>
    </row>
    <row r="38" spans="1:8">
      <c r="A38" s="30"/>
      <c r="B38" s="33">
        <v>77</v>
      </c>
      <c r="C38" s="34">
        <v>36</v>
      </c>
      <c r="D38" s="34">
        <v>52247.839999999997</v>
      </c>
      <c r="E38" s="34">
        <v>59351.23</v>
      </c>
      <c r="F38" s="30"/>
      <c r="G38" s="30"/>
      <c r="H38" s="30"/>
    </row>
    <row r="39" spans="1:8">
      <c r="A39" s="30"/>
      <c r="B39" s="33">
        <v>78</v>
      </c>
      <c r="C39" s="34">
        <v>18</v>
      </c>
      <c r="D39" s="34">
        <v>20900.88</v>
      </c>
      <c r="E39" s="34">
        <v>18065.939999999999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3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2016-05-12T06:06:51Z</dcterms:modified>
</cp:coreProperties>
</file>