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活跃会员池" sheetId="8" r:id="rId1"/>
    <sheet name="会员池目标拆解" sheetId="9" r:id="rId2"/>
    <sheet name="纳新来源" sheetId="11" r:id="rId3"/>
    <sheet name="老会员次月重购" sheetId="12" r:id="rId4"/>
    <sheet name="订购频次" sheetId="14" r:id="rId5"/>
  </sheets>
  <externalReferences>
    <externalReference r:id="rId6"/>
  </externalReference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会员池目标拆解!$C$1:$N$30</definedName>
    <definedName name="_xlnm.Print_Area" localSheetId="3">老会员次月重购!#REF!</definedName>
    <definedName name="_xlnm.Print_Area" localSheetId="2">纳新来源!$D$1:$O$33</definedName>
  </definedNames>
  <calcPr calcId="162913"/>
  <fileRecoveryPr repairLoad="1"/>
</workbook>
</file>

<file path=xl/calcChain.xml><?xml version="1.0" encoding="utf-8"?>
<calcChain xmlns="http://schemas.openxmlformats.org/spreadsheetml/2006/main">
  <c r="I32" i="11" l="1"/>
  <c r="H32" i="11"/>
  <c r="G32" i="11"/>
  <c r="F32" i="11"/>
  <c r="E32" i="11"/>
  <c r="I31" i="11"/>
  <c r="H31" i="11"/>
  <c r="G31" i="11"/>
  <c r="F31" i="11"/>
  <c r="E31" i="11"/>
  <c r="I30" i="11"/>
  <c r="H30" i="11"/>
  <c r="G30" i="11"/>
  <c r="F30" i="11"/>
  <c r="E30" i="11"/>
  <c r="I29" i="11"/>
  <c r="H29" i="11"/>
  <c r="G29" i="11"/>
  <c r="F29" i="11"/>
  <c r="E29" i="11"/>
  <c r="D32" i="11"/>
  <c r="D31" i="11"/>
  <c r="D30" i="11"/>
  <c r="D29" i="11"/>
  <c r="I28" i="11"/>
  <c r="H28" i="11"/>
  <c r="G28" i="11"/>
  <c r="F28" i="11"/>
  <c r="E28" i="11"/>
  <c r="M7" i="11"/>
  <c r="I27" i="11"/>
  <c r="H27" i="11"/>
  <c r="G27" i="11"/>
  <c r="F27" i="11"/>
  <c r="E27" i="11"/>
  <c r="M6" i="11"/>
  <c r="I26" i="11"/>
  <c r="H26" i="11"/>
  <c r="G26" i="11"/>
  <c r="F26" i="11"/>
  <c r="E26" i="11"/>
  <c r="I25" i="11"/>
  <c r="H25" i="11"/>
  <c r="G25" i="11"/>
  <c r="F25" i="11"/>
  <c r="E25" i="11"/>
  <c r="D26" i="11"/>
  <c r="D27" i="11"/>
  <c r="D28" i="11"/>
  <c r="D25" i="11"/>
  <c r="L6" i="11"/>
  <c r="L7" i="11"/>
  <c r="L8" i="11"/>
  <c r="L5" i="11"/>
  <c r="M8" i="11"/>
  <c r="M5" i="11"/>
  <c r="J6" i="11"/>
  <c r="J7" i="11"/>
  <c r="J8" i="11"/>
  <c r="J5" i="11"/>
  <c r="I8" i="11"/>
  <c r="E8" i="11"/>
  <c r="C8" i="11"/>
  <c r="I6" i="11"/>
  <c r="I7" i="11"/>
  <c r="I5" i="11"/>
  <c r="G6" i="11"/>
  <c r="G7" i="11"/>
  <c r="G5" i="11"/>
  <c r="H5" i="11" s="1"/>
  <c r="E6" i="11"/>
  <c r="E7" i="11"/>
  <c r="E5" i="11"/>
  <c r="F5" i="11" s="1"/>
  <c r="C6" i="11"/>
  <c r="C7" i="11"/>
  <c r="F7" i="11" s="1"/>
  <c r="C5" i="11"/>
  <c r="I16" i="9"/>
  <c r="K16" i="9" s="1"/>
  <c r="H16" i="9"/>
  <c r="I15" i="9"/>
  <c r="K15" i="9" s="1"/>
  <c r="H15" i="9"/>
  <c r="D8" i="9"/>
  <c r="D17" i="9" s="1"/>
  <c r="E8" i="9"/>
  <c r="E17" i="9" s="1"/>
  <c r="F8" i="9"/>
  <c r="G8" i="9"/>
  <c r="D15" i="9"/>
  <c r="E15" i="9"/>
  <c r="F15" i="9"/>
  <c r="G15" i="9"/>
  <c r="J15" i="9" s="1"/>
  <c r="D16" i="9"/>
  <c r="E16" i="9"/>
  <c r="F16" i="9"/>
  <c r="G16" i="9"/>
  <c r="F17" i="9"/>
  <c r="G17" i="9"/>
  <c r="J16" i="9"/>
  <c r="K14" i="9"/>
  <c r="J14" i="9"/>
  <c r="K13" i="9"/>
  <c r="J13" i="9"/>
  <c r="K12" i="9"/>
  <c r="J12" i="9"/>
  <c r="K11" i="9"/>
  <c r="J11" i="9"/>
  <c r="K10" i="9"/>
  <c r="J10" i="9"/>
  <c r="K7" i="9"/>
  <c r="J7" i="9"/>
  <c r="K6" i="9"/>
  <c r="J6" i="9"/>
  <c r="K5" i="9"/>
  <c r="J5" i="9"/>
  <c r="K4" i="9"/>
  <c r="J4" i="9"/>
  <c r="M17" i="9"/>
  <c r="N13" i="9"/>
  <c r="N4" i="9" s="1"/>
  <c r="N12" i="9"/>
  <c r="N16" i="9" s="1"/>
  <c r="N11" i="9"/>
  <c r="N8" i="9" s="1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S31" i="8"/>
  <c r="S35" i="8" s="1"/>
  <c r="R31" i="8"/>
  <c r="R35" i="8" s="1"/>
  <c r="Q31" i="8"/>
  <c r="Q35" i="8" s="1"/>
  <c r="P31" i="8"/>
  <c r="P35" i="8" s="1"/>
  <c r="O31" i="8"/>
  <c r="O35" i="8" s="1"/>
  <c r="N31" i="8"/>
  <c r="N35" i="8" s="1"/>
  <c r="M31" i="8"/>
  <c r="M35" i="8" s="1"/>
  <c r="L31" i="8"/>
  <c r="L35" i="8" s="1"/>
  <c r="K31" i="8"/>
  <c r="K35" i="8" s="1"/>
  <c r="J31" i="8"/>
  <c r="J35" i="8" s="1"/>
  <c r="I31" i="8"/>
  <c r="I35" i="8" s="1"/>
  <c r="H31" i="8"/>
  <c r="H35" i="8" s="1"/>
  <c r="G31" i="8"/>
  <c r="G35" i="8" s="1"/>
  <c r="F31" i="8"/>
  <c r="F35" i="8" s="1"/>
  <c r="E31" i="8"/>
  <c r="E35" i="8" s="1"/>
  <c r="D31" i="8"/>
  <c r="D35" i="8" s="1"/>
  <c r="C31" i="8"/>
  <c r="C35" i="8" s="1"/>
  <c r="B31" i="8"/>
  <c r="B35" i="8" s="1"/>
  <c r="N26" i="8"/>
  <c r="F26" i="8"/>
  <c r="S22" i="8"/>
  <c r="S26" i="8" s="1"/>
  <c r="R22" i="8"/>
  <c r="R26" i="8" s="1"/>
  <c r="Q22" i="8"/>
  <c r="Q26" i="8" s="1"/>
  <c r="P22" i="8"/>
  <c r="P26" i="8" s="1"/>
  <c r="O22" i="8"/>
  <c r="O26" i="8" s="1"/>
  <c r="N22" i="8"/>
  <c r="M22" i="8"/>
  <c r="M26" i="8" s="1"/>
  <c r="L22" i="8"/>
  <c r="L26" i="8" s="1"/>
  <c r="K22" i="8"/>
  <c r="K26" i="8" s="1"/>
  <c r="J22" i="8"/>
  <c r="J26" i="8" s="1"/>
  <c r="I22" i="8"/>
  <c r="I26" i="8" s="1"/>
  <c r="H22" i="8"/>
  <c r="H26" i="8" s="1"/>
  <c r="G22" i="8"/>
  <c r="G26" i="8" s="1"/>
  <c r="F22" i="8"/>
  <c r="E22" i="8"/>
  <c r="E26" i="8" s="1"/>
  <c r="D22" i="8"/>
  <c r="D26" i="8" s="1"/>
  <c r="C22" i="8"/>
  <c r="C26" i="8" s="1"/>
  <c r="B22" i="8"/>
  <c r="B26" i="8" s="1"/>
  <c r="S13" i="8"/>
  <c r="S17" i="8" s="1"/>
  <c r="R13" i="8"/>
  <c r="R17" i="8" s="1"/>
  <c r="Q13" i="8"/>
  <c r="Q17" i="8" s="1"/>
  <c r="P13" i="8"/>
  <c r="P17" i="8" s="1"/>
  <c r="O13" i="8"/>
  <c r="O17" i="8" s="1"/>
  <c r="N13" i="8"/>
  <c r="N17" i="8" s="1"/>
  <c r="M13" i="8"/>
  <c r="M17" i="8" s="1"/>
  <c r="L13" i="8"/>
  <c r="L17" i="8" s="1"/>
  <c r="K13" i="8"/>
  <c r="K17" i="8" s="1"/>
  <c r="J13" i="8"/>
  <c r="J17" i="8" s="1"/>
  <c r="I13" i="8"/>
  <c r="I17" i="8" s="1"/>
  <c r="H13" i="8"/>
  <c r="H17" i="8" s="1"/>
  <c r="G13" i="8"/>
  <c r="G17" i="8" s="1"/>
  <c r="F13" i="8"/>
  <c r="F17" i="8" s="1"/>
  <c r="E13" i="8"/>
  <c r="E17" i="8" s="1"/>
  <c r="D13" i="8"/>
  <c r="D17" i="8" s="1"/>
  <c r="C13" i="8"/>
  <c r="C17" i="8" s="1"/>
  <c r="B13" i="8"/>
  <c r="B17" i="8" s="1"/>
  <c r="S8" i="8"/>
  <c r="R8" i="8"/>
  <c r="Q8" i="8"/>
  <c r="P8" i="8"/>
  <c r="O8" i="8"/>
  <c r="N8" i="8"/>
  <c r="M8" i="8"/>
  <c r="L8" i="8"/>
  <c r="K8" i="8"/>
  <c r="F8" i="8"/>
  <c r="S4" i="8"/>
  <c r="R4" i="8"/>
  <c r="Q4" i="8"/>
  <c r="P4" i="8"/>
  <c r="O4" i="8"/>
  <c r="N4" i="8"/>
  <c r="M4" i="8"/>
  <c r="L4" i="8"/>
  <c r="K4" i="8"/>
  <c r="J4" i="8"/>
  <c r="J8" i="8" s="1"/>
  <c r="I4" i="8"/>
  <c r="I8" i="8" s="1"/>
  <c r="H4" i="8"/>
  <c r="H8" i="8" s="1"/>
  <c r="G4" i="8"/>
  <c r="G8" i="8" s="1"/>
  <c r="F4" i="8"/>
  <c r="E4" i="8"/>
  <c r="E8" i="8" s="1"/>
  <c r="D4" i="8"/>
  <c r="D8" i="8" s="1"/>
  <c r="C4" i="8"/>
  <c r="C8" i="8" s="1"/>
  <c r="B4" i="8"/>
  <c r="B8" i="8" s="1"/>
  <c r="H7" i="11" l="1"/>
  <c r="G8" i="11"/>
  <c r="F6" i="11"/>
  <c r="H6" i="11"/>
  <c r="D8" i="11"/>
  <c r="D5" i="11"/>
  <c r="D7" i="11"/>
  <c r="N7" i="9"/>
  <c r="N9" i="9" s="1"/>
  <c r="N10" i="9" s="1"/>
  <c r="N6" i="9" s="1"/>
  <c r="N15" i="9"/>
  <c r="N14" i="9"/>
  <c r="F8" i="11" l="1"/>
  <c r="H8" i="11"/>
  <c r="D6" i="11"/>
  <c r="N17" i="9"/>
  <c r="J9" i="9" l="1"/>
  <c r="K9" i="9"/>
  <c r="H8" i="9"/>
  <c r="H17" i="9" s="1"/>
  <c r="J17" i="9" s="1"/>
  <c r="I8" i="9"/>
  <c r="I17" i="9" s="1"/>
  <c r="K17" i="9" s="1"/>
  <c r="J8" i="9" l="1"/>
  <c r="K8" i="9"/>
</calcChain>
</file>

<file path=xl/sharedStrings.xml><?xml version="1.0" encoding="utf-8"?>
<sst xmlns="http://schemas.openxmlformats.org/spreadsheetml/2006/main" count="259" uniqueCount="148">
  <si>
    <t>18.1月</t>
    <phoneticPr fontId="2" type="noConversion"/>
  </si>
  <si>
    <t>18.3月</t>
  </si>
  <si>
    <t>整体</t>
  </si>
  <si>
    <t>18.5月</t>
  </si>
  <si>
    <t>17.5月</t>
    <phoneticPr fontId="2" type="noConversion"/>
  </si>
  <si>
    <t>月环比</t>
    <phoneticPr fontId="2" type="noConversion"/>
  </si>
  <si>
    <t>1月</t>
    <phoneticPr fontId="2" type="noConversion"/>
  </si>
  <si>
    <t>2月</t>
    <phoneticPr fontId="2" type="noConversion"/>
  </si>
  <si>
    <t>3月</t>
    <phoneticPr fontId="2" type="noConversion"/>
  </si>
  <si>
    <t>18.4月</t>
  </si>
  <si>
    <t>订购人数</t>
    <phoneticPr fontId="2" type="noConversion"/>
  </si>
  <si>
    <t>会员池</t>
    <phoneticPr fontId="2" type="noConversion"/>
  </si>
  <si>
    <t>1月会员池</t>
    <phoneticPr fontId="2" type="noConversion"/>
  </si>
  <si>
    <t>2月会员池</t>
  </si>
  <si>
    <t>3月会员池</t>
  </si>
  <si>
    <t>4月会员池</t>
  </si>
  <si>
    <t>5月会员池</t>
  </si>
  <si>
    <t>6月会员池</t>
  </si>
  <si>
    <t>7月会员池</t>
  </si>
  <si>
    <t>8月会员池</t>
  </si>
  <si>
    <t>9月会员池</t>
    <phoneticPr fontId="2" type="noConversion"/>
  </si>
  <si>
    <t>10月会员池</t>
    <phoneticPr fontId="2" type="noConversion"/>
  </si>
  <si>
    <t>11月会员池</t>
    <phoneticPr fontId="2" type="noConversion"/>
  </si>
  <si>
    <t>12月会员池</t>
    <phoneticPr fontId="2" type="noConversion"/>
  </si>
  <si>
    <t>3月会员池</t>
    <phoneticPr fontId="2" type="noConversion"/>
  </si>
  <si>
    <t>4月会员池</t>
    <phoneticPr fontId="2" type="noConversion"/>
  </si>
  <si>
    <t>IOS</t>
    <phoneticPr fontId="2" type="noConversion"/>
  </si>
  <si>
    <t>安卓</t>
    <phoneticPr fontId="2" type="noConversion"/>
  </si>
  <si>
    <t>APP</t>
    <phoneticPr fontId="2" type="noConversion"/>
  </si>
  <si>
    <t>微信</t>
    <phoneticPr fontId="2" type="noConversion"/>
  </si>
  <si>
    <t>PC</t>
    <phoneticPr fontId="2" type="noConversion"/>
  </si>
  <si>
    <t>WAP</t>
    <phoneticPr fontId="2" type="noConversion"/>
  </si>
  <si>
    <t>电商</t>
    <phoneticPr fontId="2" type="noConversion"/>
  </si>
  <si>
    <t>纳新</t>
    <phoneticPr fontId="2" type="noConversion"/>
  </si>
  <si>
    <t>1月会员</t>
  </si>
  <si>
    <t>2月会员</t>
  </si>
  <si>
    <t>3月会员</t>
  </si>
  <si>
    <t>4月会员</t>
  </si>
  <si>
    <t>5月会员</t>
  </si>
  <si>
    <t>6月会员</t>
  </si>
  <si>
    <t>7月会员</t>
  </si>
  <si>
    <t>8月会员</t>
  </si>
  <si>
    <t>9月会员</t>
    <phoneticPr fontId="2" type="noConversion"/>
  </si>
  <si>
    <t>10月会员</t>
  </si>
  <si>
    <t>11月会员</t>
    <phoneticPr fontId="2" type="noConversion"/>
  </si>
  <si>
    <t>12月会员</t>
    <phoneticPr fontId="2" type="noConversion"/>
  </si>
  <si>
    <t>1月会员</t>
    <phoneticPr fontId="2" type="noConversion"/>
  </si>
  <si>
    <t>2月会员</t>
    <phoneticPr fontId="2" type="noConversion"/>
  </si>
  <si>
    <t>3月会员</t>
    <phoneticPr fontId="2" type="noConversion"/>
  </si>
  <si>
    <t>4月会员</t>
    <phoneticPr fontId="2" type="noConversion"/>
  </si>
  <si>
    <t>IOS</t>
    <phoneticPr fontId="2" type="noConversion"/>
  </si>
  <si>
    <t>安卓</t>
    <phoneticPr fontId="2" type="noConversion"/>
  </si>
  <si>
    <t>APP</t>
    <phoneticPr fontId="2" type="noConversion"/>
  </si>
  <si>
    <t>流失</t>
    <phoneticPr fontId="2" type="noConversion"/>
  </si>
  <si>
    <t>流失</t>
    <phoneticPr fontId="2" type="noConversion"/>
  </si>
  <si>
    <t>微信</t>
    <phoneticPr fontId="2" type="noConversion"/>
  </si>
  <si>
    <t>PC</t>
    <phoneticPr fontId="2" type="noConversion"/>
  </si>
  <si>
    <t>WAP</t>
    <phoneticPr fontId="2" type="noConversion"/>
  </si>
  <si>
    <t>电商</t>
    <phoneticPr fontId="2" type="noConversion"/>
  </si>
  <si>
    <t>唤醒</t>
    <phoneticPr fontId="2" type="noConversion"/>
  </si>
  <si>
    <t>9月会员</t>
    <phoneticPr fontId="2" type="noConversion"/>
  </si>
  <si>
    <t>11月会员</t>
    <phoneticPr fontId="2" type="noConversion"/>
  </si>
  <si>
    <t>12月会员</t>
    <phoneticPr fontId="2" type="noConversion"/>
  </si>
  <si>
    <t>1月会员</t>
    <phoneticPr fontId="2" type="noConversion"/>
  </si>
  <si>
    <t>2月会员</t>
    <phoneticPr fontId="2" type="noConversion"/>
  </si>
  <si>
    <t>3月会员</t>
    <phoneticPr fontId="2" type="noConversion"/>
  </si>
  <si>
    <t>4月会员</t>
    <phoneticPr fontId="2" type="noConversion"/>
  </si>
  <si>
    <t>IOS</t>
    <phoneticPr fontId="2" type="noConversion"/>
  </si>
  <si>
    <t>安卓</t>
    <phoneticPr fontId="2" type="noConversion"/>
  </si>
  <si>
    <t>APP</t>
    <phoneticPr fontId="2" type="noConversion"/>
  </si>
  <si>
    <t>4月</t>
    <phoneticPr fontId="2" type="noConversion"/>
  </si>
  <si>
    <t>5月</t>
    <phoneticPr fontId="2" type="noConversion"/>
  </si>
  <si>
    <t>6月</t>
    <phoneticPr fontId="2" type="noConversion"/>
  </si>
  <si>
    <t>7月</t>
    <phoneticPr fontId="2" type="noConversion"/>
  </si>
  <si>
    <t>8月</t>
    <phoneticPr fontId="2" type="noConversion"/>
  </si>
  <si>
    <t>9月</t>
    <phoneticPr fontId="2" type="noConversion"/>
  </si>
  <si>
    <t>10月</t>
    <phoneticPr fontId="2" type="noConversion"/>
  </si>
  <si>
    <t>11月</t>
    <phoneticPr fontId="2" type="noConversion"/>
  </si>
  <si>
    <t>12月</t>
    <phoneticPr fontId="2" type="noConversion"/>
  </si>
  <si>
    <t>纳新</t>
    <phoneticPr fontId="2" type="noConversion"/>
  </si>
  <si>
    <t>唤醒</t>
    <phoneticPr fontId="2" type="noConversion"/>
  </si>
  <si>
    <t>净增</t>
    <phoneticPr fontId="2" type="noConversion"/>
  </si>
  <si>
    <t>去年2月已经剔除元宵喜乐会影响</t>
    <phoneticPr fontId="2" type="noConversion"/>
  </si>
  <si>
    <t>负责人：周玲</t>
    <phoneticPr fontId="2" type="noConversion"/>
  </si>
  <si>
    <t>五月目标</t>
    <phoneticPr fontId="2" type="noConversion"/>
  </si>
  <si>
    <t>六月目标</t>
    <phoneticPr fontId="2" type="noConversion"/>
  </si>
  <si>
    <t>唤醒</t>
  </si>
  <si>
    <t>留存</t>
  </si>
  <si>
    <t>纳新</t>
  </si>
  <si>
    <t>唤醒转化率</t>
    <phoneticPr fontId="2" type="noConversion"/>
  </si>
  <si>
    <t>留存转化率</t>
    <phoneticPr fontId="2" type="noConversion"/>
  </si>
  <si>
    <t>纳新转化率</t>
    <phoneticPr fontId="2" type="noConversion"/>
  </si>
  <si>
    <t>纳新月活</t>
    <phoneticPr fontId="2" type="noConversion"/>
  </si>
  <si>
    <t>流失月活</t>
    <phoneticPr fontId="2" type="noConversion"/>
  </si>
  <si>
    <t>唤醒月活</t>
    <phoneticPr fontId="2" type="noConversion"/>
  </si>
  <si>
    <t>未订购月活</t>
    <phoneticPr fontId="2" type="noConversion"/>
  </si>
  <si>
    <t>净增目标</t>
    <phoneticPr fontId="2" type="noConversion"/>
  </si>
  <si>
    <t>订购</t>
  </si>
  <si>
    <t>订购</t>
    <phoneticPr fontId="2" type="noConversion"/>
  </si>
  <si>
    <t>月份</t>
    <phoneticPr fontId="2" type="noConversion"/>
  </si>
  <si>
    <t>18.2月</t>
  </si>
  <si>
    <t>转化</t>
    <phoneticPr fontId="2" type="noConversion"/>
  </si>
  <si>
    <t>活跃规模</t>
    <phoneticPr fontId="2" type="noConversion"/>
  </si>
  <si>
    <t>留存月活</t>
    <phoneticPr fontId="2" type="noConversion"/>
  </si>
  <si>
    <t>注册-订购的转化率</t>
  </si>
  <si>
    <t>订购金额</t>
  </si>
  <si>
    <t>ARPU值</t>
  </si>
  <si>
    <t>注册人数同比</t>
  </si>
  <si>
    <t>ARPU同比</t>
  </si>
  <si>
    <t>金额同比</t>
  </si>
  <si>
    <t>注册-订购转化率同比</t>
  </si>
  <si>
    <t>自然渠道</t>
  </si>
  <si>
    <t>推广渠道</t>
  </si>
  <si>
    <t>内部渠道</t>
  </si>
  <si>
    <t>整体</t>
    <phoneticPr fontId="2" type="noConversion"/>
  </si>
  <si>
    <t>计算表格</t>
    <phoneticPr fontId="2" type="noConversion"/>
  </si>
  <si>
    <t>注册人数</t>
    <phoneticPr fontId="2" type="noConversion"/>
  </si>
  <si>
    <t>月同比</t>
    <phoneticPr fontId="2" type="noConversion"/>
  </si>
  <si>
    <t>订购金额</t>
    <phoneticPr fontId="2" type="noConversion"/>
  </si>
  <si>
    <t>来源渠道</t>
    <phoneticPr fontId="2" type="noConversion"/>
  </si>
  <si>
    <t>占比</t>
    <phoneticPr fontId="2" type="noConversion"/>
  </si>
  <si>
    <t>整体</t>
    <phoneticPr fontId="2" type="noConversion"/>
  </si>
  <si>
    <t>订购人数同比</t>
    <phoneticPr fontId="2" type="noConversion"/>
  </si>
  <si>
    <t>ARPU值</t>
    <phoneticPr fontId="2" type="noConversion"/>
  </si>
  <si>
    <t>捞取表格</t>
    <phoneticPr fontId="2" type="noConversion"/>
  </si>
  <si>
    <t>注册-订购转化率</t>
    <phoneticPr fontId="2" type="noConversion"/>
  </si>
  <si>
    <t>重购人数</t>
    <phoneticPr fontId="2" type="noConversion"/>
  </si>
  <si>
    <t>重购率</t>
    <phoneticPr fontId="2" type="noConversion"/>
  </si>
  <si>
    <t>重购金额</t>
    <phoneticPr fontId="2" type="noConversion"/>
  </si>
  <si>
    <t>老会员重购</t>
    <phoneticPr fontId="2" type="noConversion"/>
  </si>
  <si>
    <t>这里的重购概念与经管一致，等同于原来的次月复购率的概念</t>
    <phoneticPr fontId="2" type="noConversion"/>
  </si>
  <si>
    <t>1次</t>
    <phoneticPr fontId="16" type="noConversion"/>
  </si>
  <si>
    <t>2次</t>
    <phoneticPr fontId="16" type="noConversion"/>
  </si>
  <si>
    <t>3次</t>
    <phoneticPr fontId="16" type="noConversion"/>
  </si>
  <si>
    <t>4次</t>
    <phoneticPr fontId="16" type="noConversion"/>
  </si>
  <si>
    <t>5~9次</t>
    <phoneticPr fontId="16" type="noConversion"/>
  </si>
  <si>
    <t>10次以上</t>
    <phoneticPr fontId="16" type="noConversion"/>
  </si>
  <si>
    <t>订购频次</t>
    <phoneticPr fontId="16" type="noConversion"/>
  </si>
  <si>
    <t>客单价</t>
    <phoneticPr fontId="2" type="noConversion"/>
  </si>
  <si>
    <t>月报以月度为单位</t>
    <phoneticPr fontId="2" type="noConversion"/>
  </si>
  <si>
    <t xml:space="preserve">新增会员
select count(1)from  fact_ecmember  where MEMBER_TIME between 20180401 and 20180431 ;
</t>
    <phoneticPr fontId="2" type="noConversion"/>
  </si>
  <si>
    <t>流失会员
select count(distinct(MEMBER_KEY)) from fact_session where  
START_DATE_KEY   between 20180201 and 20180231  
and  MEMBER_KEY  not in (
select distinct(MEMBER_KEY) from  fact_session where  
START_DATE_KEY   between 20180301 and 20180431  
) 
;</t>
    <phoneticPr fontId="2" type="noConversion"/>
  </si>
  <si>
    <t xml:space="preserve">唤醒会员
select  count(distinct(MEMBER_KEY)) from fact_session where  
START_DATE_KEY   between 20180401 and 20180431   
and member_key in
(select MEMBER_CRMBP from fact_ecmember where MEMBER_TIME&lt;=20180131  ) 
and member_key not in 
(select distinct(MEMBER_KEY) from  fact_session where  
START_DATE_KEY   between  20180201 and 20180331   
);
</t>
    <phoneticPr fontId="2" type="noConversion"/>
  </si>
  <si>
    <t xml:space="preserve">(select count(distinct member_key),count(1),sum(order_amount),'整体' from factec_order where 
substr(add_time,1,6)=201805
and  order_state&gt;10 and STORE_ID=1 and order_from !=76)
union 
(
select count(distinct member_key),count(1),sum(order_amount),'纳新' from factec_order where 
substr(add_time,1,6)=201805
and  order_state&gt;10 and STORE_ID=1 and order_from !=76
and member_key in (select MEMBER_CRMBP from fact_ecmember where substr(MEMBER_TIME,1,6)=201805)
and  order_state&gt;10  )
union 
(
select count(distinct member_key),count(1),sum(order_amount),'唤醒' from factec_order where 
substr(add_time,1,6)=201805
and  order_state&gt;10 and STORE_ID=1 and order_from !=76
and member_key not in (select MEMBER_CRMBP from fact_ecmember where  substr(MEMBER_TIME,1,6)=201805)
and member_key not in (select distinct member_key from factec_order where 
substr(add_time,1,6) in (201803,201804)
and  order_state&gt;10  ))
union 
(
select count(distinct member_key),count(1),sum(order_amount),'留存' from factec_order where
substr(add_time,1,6)=201805
and  order_state&gt;10 and STORE_ID=1 and order_from !=76
and member_key not in (select MEMBER_CRMBP from fact_ecmember where 
substr(MEMBER_TIME,1,6)=201805)
and member_key in (select distinct member_key from factec_order where
substr(add_time,1,6) in (201803,201804)
and  order_state&gt;10  ))
</t>
    <phoneticPr fontId="2" type="noConversion"/>
  </si>
  <si>
    <t xml:space="preserve">
 (
select MEMBER_BP as ssid,(case 
   when   M_LABEL_DESC='推广'  then '推广流量'
   when   M_LABEL_DESC='扫码'  then '内部流量'
   when   M_LABEL_DESC='自然' and  REGISTER_RESOURCE='TV' then '内部流量'
     ELSE '自然流量'  end )  as sname,1  from  (
select MEMBER_BP,M_LABEL_DESC,REGISTER_RESOURCE from (
select  MEMBER_KEY  from fact_session where START_DATE_KEY between 20180301 and 20180331
 group by  MEMBER_KEY) a left join 
 (select MEMBER_KEY,max(M_LABEL_DESC) M_LABEL_DESC from  member_label_link_v where M_LABEL_DESC in ('扫码','自然','推广') 
  group by MEMBER_KEY )
 b on a.member_key=b.MEMBER_KEY
 left join ( select MEMBER_BP,REGISTER_RESOURCE from dim_member) c on a.member_key=c.member_bp)
 group by MEMBER_BP, (case 
   when   M_LABEL_DESC='推广'  then '推广流量'
   when   M_LABEL_DESC='扫码'  then '内部流量'
   when   M_LABEL_DESC='自然' and  REGISTER_RESOURCE='TV' then '内部流量'
     ELSE '自然流量'  end ))</t>
    <phoneticPr fontId="2" type="noConversion"/>
  </si>
  <si>
    <t>客单价=订购金额/订购人数</t>
    <phoneticPr fontId="2" type="noConversion"/>
  </si>
  <si>
    <t>订购人数（当月注册）</t>
    <phoneticPr fontId="2" type="noConversion"/>
  </si>
  <si>
    <t xml:space="preserve">会员池  
select  count(distinct(MEMBER_KEY)) from fact_session  where
 START_DATE_KEY between 20180301 and 20180431 ;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</si>
</sst>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##,000"/>
  </numFmts>
  <fonts count="2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rgb="FFFFFFFF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Arial"/>
      <family val="2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theme="0" tint="-4.9989318521683403E-2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</fonts>
  <fills count="2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</borders>
  <cellStyleXfs count="39">
    <xf numFmtId="0" fontId="0" fillId="0" borderId="0"/>
    <xf numFmtId="9" fontId="5" fillId="0" borderId="0" applyFont="0" applyFill="0" applyBorder="0" applyAlignment="0" applyProtection="0">
      <alignment vertical="center"/>
    </xf>
    <xf numFmtId="0" fontId="9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6" borderId="9" applyNumberFormat="0" applyAlignment="0" applyProtection="0">
      <alignment horizontal="left" vertical="center" indent="1"/>
    </xf>
    <xf numFmtId="177" fontId="18" fillId="0" borderId="10" applyNumberFormat="0" applyProtection="0">
      <alignment horizontal="right" vertical="center"/>
    </xf>
    <xf numFmtId="177" fontId="17" fillId="0" borderId="11" applyNumberFormat="0" applyProtection="0">
      <alignment horizontal="right" vertical="center"/>
    </xf>
    <xf numFmtId="0" fontId="19" fillId="7" borderId="11" applyNumberFormat="0" applyAlignment="0" applyProtection="0">
      <alignment horizontal="left" vertical="center" indent="1"/>
    </xf>
    <xf numFmtId="0" fontId="19" fillId="8" borderId="11" applyNumberFormat="0" applyAlignment="0" applyProtection="0">
      <alignment horizontal="left" vertical="center" indent="1"/>
    </xf>
    <xf numFmtId="177" fontId="18" fillId="9" borderId="10" applyNumberFormat="0" applyBorder="0" applyProtection="0">
      <alignment horizontal="right" vertical="center"/>
    </xf>
    <xf numFmtId="0" fontId="19" fillId="7" borderId="11" applyNumberFormat="0" applyAlignment="0" applyProtection="0">
      <alignment horizontal="left" vertical="center" indent="1"/>
    </xf>
    <xf numFmtId="177" fontId="17" fillId="8" borderId="11" applyNumberFormat="0" applyProtection="0">
      <alignment horizontal="right" vertical="center"/>
    </xf>
    <xf numFmtId="177" fontId="17" fillId="9" borderId="11" applyNumberFormat="0" applyBorder="0" applyProtection="0">
      <alignment horizontal="right" vertical="center"/>
    </xf>
    <xf numFmtId="177" fontId="20" fillId="10" borderId="12" applyNumberFormat="0" applyBorder="0" applyAlignment="0" applyProtection="0">
      <alignment horizontal="right" vertical="center" indent="1"/>
    </xf>
    <xf numFmtId="177" fontId="21" fillId="11" borderId="12" applyNumberFormat="0" applyBorder="0" applyAlignment="0" applyProtection="0">
      <alignment horizontal="right" vertical="center" indent="1"/>
    </xf>
    <xf numFmtId="177" fontId="21" fillId="12" borderId="12" applyNumberFormat="0" applyBorder="0" applyAlignment="0" applyProtection="0">
      <alignment horizontal="right" vertical="center" indent="1"/>
    </xf>
    <xf numFmtId="177" fontId="22" fillId="13" borderId="12" applyNumberFormat="0" applyBorder="0" applyAlignment="0" applyProtection="0">
      <alignment horizontal="right" vertical="center" indent="1"/>
    </xf>
    <xf numFmtId="177" fontId="22" fillId="14" borderId="12" applyNumberFormat="0" applyBorder="0" applyAlignment="0" applyProtection="0">
      <alignment horizontal="right" vertical="center" indent="1"/>
    </xf>
    <xf numFmtId="177" fontId="22" fillId="15" borderId="12" applyNumberFormat="0" applyBorder="0" applyAlignment="0" applyProtection="0">
      <alignment horizontal="right" vertical="center" indent="1"/>
    </xf>
    <xf numFmtId="177" fontId="23" fillId="16" borderId="12" applyNumberFormat="0" applyBorder="0" applyAlignment="0" applyProtection="0">
      <alignment horizontal="right" vertical="center" indent="1"/>
    </xf>
    <xf numFmtId="177" fontId="23" fillId="17" borderId="12" applyNumberFormat="0" applyBorder="0" applyAlignment="0" applyProtection="0">
      <alignment horizontal="right" vertical="center" indent="1"/>
    </xf>
    <xf numFmtId="177" fontId="23" fillId="18" borderId="12" applyNumberFormat="0" applyBorder="0" applyAlignment="0" applyProtection="0">
      <alignment horizontal="right" vertical="center" indent="1"/>
    </xf>
    <xf numFmtId="0" fontId="24" fillId="0" borderId="9" applyNumberFormat="0" applyFont="0" applyFill="0" applyAlignment="0" applyProtection="0"/>
    <xf numFmtId="177" fontId="18" fillId="19" borderId="9" applyNumberFormat="0" applyAlignment="0" applyProtection="0">
      <alignment horizontal="left" vertical="center" indent="1"/>
    </xf>
    <xf numFmtId="0" fontId="17" fillId="6" borderId="11" applyNumberFormat="0" applyAlignment="0" applyProtection="0">
      <alignment horizontal="left" vertical="center" indent="1"/>
    </xf>
    <xf numFmtId="0" fontId="19" fillId="20" borderId="9" applyNumberFormat="0" applyAlignment="0" applyProtection="0">
      <alignment horizontal="left" vertical="center" indent="1"/>
    </xf>
    <xf numFmtId="0" fontId="19" fillId="21" borderId="9" applyNumberFormat="0" applyAlignment="0" applyProtection="0">
      <alignment horizontal="left" vertical="center" indent="1"/>
    </xf>
    <xf numFmtId="0" fontId="19" fillId="22" borderId="9" applyNumberFormat="0" applyAlignment="0" applyProtection="0">
      <alignment horizontal="left" vertical="center" indent="1"/>
    </xf>
    <xf numFmtId="0" fontId="19" fillId="9" borderId="9" applyNumberFormat="0" applyAlignment="0" applyProtection="0">
      <alignment horizontal="left" vertical="center" indent="1"/>
    </xf>
    <xf numFmtId="0" fontId="19" fillId="8" borderId="11" applyNumberFormat="0" applyAlignment="0" applyProtection="0">
      <alignment horizontal="left" vertical="center" indent="1"/>
    </xf>
    <xf numFmtId="0" fontId="25" fillId="0" borderId="3" applyNumberFormat="0" applyFill="0" applyBorder="0" applyAlignment="0" applyProtection="0"/>
    <xf numFmtId="0" fontId="26" fillId="0" borderId="3" applyBorder="0" applyAlignment="0" applyProtection="0"/>
    <xf numFmtId="0" fontId="25" fillId="7" borderId="11" applyNumberFormat="0" applyAlignment="0" applyProtection="0">
      <alignment horizontal="left" vertical="center" indent="1"/>
    </xf>
    <xf numFmtId="0" fontId="25" fillId="7" borderId="11" applyNumberFormat="0" applyAlignment="0" applyProtection="0">
      <alignment horizontal="left" vertical="center" indent="1"/>
    </xf>
    <xf numFmtId="0" fontId="25" fillId="8" borderId="11" applyNumberFormat="0" applyAlignment="0" applyProtection="0">
      <alignment horizontal="left" vertical="center" indent="1"/>
    </xf>
    <xf numFmtId="177" fontId="27" fillId="8" borderId="11" applyNumberFormat="0" applyProtection="0">
      <alignment horizontal="right" vertical="center"/>
    </xf>
    <xf numFmtId="177" fontId="28" fillId="9" borderId="10" applyNumberFormat="0" applyBorder="0" applyProtection="0">
      <alignment horizontal="right" vertical="center"/>
    </xf>
    <xf numFmtId="177" fontId="27" fillId="9" borderId="11" applyNumberFormat="0" applyBorder="0" applyProtection="0">
      <alignment horizontal="right" vertical="center"/>
    </xf>
  </cellStyleXfs>
  <cellXfs count="54">
    <xf numFmtId="0" fontId="0" fillId="0" borderId="0" xfId="0"/>
    <xf numFmtId="0" fontId="3" fillId="0" borderId="1" xfId="0" applyFont="1" applyBorder="1"/>
    <xf numFmtId="0" fontId="7" fillId="2" borderId="2" xfId="0" applyFont="1" applyFill="1" applyBorder="1" applyAlignment="1">
      <alignment horizontal="center" vertical="center" wrapText="1" readingOrder="1"/>
    </xf>
    <xf numFmtId="0" fontId="6" fillId="0" borderId="0" xfId="0" applyFont="1"/>
    <xf numFmtId="0" fontId="3" fillId="0" borderId="0" xfId="0" applyFont="1"/>
    <xf numFmtId="0" fontId="4" fillId="0" borderId="0" xfId="0" applyFont="1"/>
    <xf numFmtId="0" fontId="6" fillId="3" borderId="0" xfId="0" applyFont="1" applyFill="1"/>
    <xf numFmtId="0" fontId="0" fillId="3" borderId="0" xfId="0" applyFill="1"/>
    <xf numFmtId="1" fontId="3" fillId="0" borderId="0" xfId="0" applyNumberFormat="1" applyFont="1"/>
    <xf numFmtId="1" fontId="3" fillId="4" borderId="0" xfId="0" applyNumberFormat="1" applyFont="1" applyFill="1"/>
    <xf numFmtId="176" fontId="3" fillId="0" borderId="0" xfId="1" applyNumberFormat="1" applyFont="1" applyAlignment="1"/>
    <xf numFmtId="9" fontId="3" fillId="0" borderId="0" xfId="1" applyFont="1" applyAlignment="1"/>
    <xf numFmtId="0" fontId="3" fillId="4" borderId="1" xfId="0" applyFont="1" applyFill="1" applyBorder="1"/>
    <xf numFmtId="176" fontId="3" fillId="0" borderId="1" xfId="1" applyNumberFormat="1" applyFont="1" applyBorder="1" applyAlignment="1"/>
    <xf numFmtId="9" fontId="3" fillId="0" borderId="1" xfId="1" applyFont="1" applyBorder="1" applyAlignment="1"/>
    <xf numFmtId="176" fontId="3" fillId="4" borderId="1" xfId="1" applyNumberFormat="1" applyFont="1" applyFill="1" applyBorder="1" applyAlignment="1"/>
    <xf numFmtId="0" fontId="3" fillId="5" borderId="0" xfId="0" applyFont="1" applyFill="1"/>
    <xf numFmtId="0" fontId="7" fillId="2" borderId="1" xfId="0" applyFont="1" applyFill="1" applyBorder="1" applyAlignment="1">
      <alignment horizontal="center" vertical="center" wrapText="1" readingOrder="1"/>
    </xf>
    <xf numFmtId="0" fontId="10" fillId="0" borderId="0" xfId="0" applyFont="1"/>
    <xf numFmtId="0" fontId="11" fillId="0" borderId="0" xfId="0" applyFont="1"/>
    <xf numFmtId="0" fontId="8" fillId="0" borderId="7" xfId="0" applyFont="1" applyBorder="1" applyAlignment="1">
      <alignment horizontal="center" vertical="center" wrapText="1" readingOrder="1"/>
    </xf>
    <xf numFmtId="10" fontId="8" fillId="0" borderId="7" xfId="0" applyNumberFormat="1" applyFont="1" applyBorder="1" applyAlignment="1">
      <alignment horizontal="center" vertical="center" wrapText="1" readingOrder="1"/>
    </xf>
    <xf numFmtId="9" fontId="8" fillId="0" borderId="7" xfId="0" applyNumberFormat="1" applyFont="1" applyBorder="1" applyAlignment="1">
      <alignment horizontal="center" vertical="center" wrapText="1" readingOrder="1"/>
    </xf>
    <xf numFmtId="0" fontId="12" fillId="0" borderId="7" xfId="0" applyFont="1" applyBorder="1" applyAlignment="1">
      <alignment horizontal="center" wrapText="1" readingOrder="1"/>
    </xf>
    <xf numFmtId="0" fontId="13" fillId="0" borderId="7" xfId="0" applyFont="1" applyBorder="1" applyAlignment="1">
      <alignment horizontal="center" wrapText="1" readingOrder="1"/>
    </xf>
    <xf numFmtId="0" fontId="14" fillId="0" borderId="7" xfId="0" applyFont="1" applyBorder="1" applyAlignment="1">
      <alignment horizontal="center" wrapText="1" readingOrder="1"/>
    </xf>
    <xf numFmtId="0" fontId="10" fillId="0" borderId="1" xfId="0" applyFont="1" applyBorder="1"/>
    <xf numFmtId="0" fontId="8" fillId="0" borderId="1" xfId="0" applyFont="1" applyBorder="1" applyAlignment="1">
      <alignment horizontal="center" vertical="center" wrapText="1" readingOrder="1"/>
    </xf>
    <xf numFmtId="0" fontId="8" fillId="0" borderId="0" xfId="0" applyFont="1" applyBorder="1" applyAlignment="1">
      <alignment horizontal="center" vertical="center" wrapText="1" readingOrder="1"/>
    </xf>
    <xf numFmtId="10" fontId="8" fillId="0" borderId="0" xfId="0" applyNumberFormat="1" applyFont="1" applyBorder="1" applyAlignment="1">
      <alignment horizontal="center" vertical="center" wrapText="1" readingOrder="1"/>
    </xf>
    <xf numFmtId="9" fontId="8" fillId="0" borderId="0" xfId="0" applyNumberFormat="1" applyFont="1" applyBorder="1" applyAlignment="1">
      <alignment horizontal="center" vertical="center" wrapText="1" readingOrder="1"/>
    </xf>
    <xf numFmtId="0" fontId="14" fillId="0" borderId="0" xfId="0" applyFont="1" applyBorder="1" applyAlignment="1">
      <alignment horizontal="center" wrapText="1" readingOrder="1"/>
    </xf>
    <xf numFmtId="0" fontId="15" fillId="2" borderId="8" xfId="0" applyFont="1" applyFill="1" applyBorder="1" applyAlignment="1">
      <alignment horizontal="center" vertical="center" wrapText="1" readingOrder="1"/>
    </xf>
    <xf numFmtId="0" fontId="3" fillId="0" borderId="0" xfId="3" applyFont="1">
      <alignment vertical="center"/>
    </xf>
    <xf numFmtId="1" fontId="3" fillId="0" borderId="0" xfId="3" applyNumberFormat="1" applyFont="1">
      <alignment vertical="center"/>
    </xf>
    <xf numFmtId="9" fontId="3" fillId="0" borderId="0" xfId="4" applyNumberFormat="1" applyFont="1">
      <alignment vertical="center"/>
    </xf>
    <xf numFmtId="0" fontId="4" fillId="0" borderId="0" xfId="3" applyFont="1">
      <alignment vertical="center"/>
    </xf>
    <xf numFmtId="0" fontId="0" fillId="0" borderId="0" xfId="0" applyAlignment="1"/>
    <xf numFmtId="0" fontId="3" fillId="3" borderId="1" xfId="0" applyFon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0" xfId="3" applyFont="1" applyAlignment="1">
      <alignment horizontal="center" vertical="center"/>
    </xf>
  </cellXfs>
  <cellStyles count="39">
    <cellStyle name="SAPBorder" xfId="23"/>
    <cellStyle name="SAPDataCell" xfId="6"/>
    <cellStyle name="SAPDataTotalCell" xfId="7"/>
    <cellStyle name="SAPDimensionCell" xfId="5"/>
    <cellStyle name="SAPEditableDataCell" xfId="8"/>
    <cellStyle name="SAPEditableDataTotalCell" xfId="11"/>
    <cellStyle name="SAPEmphasized" xfId="31"/>
    <cellStyle name="SAPEmphasizedEditableDataCell" xfId="33"/>
    <cellStyle name="SAPEmphasizedEditableDataTotalCell" xfId="34"/>
    <cellStyle name="SAPEmphasizedLockedDataCell" xfId="37"/>
    <cellStyle name="SAPEmphasizedLockedDataTotalCell" xfId="38"/>
    <cellStyle name="SAPEmphasizedReadonlyDataCell" xfId="35"/>
    <cellStyle name="SAPEmphasizedReadonlyDataTotalCell" xfId="36"/>
    <cellStyle name="SAPEmphasizedTotal" xfId="32"/>
    <cellStyle name="SAPExceptionLevel1" xfId="14"/>
    <cellStyle name="SAPExceptionLevel2" xfId="15"/>
    <cellStyle name="SAPExceptionLevel3" xfId="16"/>
    <cellStyle name="SAPExceptionLevel4" xfId="17"/>
    <cellStyle name="SAPExceptionLevel5" xfId="18"/>
    <cellStyle name="SAPExceptionLevel6" xfId="19"/>
    <cellStyle name="SAPExceptionLevel7" xfId="20"/>
    <cellStyle name="SAPExceptionLevel8" xfId="21"/>
    <cellStyle name="SAPExceptionLevel9" xfId="22"/>
    <cellStyle name="SAPHierarchyCell0" xfId="26"/>
    <cellStyle name="SAPHierarchyCell1" xfId="27"/>
    <cellStyle name="SAPHierarchyCell2" xfId="28"/>
    <cellStyle name="SAPHierarchyCell3" xfId="29"/>
    <cellStyle name="SAPHierarchyCell4" xfId="30"/>
    <cellStyle name="SAPLockedDataCell" xfId="10"/>
    <cellStyle name="SAPLockedDataTotalCell" xfId="13"/>
    <cellStyle name="SAPMemberCell" xfId="24"/>
    <cellStyle name="SAPMemberTotalCell" xfId="25"/>
    <cellStyle name="SAPReadonlyDataCell" xfId="9"/>
    <cellStyle name="SAPReadonlyDataTotalCell" xfId="12"/>
    <cellStyle name="百分比" xfId="1" builtinId="5"/>
    <cellStyle name="百分比 2" xfId="4"/>
    <cellStyle name="常规" xfId="0" builtinId="0"/>
    <cellStyle name="常规 2" xfId="3"/>
    <cellStyle name="常规 3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会员池变化趋势</a:t>
            </a:r>
            <a:endParaRPr lang="zh-CN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1.377514523198079E-2"/>
          <c:y val="4.6601610738787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0898676294637862E-2"/>
          <c:y val="0.16904390888861345"/>
          <c:w val="0.89890271514696229"/>
          <c:h val="0.802176468442890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活跃会员池!$F$42</c:f>
              <c:strCache>
                <c:ptCount val="1"/>
                <c:pt idx="0">
                  <c:v>纳新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活跃会员池!$G$41:$V$41</c:f>
              <c:strCache>
                <c:ptCount val="1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1月</c:v>
                </c:pt>
                <c:pt idx="13">
                  <c:v>2月</c:v>
                </c:pt>
                <c:pt idx="14">
                  <c:v>3月</c:v>
                </c:pt>
                <c:pt idx="15">
                  <c:v>4月</c:v>
                </c:pt>
              </c:strCache>
            </c:strRef>
          </c:cat>
          <c:val>
            <c:numRef>
              <c:f>活跃会员池!$G$42:$V$42</c:f>
              <c:numCache>
                <c:formatCode>General</c:formatCode>
                <c:ptCount val="16"/>
                <c:pt idx="0">
                  <c:v>3.6</c:v>
                </c:pt>
                <c:pt idx="1">
                  <c:v>3.8</c:v>
                </c:pt>
                <c:pt idx="2">
                  <c:v>5.8</c:v>
                </c:pt>
                <c:pt idx="3">
                  <c:v>3</c:v>
                </c:pt>
                <c:pt idx="4">
                  <c:v>3.3</c:v>
                </c:pt>
                <c:pt idx="5">
                  <c:v>3.3</c:v>
                </c:pt>
                <c:pt idx="6">
                  <c:v>4.5999999999999996</c:v>
                </c:pt>
                <c:pt idx="7">
                  <c:v>5.5</c:v>
                </c:pt>
                <c:pt idx="8">
                  <c:v>5.3</c:v>
                </c:pt>
                <c:pt idx="9">
                  <c:v>7.4</c:v>
                </c:pt>
                <c:pt idx="10">
                  <c:v>6.8</c:v>
                </c:pt>
                <c:pt idx="11">
                  <c:v>4.3</c:v>
                </c:pt>
                <c:pt idx="12">
                  <c:v>5.6</c:v>
                </c:pt>
                <c:pt idx="13">
                  <c:v>4</c:v>
                </c:pt>
                <c:pt idx="14">
                  <c:v>4.5</c:v>
                </c:pt>
                <c:pt idx="15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A-4E67-A754-D507948E29D0}"/>
            </c:ext>
          </c:extLst>
        </c:ser>
        <c:ser>
          <c:idx val="1"/>
          <c:order val="1"/>
          <c:tx>
            <c:strRef>
              <c:f>活跃会员池!$F$43</c:f>
              <c:strCache>
                <c:ptCount val="1"/>
                <c:pt idx="0">
                  <c:v>流失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活跃会员池!$G$41:$V$41</c:f>
              <c:strCache>
                <c:ptCount val="1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1月</c:v>
                </c:pt>
                <c:pt idx="13">
                  <c:v>2月</c:v>
                </c:pt>
                <c:pt idx="14">
                  <c:v>3月</c:v>
                </c:pt>
                <c:pt idx="15">
                  <c:v>4月</c:v>
                </c:pt>
              </c:strCache>
            </c:strRef>
          </c:cat>
          <c:val>
            <c:numRef>
              <c:f>活跃会员池!$G$43:$V$43</c:f>
              <c:numCache>
                <c:formatCode>General</c:formatCode>
                <c:ptCount val="16"/>
                <c:pt idx="0">
                  <c:v>-6.9</c:v>
                </c:pt>
                <c:pt idx="1">
                  <c:v>-6.1</c:v>
                </c:pt>
                <c:pt idx="2">
                  <c:v>-5.4</c:v>
                </c:pt>
                <c:pt idx="3">
                  <c:v>-4.7</c:v>
                </c:pt>
                <c:pt idx="4">
                  <c:v>-6.9</c:v>
                </c:pt>
                <c:pt idx="5">
                  <c:v>-4.7</c:v>
                </c:pt>
                <c:pt idx="6">
                  <c:v>-5.3</c:v>
                </c:pt>
                <c:pt idx="7">
                  <c:v>-4.8</c:v>
                </c:pt>
                <c:pt idx="8">
                  <c:v>-6.5</c:v>
                </c:pt>
                <c:pt idx="9">
                  <c:v>-7.1</c:v>
                </c:pt>
                <c:pt idx="10">
                  <c:v>-6.6</c:v>
                </c:pt>
                <c:pt idx="11">
                  <c:v>-8.4</c:v>
                </c:pt>
                <c:pt idx="12">
                  <c:v>-9.1</c:v>
                </c:pt>
                <c:pt idx="13">
                  <c:v>-6.7</c:v>
                </c:pt>
                <c:pt idx="14">
                  <c:v>-7.4</c:v>
                </c:pt>
                <c:pt idx="15">
                  <c:v>-5.8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A-4E67-A754-D507948E29D0}"/>
            </c:ext>
          </c:extLst>
        </c:ser>
        <c:ser>
          <c:idx val="2"/>
          <c:order val="2"/>
          <c:tx>
            <c:strRef>
              <c:f>活跃会员池!$F$44</c:f>
              <c:strCache>
                <c:ptCount val="1"/>
                <c:pt idx="0">
                  <c:v>唤醒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活跃会员池!$G$41:$V$41</c:f>
              <c:strCache>
                <c:ptCount val="1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1月</c:v>
                </c:pt>
                <c:pt idx="13">
                  <c:v>2月</c:v>
                </c:pt>
                <c:pt idx="14">
                  <c:v>3月</c:v>
                </c:pt>
                <c:pt idx="15">
                  <c:v>4月</c:v>
                </c:pt>
              </c:strCache>
            </c:strRef>
          </c:cat>
          <c:val>
            <c:numRef>
              <c:f>活跃会员池!$G$44:$V$44</c:f>
              <c:numCache>
                <c:formatCode>General</c:formatCode>
                <c:ptCount val="16"/>
                <c:pt idx="0">
                  <c:v>1.8</c:v>
                </c:pt>
                <c:pt idx="1">
                  <c:v>2.1</c:v>
                </c:pt>
                <c:pt idx="2">
                  <c:v>2.1</c:v>
                </c:pt>
                <c:pt idx="3">
                  <c:v>1.7</c:v>
                </c:pt>
                <c:pt idx="4">
                  <c:v>2</c:v>
                </c:pt>
                <c:pt idx="5">
                  <c:v>2.7</c:v>
                </c:pt>
                <c:pt idx="6">
                  <c:v>1.8</c:v>
                </c:pt>
                <c:pt idx="7">
                  <c:v>2.1</c:v>
                </c:pt>
                <c:pt idx="8">
                  <c:v>2.1</c:v>
                </c:pt>
                <c:pt idx="9">
                  <c:v>2.8</c:v>
                </c:pt>
                <c:pt idx="10">
                  <c:v>4.2</c:v>
                </c:pt>
                <c:pt idx="11">
                  <c:v>2</c:v>
                </c:pt>
                <c:pt idx="12">
                  <c:v>2.1</c:v>
                </c:pt>
                <c:pt idx="13">
                  <c:v>2</c:v>
                </c:pt>
                <c:pt idx="14">
                  <c:v>2.5</c:v>
                </c:pt>
                <c:pt idx="15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A-4E67-A754-D507948E2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-999124544"/>
        <c:axId val="-99912726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活跃会员池!$F$45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活跃会员池!$G$41:$V$41</c15:sqref>
                        </c15:formulaRef>
                      </c:ext>
                    </c:extLst>
                    <c:strCache>
                      <c:ptCount val="16"/>
                      <c:pt idx="0">
                        <c:v>1月</c:v>
                      </c:pt>
                      <c:pt idx="1">
                        <c:v>2月</c:v>
                      </c:pt>
                      <c:pt idx="2">
                        <c:v>3月</c:v>
                      </c:pt>
                      <c:pt idx="3">
                        <c:v>4月</c:v>
                      </c:pt>
                      <c:pt idx="4">
                        <c:v>5月</c:v>
                      </c:pt>
                      <c:pt idx="5">
                        <c:v>6月</c:v>
                      </c:pt>
                      <c:pt idx="6">
                        <c:v>7月</c:v>
                      </c:pt>
                      <c:pt idx="7">
                        <c:v>8月</c:v>
                      </c:pt>
                      <c:pt idx="8">
                        <c:v>9月</c:v>
                      </c:pt>
                      <c:pt idx="9">
                        <c:v>10月</c:v>
                      </c:pt>
                      <c:pt idx="10">
                        <c:v>11月</c:v>
                      </c:pt>
                      <c:pt idx="11">
                        <c:v>12月</c:v>
                      </c:pt>
                      <c:pt idx="12">
                        <c:v>1月</c:v>
                      </c:pt>
                      <c:pt idx="13">
                        <c:v>2月</c:v>
                      </c:pt>
                      <c:pt idx="14">
                        <c:v>3月</c:v>
                      </c:pt>
                      <c:pt idx="15">
                        <c:v>4月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活跃会员池!$G$45:$V$45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E19A-4E67-A754-D507948E29D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活跃会员池!$F$46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活跃会员池!$G$41:$V$41</c15:sqref>
                        </c15:formulaRef>
                      </c:ext>
                    </c:extLst>
                    <c:strCache>
                      <c:ptCount val="16"/>
                      <c:pt idx="0">
                        <c:v>1月</c:v>
                      </c:pt>
                      <c:pt idx="1">
                        <c:v>2月</c:v>
                      </c:pt>
                      <c:pt idx="2">
                        <c:v>3月</c:v>
                      </c:pt>
                      <c:pt idx="3">
                        <c:v>4月</c:v>
                      </c:pt>
                      <c:pt idx="4">
                        <c:v>5月</c:v>
                      </c:pt>
                      <c:pt idx="5">
                        <c:v>6月</c:v>
                      </c:pt>
                      <c:pt idx="6">
                        <c:v>7月</c:v>
                      </c:pt>
                      <c:pt idx="7">
                        <c:v>8月</c:v>
                      </c:pt>
                      <c:pt idx="8">
                        <c:v>9月</c:v>
                      </c:pt>
                      <c:pt idx="9">
                        <c:v>10月</c:v>
                      </c:pt>
                      <c:pt idx="10">
                        <c:v>11月</c:v>
                      </c:pt>
                      <c:pt idx="11">
                        <c:v>12月</c:v>
                      </c:pt>
                      <c:pt idx="12">
                        <c:v>1月</c:v>
                      </c:pt>
                      <c:pt idx="13">
                        <c:v>2月</c:v>
                      </c:pt>
                      <c:pt idx="14">
                        <c:v>3月</c:v>
                      </c:pt>
                      <c:pt idx="15">
                        <c:v>4月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活跃会员池!$G$46:$V$46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19A-4E67-A754-D507948E29D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活跃会员池!$F$48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活跃会员池!$G$41:$V$41</c15:sqref>
                        </c15:formulaRef>
                      </c:ext>
                    </c:extLst>
                    <c:strCache>
                      <c:ptCount val="16"/>
                      <c:pt idx="0">
                        <c:v>1月</c:v>
                      </c:pt>
                      <c:pt idx="1">
                        <c:v>2月</c:v>
                      </c:pt>
                      <c:pt idx="2">
                        <c:v>3月</c:v>
                      </c:pt>
                      <c:pt idx="3">
                        <c:v>4月</c:v>
                      </c:pt>
                      <c:pt idx="4">
                        <c:v>5月</c:v>
                      </c:pt>
                      <c:pt idx="5">
                        <c:v>6月</c:v>
                      </c:pt>
                      <c:pt idx="6">
                        <c:v>7月</c:v>
                      </c:pt>
                      <c:pt idx="7">
                        <c:v>8月</c:v>
                      </c:pt>
                      <c:pt idx="8">
                        <c:v>9月</c:v>
                      </c:pt>
                      <c:pt idx="9">
                        <c:v>10月</c:v>
                      </c:pt>
                      <c:pt idx="10">
                        <c:v>11月</c:v>
                      </c:pt>
                      <c:pt idx="11">
                        <c:v>12月</c:v>
                      </c:pt>
                      <c:pt idx="12">
                        <c:v>1月</c:v>
                      </c:pt>
                      <c:pt idx="13">
                        <c:v>2月</c:v>
                      </c:pt>
                      <c:pt idx="14">
                        <c:v>3月</c:v>
                      </c:pt>
                      <c:pt idx="15">
                        <c:v>4月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活跃会员池!$G$48:$V$48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19A-4E67-A754-D507948E29D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活跃会员池!$F$47</c:f>
              <c:strCache>
                <c:ptCount val="1"/>
                <c:pt idx="0">
                  <c:v>会员池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4565532558115966E-17"/>
                  <c:y val="-3.27959083691911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9A-4E67-A754-D507948E29D0}"/>
                </c:ext>
              </c:extLst>
            </c:dLbl>
            <c:dLbl>
              <c:idx val="1"/>
              <c:layout>
                <c:manualLayout>
                  <c:x val="5.3598144744533586E-3"/>
                  <c:y val="-3.7481038136218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9A-4E67-A754-D507948E29D0}"/>
                </c:ext>
              </c:extLst>
            </c:dLbl>
            <c:dLbl>
              <c:idx val="2"/>
              <c:layout>
                <c:manualLayout>
                  <c:x val="-2.6799072372266546E-3"/>
                  <c:y val="-3.7481038136218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9A-4E67-A754-D507948E29D0}"/>
                </c:ext>
              </c:extLst>
            </c:dLbl>
            <c:dLbl>
              <c:idx val="3"/>
              <c:layout>
                <c:manualLayout>
                  <c:x val="5.3598144744532112E-3"/>
                  <c:y val="-4.68512976702731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9A-4E67-A754-D507948E29D0}"/>
                </c:ext>
              </c:extLst>
            </c:dLbl>
            <c:dLbl>
              <c:idx val="4"/>
              <c:layout>
                <c:manualLayout>
                  <c:x val="0"/>
                  <c:y val="-4.21661679032458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9A-4E67-A754-D507948E29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活跃会员池!$G$41:$V$41</c:f>
              <c:strCache>
                <c:ptCount val="1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1月</c:v>
                </c:pt>
                <c:pt idx="13">
                  <c:v>2月</c:v>
                </c:pt>
                <c:pt idx="14">
                  <c:v>3月</c:v>
                </c:pt>
                <c:pt idx="15">
                  <c:v>4月</c:v>
                </c:pt>
              </c:strCache>
            </c:strRef>
          </c:cat>
          <c:val>
            <c:numRef>
              <c:f>活跃会员池!$G$47:$V$47</c:f>
              <c:numCache>
                <c:formatCode>General</c:formatCode>
                <c:ptCount val="16"/>
                <c:pt idx="0">
                  <c:v>22.9</c:v>
                </c:pt>
                <c:pt idx="1">
                  <c:v>22.9</c:v>
                </c:pt>
                <c:pt idx="2">
                  <c:v>23.6</c:v>
                </c:pt>
                <c:pt idx="3">
                  <c:v>23.3</c:v>
                </c:pt>
                <c:pt idx="4">
                  <c:v>21.7</c:v>
                </c:pt>
                <c:pt idx="5">
                  <c:v>22.9</c:v>
                </c:pt>
                <c:pt idx="6">
                  <c:v>26</c:v>
                </c:pt>
                <c:pt idx="7">
                  <c:v>29</c:v>
                </c:pt>
                <c:pt idx="8">
                  <c:v>30</c:v>
                </c:pt>
                <c:pt idx="9">
                  <c:v>33.299999999999997</c:v>
                </c:pt>
                <c:pt idx="10">
                  <c:v>34.799999999999997</c:v>
                </c:pt>
                <c:pt idx="11">
                  <c:v>30.2</c:v>
                </c:pt>
                <c:pt idx="12">
                  <c:v>28</c:v>
                </c:pt>
                <c:pt idx="13">
                  <c:v>27.1</c:v>
                </c:pt>
                <c:pt idx="14">
                  <c:v>26.5</c:v>
                </c:pt>
                <c:pt idx="15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9A-4E67-A754-D507948E29D0}"/>
            </c:ext>
          </c:extLst>
        </c:ser>
        <c:ser>
          <c:idx val="7"/>
          <c:order val="7"/>
          <c:tx>
            <c:strRef>
              <c:f>活跃会员池!$F$49</c:f>
              <c:strCache>
                <c:ptCount val="1"/>
                <c:pt idx="0">
                  <c:v>净增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8759350660586559E-2"/>
                  <c:y val="-7.0487166221661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9A-4E67-A754-D507948E29D0}"/>
                </c:ext>
              </c:extLst>
            </c:dLbl>
            <c:dLbl>
              <c:idx val="1"/>
              <c:layout>
                <c:manualLayout>
                  <c:x val="1.8759350660586583E-2"/>
                  <c:y val="-6.54523686344003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9A-4E67-A754-D507948E29D0}"/>
                </c:ext>
              </c:extLst>
            </c:dLbl>
            <c:dLbl>
              <c:idx val="2"/>
              <c:layout>
                <c:manualLayout>
                  <c:x val="2.4119165135039793E-2"/>
                  <c:y val="-0.115800344507016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9A-4E67-A754-D507948E29D0}"/>
                </c:ext>
              </c:extLst>
            </c:dLbl>
            <c:dLbl>
              <c:idx val="3"/>
              <c:layout>
                <c:manualLayout>
                  <c:x val="2.679907237226645E-2"/>
                  <c:y val="-9.56611541579697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19A-4E67-A754-D507948E29D0}"/>
                </c:ext>
              </c:extLst>
            </c:dLbl>
            <c:dLbl>
              <c:idx val="4"/>
              <c:layout>
                <c:manualLayout>
                  <c:x val="5.3598144744533092E-3"/>
                  <c:y val="-0.100695951745231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9A-4E67-A754-D507948E29D0}"/>
                </c:ext>
              </c:extLst>
            </c:dLbl>
            <c:dLbl>
              <c:idx val="14"/>
              <c:layout>
                <c:manualLayout>
                  <c:x val="-1.9385263730476839E-2"/>
                  <c:y val="-0.191102182410896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19A-4E67-A754-D507948E29D0}"/>
                </c:ext>
              </c:extLst>
            </c:dLbl>
            <c:dLbl>
              <c:idx val="15"/>
              <c:layout>
                <c:manualLayout>
                  <c:x val="0"/>
                  <c:y val="-0.161951002043133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19A-4E67-A754-D507948E29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活跃会员池!$G$41:$V$41</c:f>
              <c:strCache>
                <c:ptCount val="1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1月</c:v>
                </c:pt>
                <c:pt idx="13">
                  <c:v>2月</c:v>
                </c:pt>
                <c:pt idx="14">
                  <c:v>3月</c:v>
                </c:pt>
                <c:pt idx="15">
                  <c:v>4月</c:v>
                </c:pt>
              </c:strCache>
            </c:strRef>
          </c:cat>
          <c:val>
            <c:numRef>
              <c:f>活跃会员池!$G$49:$V$49</c:f>
              <c:numCache>
                <c:formatCode>General</c:formatCode>
                <c:ptCount val="16"/>
                <c:pt idx="0">
                  <c:v>-1.5</c:v>
                </c:pt>
                <c:pt idx="1">
                  <c:v>-0.19999999999999929</c:v>
                </c:pt>
                <c:pt idx="2">
                  <c:v>2.5</c:v>
                </c:pt>
                <c:pt idx="3">
                  <c:v>0</c:v>
                </c:pt>
                <c:pt idx="4">
                  <c:v>-1.6000000000000005</c:v>
                </c:pt>
                <c:pt idx="5">
                  <c:v>1.2999999999999998</c:v>
                </c:pt>
                <c:pt idx="6">
                  <c:v>1.0999999999999996</c:v>
                </c:pt>
                <c:pt idx="7">
                  <c:v>2.8</c:v>
                </c:pt>
                <c:pt idx="8">
                  <c:v>0.90000000000000036</c:v>
                </c:pt>
                <c:pt idx="9">
                  <c:v>3.0999999999999996</c:v>
                </c:pt>
                <c:pt idx="10">
                  <c:v>4.4000000000000004</c:v>
                </c:pt>
                <c:pt idx="11">
                  <c:v>-2.1000000000000005</c:v>
                </c:pt>
                <c:pt idx="12">
                  <c:v>-1.4000000000000004</c:v>
                </c:pt>
                <c:pt idx="13">
                  <c:v>-0.70000000000000018</c:v>
                </c:pt>
                <c:pt idx="14">
                  <c:v>-0.40000000000000036</c:v>
                </c:pt>
                <c:pt idx="15">
                  <c:v>0.10000000000000053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19A-4E67-A754-D507948E2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9124544"/>
        <c:axId val="-999127264"/>
      </c:lineChart>
      <c:catAx>
        <c:axId val="-999124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999127264"/>
        <c:crosses val="autoZero"/>
        <c:auto val="1"/>
        <c:lblAlgn val="ctr"/>
        <c:lblOffset val="100"/>
        <c:noMultiLvlLbl val="0"/>
      </c:catAx>
      <c:valAx>
        <c:axId val="-9991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91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922829222383765"/>
          <c:y val="6.2633913551608744E-2"/>
          <c:w val="0.62637212910897433"/>
          <c:h val="5.9784722109863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订购频次!$H$4</c:f>
              <c:strCache>
                <c:ptCount val="1"/>
                <c:pt idx="0">
                  <c:v>18.5月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订购频次!$C$5:$C$10</c:f>
              <c:strCache>
                <c:ptCount val="6"/>
                <c:pt idx="0">
                  <c:v>1次</c:v>
                </c:pt>
                <c:pt idx="1">
                  <c:v>2次</c:v>
                </c:pt>
                <c:pt idx="2">
                  <c:v>3次</c:v>
                </c:pt>
                <c:pt idx="3">
                  <c:v>4次</c:v>
                </c:pt>
                <c:pt idx="4">
                  <c:v>5~9次</c:v>
                </c:pt>
                <c:pt idx="5">
                  <c:v>10次以上</c:v>
                </c:pt>
              </c:strCache>
            </c:strRef>
          </c:cat>
          <c:val>
            <c:numRef>
              <c:f>订购频次!$H$5:$H$10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C13-470F-9B91-F0624F3861BA}"/>
            </c:ext>
          </c:extLst>
        </c:ser>
        <c:ser>
          <c:idx val="1"/>
          <c:order val="1"/>
          <c:tx>
            <c:strRef>
              <c:f>订购频次!$I$4</c:f>
              <c:strCache>
                <c:ptCount val="1"/>
                <c:pt idx="0">
                  <c:v>17.5月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订购频次!$C$5:$C$10</c:f>
              <c:strCache>
                <c:ptCount val="6"/>
                <c:pt idx="0">
                  <c:v>1次</c:v>
                </c:pt>
                <c:pt idx="1">
                  <c:v>2次</c:v>
                </c:pt>
                <c:pt idx="2">
                  <c:v>3次</c:v>
                </c:pt>
                <c:pt idx="3">
                  <c:v>4次</c:v>
                </c:pt>
                <c:pt idx="4">
                  <c:v>5~9次</c:v>
                </c:pt>
                <c:pt idx="5">
                  <c:v>10次以上</c:v>
                </c:pt>
              </c:strCache>
            </c:strRef>
          </c:cat>
          <c:val>
            <c:numRef>
              <c:f>订购频次!$I$5:$I$10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9C13-470F-9B91-F0624F3861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999116928"/>
        <c:axId val="-999118560"/>
      </c:barChart>
      <c:catAx>
        <c:axId val="-99911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9118560"/>
        <c:crosses val="autoZero"/>
        <c:auto val="1"/>
        <c:lblAlgn val="ctr"/>
        <c:lblOffset val="100"/>
        <c:noMultiLvlLbl val="0"/>
      </c:catAx>
      <c:valAx>
        <c:axId val="-99911856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91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317125</xdr:colOff>
      <xdr:row>51</xdr:row>
      <xdr:rowOff>59390</xdr:rowOff>
    </xdr:from>
    <xdr:to>
      <xdr:col>17</xdr:col>
      <xdr:colOff>143434</xdr:colOff>
      <xdr:row>66</xdr:row>
      <xdr:rowOff>80682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480060</xdr:colOff>
      <xdr:row>7</xdr:row>
      <xdr:rowOff>107632</xdr:rowOff>
    </xdr:from>
    <xdr:to>
      <xdr:col>21</xdr:col>
      <xdr:colOff>289560</xdr:colOff>
      <xdr:row>20</xdr:row>
      <xdr:rowOff>115252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555;&#20048;&#36141;XYF\1&#24180;&#24230;&#36816;&#33829;&#35745;&#21010;+&#30446;&#26631;&#21046;&#23450;\&#30446;&#26631;&#31649;&#29702;\&#26032;&#23186;&#20307;&#30446;&#26631;&#21046;&#23450;-2018&#24180;6&#26376;-05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会员池目标"/>
      <sheetName val="重点渠道流量与转化"/>
      <sheetName val="目标制定步骤"/>
      <sheetName val="参考指标"/>
      <sheetName val="渠道目标"/>
    </sheetNames>
    <sheetDataSet>
      <sheetData sheetId="0"/>
      <sheetData sheetId="1"/>
      <sheetData sheetId="2"/>
      <sheetData sheetId="3">
        <row r="2">
          <cell r="C2">
            <v>19600000</v>
          </cell>
        </row>
        <row r="3">
          <cell r="C3">
            <v>550</v>
          </cell>
        </row>
        <row r="4">
          <cell r="C4">
            <v>550</v>
          </cell>
        </row>
        <row r="5">
          <cell r="C5">
            <v>800</v>
          </cell>
        </row>
        <row r="6">
          <cell r="C6">
            <v>0.19</v>
          </cell>
        </row>
        <row r="7">
          <cell r="C7">
            <v>0.35</v>
          </cell>
        </row>
        <row r="8">
          <cell r="C8">
            <v>0.46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97"/>
  <sheetViews>
    <sheetView topLeftCell="A52" zoomScale="85" zoomScaleNormal="85" workbookViewId="0">
      <selection activeCell="B69" sqref="B69:H73"/>
    </sheetView>
  </sheetViews>
  <sheetFormatPr defaultRowHeight="13.5" x14ac:dyDescent="0.15"/>
  <cols>
    <col min="2" max="2" width="11" bestFit="1" customWidth="1"/>
    <col min="3" max="9" width="10" bestFit="1" customWidth="1"/>
    <col min="11" max="13" width="11.125" bestFit="1" customWidth="1"/>
    <col min="14" max="14" width="10" bestFit="1" customWidth="1"/>
  </cols>
  <sheetData>
    <row r="1" spans="1:19" hidden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  <c r="O1" t="s">
        <v>13</v>
      </c>
      <c r="P1" t="s">
        <v>24</v>
      </c>
      <c r="Q1" t="s">
        <v>25</v>
      </c>
      <c r="R1" t="s">
        <v>16</v>
      </c>
      <c r="S1" t="s">
        <v>17</v>
      </c>
    </row>
    <row r="2" spans="1:19" hidden="1" x14ac:dyDescent="0.15">
      <c r="A2" t="s">
        <v>26</v>
      </c>
      <c r="B2">
        <v>96634</v>
      </c>
      <c r="C2">
        <v>96310</v>
      </c>
      <c r="D2">
        <v>84741</v>
      </c>
      <c r="E2">
        <v>79029</v>
      </c>
      <c r="F2">
        <v>99664</v>
      </c>
      <c r="G2">
        <v>112186</v>
      </c>
      <c r="H2">
        <v>112730</v>
      </c>
      <c r="I2">
        <v>102385</v>
      </c>
      <c r="J2">
        <v>81041</v>
      </c>
      <c r="K2">
        <v>73777</v>
      </c>
      <c r="L2">
        <v>71155</v>
      </c>
      <c r="M2">
        <v>68327</v>
      </c>
      <c r="N2">
        <v>67237</v>
      </c>
      <c r="O2">
        <v>97215</v>
      </c>
      <c r="P2">
        <v>101672</v>
      </c>
      <c r="Q2">
        <v>77691</v>
      </c>
      <c r="R2">
        <v>76559</v>
      </c>
      <c r="S2">
        <v>77025</v>
      </c>
    </row>
    <row r="3" spans="1:19" hidden="1" x14ac:dyDescent="0.15">
      <c r="A3" t="s">
        <v>27</v>
      </c>
      <c r="B3">
        <v>154695</v>
      </c>
      <c r="C3">
        <v>139847</v>
      </c>
      <c r="D3">
        <v>114775</v>
      </c>
      <c r="E3">
        <v>115531</v>
      </c>
      <c r="F3">
        <v>117915</v>
      </c>
      <c r="G3">
        <v>152649</v>
      </c>
      <c r="H3">
        <v>165626</v>
      </c>
      <c r="I3">
        <v>127863</v>
      </c>
      <c r="J3">
        <v>100504</v>
      </c>
      <c r="K3">
        <v>92527</v>
      </c>
      <c r="L3">
        <v>98044</v>
      </c>
      <c r="M3">
        <v>100370</v>
      </c>
      <c r="N3">
        <v>94085</v>
      </c>
      <c r="O3">
        <v>160120</v>
      </c>
      <c r="P3">
        <v>163614</v>
      </c>
      <c r="Q3">
        <v>100682</v>
      </c>
      <c r="R3">
        <v>96884</v>
      </c>
      <c r="S3">
        <v>96482</v>
      </c>
    </row>
    <row r="4" spans="1:19" hidden="1" x14ac:dyDescent="0.15">
      <c r="A4" t="s">
        <v>28</v>
      </c>
      <c r="B4">
        <f>SUM(B2:B3)</f>
        <v>251329</v>
      </c>
      <c r="C4">
        <f t="shared" ref="C4:S4" si="0">SUM(C2:C3)</f>
        <v>236157</v>
      </c>
      <c r="D4">
        <f t="shared" si="0"/>
        <v>199516</v>
      </c>
      <c r="E4">
        <f t="shared" si="0"/>
        <v>194560</v>
      </c>
      <c r="F4">
        <f t="shared" si="0"/>
        <v>217579</v>
      </c>
      <c r="G4">
        <f t="shared" si="0"/>
        <v>264835</v>
      </c>
      <c r="H4">
        <f t="shared" si="0"/>
        <v>278356</v>
      </c>
      <c r="I4">
        <f t="shared" si="0"/>
        <v>230248</v>
      </c>
      <c r="J4">
        <f t="shared" si="0"/>
        <v>181545</v>
      </c>
      <c r="K4">
        <f t="shared" si="0"/>
        <v>166304</v>
      </c>
      <c r="L4">
        <f t="shared" si="0"/>
        <v>169199</v>
      </c>
      <c r="M4">
        <f t="shared" si="0"/>
        <v>168697</v>
      </c>
      <c r="N4">
        <f t="shared" si="0"/>
        <v>161322</v>
      </c>
      <c r="O4">
        <f t="shared" si="0"/>
        <v>257335</v>
      </c>
      <c r="P4">
        <f t="shared" si="0"/>
        <v>265286</v>
      </c>
      <c r="Q4">
        <f t="shared" si="0"/>
        <v>178373</v>
      </c>
      <c r="R4">
        <f t="shared" si="0"/>
        <v>173443</v>
      </c>
      <c r="S4">
        <f t="shared" si="0"/>
        <v>173507</v>
      </c>
    </row>
    <row r="5" spans="1:19" hidden="1" x14ac:dyDescent="0.15">
      <c r="A5" t="s">
        <v>29</v>
      </c>
      <c r="B5">
        <v>51269</v>
      </c>
      <c r="C5">
        <v>42638</v>
      </c>
      <c r="D5">
        <v>42722</v>
      </c>
      <c r="E5">
        <v>48918</v>
      </c>
      <c r="F5">
        <v>47625</v>
      </c>
      <c r="G5">
        <v>43072</v>
      </c>
      <c r="H5">
        <v>40387</v>
      </c>
      <c r="I5">
        <v>40607</v>
      </c>
      <c r="J5">
        <v>47667</v>
      </c>
      <c r="K5">
        <v>56605</v>
      </c>
      <c r="L5">
        <v>63928</v>
      </c>
      <c r="M5">
        <v>61191</v>
      </c>
      <c r="N5">
        <v>54873</v>
      </c>
      <c r="O5">
        <v>56313</v>
      </c>
      <c r="P5">
        <v>54385</v>
      </c>
      <c r="Q5">
        <v>43091</v>
      </c>
      <c r="R5">
        <v>34046</v>
      </c>
      <c r="S5">
        <v>45809</v>
      </c>
    </row>
    <row r="6" spans="1:19" hidden="1" x14ac:dyDescent="0.15">
      <c r="A6" t="s">
        <v>30</v>
      </c>
      <c r="B6">
        <v>22875</v>
      </c>
      <c r="C6">
        <v>17045</v>
      </c>
      <c r="D6">
        <v>13531</v>
      </c>
      <c r="E6">
        <v>13178</v>
      </c>
      <c r="F6">
        <v>11406</v>
      </c>
      <c r="G6">
        <v>10093</v>
      </c>
      <c r="H6">
        <v>9434</v>
      </c>
      <c r="I6">
        <v>8956</v>
      </c>
      <c r="J6">
        <v>10009</v>
      </c>
      <c r="K6">
        <v>10091</v>
      </c>
      <c r="L6">
        <v>9652</v>
      </c>
      <c r="M6">
        <v>9244</v>
      </c>
      <c r="N6">
        <v>7318</v>
      </c>
      <c r="O6">
        <v>7056</v>
      </c>
      <c r="P6">
        <v>8296</v>
      </c>
      <c r="Q6">
        <v>7379</v>
      </c>
      <c r="R6">
        <v>6774</v>
      </c>
      <c r="S6">
        <v>6641</v>
      </c>
    </row>
    <row r="7" spans="1:19" hidden="1" x14ac:dyDescent="0.15">
      <c r="A7" t="s">
        <v>31</v>
      </c>
      <c r="B7">
        <v>0</v>
      </c>
      <c r="C7">
        <v>0</v>
      </c>
      <c r="D7">
        <v>565</v>
      </c>
      <c r="E7">
        <v>1188</v>
      </c>
      <c r="F7">
        <v>2934</v>
      </c>
      <c r="G7">
        <v>4560</v>
      </c>
      <c r="H7">
        <v>4884</v>
      </c>
      <c r="I7">
        <v>4793</v>
      </c>
      <c r="J7">
        <v>5099</v>
      </c>
      <c r="K7">
        <v>5579</v>
      </c>
      <c r="L7">
        <v>5685</v>
      </c>
      <c r="M7">
        <v>5898</v>
      </c>
      <c r="N7">
        <v>5511</v>
      </c>
      <c r="O7">
        <v>5598</v>
      </c>
      <c r="P7">
        <v>5690</v>
      </c>
      <c r="Q7">
        <v>3982</v>
      </c>
      <c r="R7">
        <v>2565</v>
      </c>
      <c r="S7">
        <v>3197</v>
      </c>
    </row>
    <row r="8" spans="1:19" hidden="1" x14ac:dyDescent="0.15">
      <c r="A8" t="s">
        <v>32</v>
      </c>
      <c r="B8">
        <f>SUM(B4:B7)</f>
        <v>325473</v>
      </c>
      <c r="C8">
        <f t="shared" ref="C8:J8" si="1">SUM(C4:C7)</f>
        <v>295840</v>
      </c>
      <c r="D8">
        <f t="shared" si="1"/>
        <v>256334</v>
      </c>
      <c r="E8">
        <f t="shared" si="1"/>
        <v>257844</v>
      </c>
      <c r="F8">
        <f t="shared" si="1"/>
        <v>279544</v>
      </c>
      <c r="G8">
        <f t="shared" si="1"/>
        <v>322560</v>
      </c>
      <c r="H8">
        <f t="shared" si="1"/>
        <v>333061</v>
      </c>
      <c r="I8">
        <f t="shared" si="1"/>
        <v>284604</v>
      </c>
      <c r="J8">
        <f t="shared" si="1"/>
        <v>244320</v>
      </c>
      <c r="K8">
        <f t="shared" ref="K8:S8" si="2">K2+K3+K5+K6+K7</f>
        <v>238579</v>
      </c>
      <c r="L8">
        <f t="shared" si="2"/>
        <v>248464</v>
      </c>
      <c r="M8">
        <f t="shared" si="2"/>
        <v>245030</v>
      </c>
      <c r="N8">
        <f t="shared" si="2"/>
        <v>229024</v>
      </c>
      <c r="O8">
        <f t="shared" si="2"/>
        <v>326302</v>
      </c>
      <c r="P8">
        <f t="shared" si="2"/>
        <v>333657</v>
      </c>
      <c r="Q8">
        <f t="shared" si="2"/>
        <v>232825</v>
      </c>
      <c r="R8">
        <f t="shared" si="2"/>
        <v>216828</v>
      </c>
      <c r="S8">
        <f t="shared" si="2"/>
        <v>229154</v>
      </c>
    </row>
    <row r="9" spans="1:19" hidden="1" x14ac:dyDescent="0.15"/>
    <row r="10" spans="1:19" hidden="1" x14ac:dyDescent="0.15">
      <c r="A10" t="s">
        <v>33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I10" t="s">
        <v>41</v>
      </c>
      <c r="J10" t="s">
        <v>42</v>
      </c>
      <c r="K10" t="s">
        <v>43</v>
      </c>
      <c r="L10" t="s">
        <v>44</v>
      </c>
      <c r="M10" t="s">
        <v>45</v>
      </c>
      <c r="N10" t="s">
        <v>46</v>
      </c>
      <c r="O10" t="s">
        <v>47</v>
      </c>
      <c r="P10" t="s">
        <v>48</v>
      </c>
      <c r="Q10" t="s">
        <v>49</v>
      </c>
      <c r="R10" t="s">
        <v>38</v>
      </c>
      <c r="S10" t="s">
        <v>39</v>
      </c>
    </row>
    <row r="11" spans="1:19" hidden="1" x14ac:dyDescent="0.15">
      <c r="A11" t="s">
        <v>50</v>
      </c>
      <c r="B11">
        <v>47508</v>
      </c>
      <c r="C11">
        <v>17555</v>
      </c>
      <c r="D11">
        <v>17148</v>
      </c>
      <c r="E11">
        <v>12248</v>
      </c>
      <c r="F11">
        <v>36796</v>
      </c>
      <c r="G11">
        <v>22300</v>
      </c>
      <c r="H11">
        <v>20916</v>
      </c>
      <c r="I11">
        <v>12564</v>
      </c>
      <c r="J11">
        <v>7427</v>
      </c>
      <c r="K11">
        <v>7128</v>
      </c>
      <c r="L11">
        <v>6285</v>
      </c>
      <c r="M11">
        <v>5103</v>
      </c>
      <c r="N11">
        <v>6429</v>
      </c>
      <c r="O11">
        <v>37245</v>
      </c>
      <c r="P11">
        <v>19339</v>
      </c>
      <c r="Q11">
        <v>12054</v>
      </c>
      <c r="R11">
        <v>12704</v>
      </c>
      <c r="S11">
        <v>11562</v>
      </c>
    </row>
    <row r="12" spans="1:19" hidden="1" x14ac:dyDescent="0.15">
      <c r="A12" t="s">
        <v>51</v>
      </c>
      <c r="B12">
        <v>61587</v>
      </c>
      <c r="C12">
        <v>21870</v>
      </c>
      <c r="D12">
        <v>23414</v>
      </c>
      <c r="E12">
        <v>26433</v>
      </c>
      <c r="F12">
        <v>26151</v>
      </c>
      <c r="G12">
        <v>60371</v>
      </c>
      <c r="H12">
        <v>39745</v>
      </c>
      <c r="I12">
        <v>22323</v>
      </c>
      <c r="J12">
        <v>11293</v>
      </c>
      <c r="K12">
        <v>14436</v>
      </c>
      <c r="L12">
        <v>17782</v>
      </c>
      <c r="M12">
        <v>14554</v>
      </c>
      <c r="N12">
        <v>11536</v>
      </c>
      <c r="O12">
        <v>83781</v>
      </c>
      <c r="P12">
        <v>22479</v>
      </c>
      <c r="Q12">
        <v>10109</v>
      </c>
      <c r="R12">
        <v>11034</v>
      </c>
      <c r="S12">
        <v>9429</v>
      </c>
    </row>
    <row r="13" spans="1:19" hidden="1" x14ac:dyDescent="0.15">
      <c r="A13" t="s">
        <v>52</v>
      </c>
      <c r="B13">
        <f>SUM(B11:B12)</f>
        <v>109095</v>
      </c>
      <c r="C13">
        <f t="shared" ref="C13:H13" si="3">SUM(C11:C12)</f>
        <v>39425</v>
      </c>
      <c r="D13">
        <f t="shared" si="3"/>
        <v>40562</v>
      </c>
      <c r="E13">
        <f t="shared" si="3"/>
        <v>38681</v>
      </c>
      <c r="F13">
        <f t="shared" si="3"/>
        <v>62947</v>
      </c>
      <c r="G13">
        <f t="shared" si="3"/>
        <v>82671</v>
      </c>
      <c r="H13">
        <f t="shared" si="3"/>
        <v>60661</v>
      </c>
      <c r="I13">
        <f>SUM(I11:I12)</f>
        <v>34887</v>
      </c>
      <c r="J13">
        <f>SUM(J11:J12)</f>
        <v>18720</v>
      </c>
      <c r="K13">
        <f>SUM(K11:K12)</f>
        <v>21564</v>
      </c>
      <c r="L13">
        <f t="shared" ref="L13:S13" si="4">SUM(L11:L12)</f>
        <v>24067</v>
      </c>
      <c r="M13">
        <f t="shared" si="4"/>
        <v>19657</v>
      </c>
      <c r="N13">
        <f t="shared" si="4"/>
        <v>17965</v>
      </c>
      <c r="O13">
        <f t="shared" si="4"/>
        <v>121026</v>
      </c>
      <c r="P13">
        <f t="shared" si="4"/>
        <v>41818</v>
      </c>
      <c r="Q13">
        <f t="shared" si="4"/>
        <v>22163</v>
      </c>
      <c r="R13">
        <f t="shared" si="4"/>
        <v>23738</v>
      </c>
      <c r="S13">
        <f t="shared" si="4"/>
        <v>20991</v>
      </c>
    </row>
    <row r="14" spans="1:19" hidden="1" x14ac:dyDescent="0.15">
      <c r="A14" t="s">
        <v>29</v>
      </c>
      <c r="B14">
        <v>13973</v>
      </c>
      <c r="C14">
        <v>8833</v>
      </c>
      <c r="D14">
        <v>13147</v>
      </c>
      <c r="E14">
        <v>14572</v>
      </c>
      <c r="F14">
        <v>11827</v>
      </c>
      <c r="G14">
        <v>10208</v>
      </c>
      <c r="H14">
        <v>10338</v>
      </c>
      <c r="I14">
        <v>11010</v>
      </c>
      <c r="J14">
        <v>13560</v>
      </c>
      <c r="K14">
        <v>15723</v>
      </c>
      <c r="L14">
        <v>18110</v>
      </c>
      <c r="M14">
        <v>12998</v>
      </c>
      <c r="N14">
        <v>13272</v>
      </c>
      <c r="O14">
        <v>13424</v>
      </c>
      <c r="P14">
        <v>10277</v>
      </c>
      <c r="Q14">
        <v>5844</v>
      </c>
      <c r="R14">
        <v>7034</v>
      </c>
      <c r="S14">
        <v>10256</v>
      </c>
    </row>
    <row r="15" spans="1:19" hidden="1" x14ac:dyDescent="0.15">
      <c r="A15" t="s">
        <v>30</v>
      </c>
      <c r="B15">
        <v>7820</v>
      </c>
      <c r="C15">
        <v>4093</v>
      </c>
      <c r="D15">
        <v>4384</v>
      </c>
      <c r="E15">
        <v>3800</v>
      </c>
      <c r="F15">
        <v>3059</v>
      </c>
      <c r="G15">
        <v>2764</v>
      </c>
      <c r="H15">
        <v>2748</v>
      </c>
      <c r="I15">
        <v>2486</v>
      </c>
      <c r="J15">
        <v>2208</v>
      </c>
      <c r="K15">
        <v>2243</v>
      </c>
      <c r="L15">
        <v>2373</v>
      </c>
      <c r="M15">
        <v>1580</v>
      </c>
      <c r="N15">
        <v>1099</v>
      </c>
      <c r="O15">
        <v>2158</v>
      </c>
      <c r="P15">
        <v>4149</v>
      </c>
      <c r="Q15">
        <v>1479</v>
      </c>
      <c r="R15">
        <v>1439</v>
      </c>
      <c r="S15">
        <v>1293</v>
      </c>
    </row>
    <row r="16" spans="1:19" hidden="1" x14ac:dyDescent="0.15">
      <c r="A16" t="s">
        <v>31</v>
      </c>
      <c r="D16">
        <v>564</v>
      </c>
      <c r="E16">
        <v>623</v>
      </c>
      <c r="F16">
        <v>2294</v>
      </c>
      <c r="G16">
        <v>2235</v>
      </c>
      <c r="H16">
        <v>2416</v>
      </c>
      <c r="I16">
        <v>2075</v>
      </c>
      <c r="J16">
        <v>1716</v>
      </c>
      <c r="K16">
        <v>4915</v>
      </c>
      <c r="L16" s="3">
        <v>2038</v>
      </c>
      <c r="M16">
        <v>1840</v>
      </c>
      <c r="N16">
        <v>3280</v>
      </c>
      <c r="O16">
        <v>1631</v>
      </c>
      <c r="P16">
        <v>1587</v>
      </c>
      <c r="Q16">
        <v>600</v>
      </c>
      <c r="R16">
        <v>567</v>
      </c>
      <c r="S16">
        <v>503</v>
      </c>
    </row>
    <row r="17" spans="1:19" hidden="1" x14ac:dyDescent="0.15">
      <c r="A17" t="s">
        <v>32</v>
      </c>
      <c r="B17">
        <f t="shared" ref="B17:K17" si="5">SUM(B13:B16)</f>
        <v>130888</v>
      </c>
      <c r="C17">
        <f t="shared" si="5"/>
        <v>52351</v>
      </c>
      <c r="D17">
        <f t="shared" si="5"/>
        <v>58657</v>
      </c>
      <c r="E17">
        <f t="shared" si="5"/>
        <v>57676</v>
      </c>
      <c r="F17">
        <f t="shared" si="5"/>
        <v>80127</v>
      </c>
      <c r="G17">
        <f t="shared" si="5"/>
        <v>97878</v>
      </c>
      <c r="H17">
        <f t="shared" si="5"/>
        <v>76163</v>
      </c>
      <c r="I17">
        <f t="shared" si="5"/>
        <v>50458</v>
      </c>
      <c r="J17">
        <f t="shared" si="5"/>
        <v>36204</v>
      </c>
      <c r="K17">
        <f t="shared" si="5"/>
        <v>44445</v>
      </c>
      <c r="L17">
        <f t="shared" ref="L17:S17" si="6">SUM(L13:L16)</f>
        <v>46588</v>
      </c>
      <c r="M17">
        <f t="shared" si="6"/>
        <v>36075</v>
      </c>
      <c r="N17">
        <f t="shared" si="6"/>
        <v>35616</v>
      </c>
      <c r="O17">
        <f t="shared" si="6"/>
        <v>138239</v>
      </c>
      <c r="P17">
        <f t="shared" si="6"/>
        <v>57831</v>
      </c>
      <c r="Q17">
        <f t="shared" si="6"/>
        <v>30086</v>
      </c>
      <c r="R17">
        <f t="shared" si="6"/>
        <v>32778</v>
      </c>
      <c r="S17">
        <f t="shared" si="6"/>
        <v>33043</v>
      </c>
    </row>
    <row r="18" spans="1:19" hidden="1" x14ac:dyDescent="0.15"/>
    <row r="19" spans="1:19" hidden="1" x14ac:dyDescent="0.15">
      <c r="A19" t="s">
        <v>54</v>
      </c>
      <c r="B19" t="s">
        <v>34</v>
      </c>
      <c r="C19" t="s">
        <v>35</v>
      </c>
      <c r="D19" t="s">
        <v>36</v>
      </c>
      <c r="E19" t="s">
        <v>37</v>
      </c>
      <c r="F19" t="s">
        <v>38</v>
      </c>
      <c r="G19" t="s">
        <v>39</v>
      </c>
      <c r="H19" t="s">
        <v>40</v>
      </c>
      <c r="I19" t="s">
        <v>41</v>
      </c>
      <c r="J19" t="s">
        <v>42</v>
      </c>
      <c r="K19" t="s">
        <v>43</v>
      </c>
      <c r="L19" t="s">
        <v>44</v>
      </c>
      <c r="M19" t="s">
        <v>45</v>
      </c>
      <c r="N19" t="s">
        <v>46</v>
      </c>
      <c r="O19" t="s">
        <v>47</v>
      </c>
      <c r="P19" t="s">
        <v>48</v>
      </c>
      <c r="Q19" t="s">
        <v>49</v>
      </c>
      <c r="R19" t="s">
        <v>38</v>
      </c>
      <c r="S19" t="s">
        <v>39</v>
      </c>
    </row>
    <row r="20" spans="1:19" hidden="1" x14ac:dyDescent="0.15">
      <c r="A20" t="s">
        <v>50</v>
      </c>
      <c r="B20">
        <v>18050</v>
      </c>
      <c r="C20">
        <v>18726</v>
      </c>
      <c r="D20">
        <v>30404</v>
      </c>
      <c r="E20">
        <v>19969</v>
      </c>
      <c r="F20">
        <v>18668</v>
      </c>
      <c r="G20">
        <v>13800</v>
      </c>
      <c r="H20">
        <v>23878</v>
      </c>
      <c r="I20">
        <v>26830</v>
      </c>
      <c r="J20">
        <v>35602</v>
      </c>
      <c r="K20">
        <v>20558</v>
      </c>
      <c r="L20">
        <v>33235</v>
      </c>
      <c r="M20">
        <v>25382</v>
      </c>
      <c r="N20">
        <v>12869</v>
      </c>
      <c r="O20">
        <v>13116</v>
      </c>
      <c r="P20">
        <v>12676</v>
      </c>
      <c r="Q20">
        <v>38441</v>
      </c>
      <c r="R20">
        <v>18505</v>
      </c>
      <c r="S20">
        <v>14698</v>
      </c>
    </row>
    <row r="21" spans="1:19" hidden="1" x14ac:dyDescent="0.15">
      <c r="A21" t="s">
        <v>51</v>
      </c>
      <c r="B21">
        <v>44873</v>
      </c>
      <c r="C21">
        <v>38030</v>
      </c>
      <c r="D21">
        <v>50762</v>
      </c>
      <c r="E21">
        <v>28397</v>
      </c>
      <c r="F21">
        <v>26864</v>
      </c>
      <c r="G21">
        <v>30239</v>
      </c>
      <c r="H21">
        <v>30756</v>
      </c>
      <c r="I21">
        <v>63926</v>
      </c>
      <c r="J21">
        <v>47869</v>
      </c>
      <c r="K21">
        <v>27266</v>
      </c>
      <c r="L21">
        <v>39059</v>
      </c>
      <c r="M21">
        <v>28799</v>
      </c>
      <c r="N21">
        <v>22628</v>
      </c>
      <c r="O21">
        <v>21737</v>
      </c>
      <c r="P21">
        <v>16736</v>
      </c>
      <c r="Q21">
        <v>79377</v>
      </c>
      <c r="R21">
        <v>23108</v>
      </c>
      <c r="S21">
        <v>17241</v>
      </c>
    </row>
    <row r="22" spans="1:19" hidden="1" x14ac:dyDescent="0.15">
      <c r="A22" t="s">
        <v>52</v>
      </c>
      <c r="B22">
        <f>SUM(B20:B21)</f>
        <v>62923</v>
      </c>
      <c r="C22">
        <f>SUM(C20:C21)</f>
        <v>56756</v>
      </c>
      <c r="D22">
        <f>SUM(D20:D21)</f>
        <v>81166</v>
      </c>
      <c r="E22">
        <f t="shared" ref="E22:S22" si="7">SUM(E20:E21)</f>
        <v>48366</v>
      </c>
      <c r="F22">
        <f t="shared" si="7"/>
        <v>45532</v>
      </c>
      <c r="G22">
        <f t="shared" si="7"/>
        <v>44039</v>
      </c>
      <c r="H22">
        <f t="shared" si="7"/>
        <v>54634</v>
      </c>
      <c r="I22">
        <f t="shared" si="7"/>
        <v>90756</v>
      </c>
      <c r="J22">
        <f t="shared" si="7"/>
        <v>83471</v>
      </c>
      <c r="K22">
        <f t="shared" si="7"/>
        <v>47824</v>
      </c>
      <c r="L22">
        <f t="shared" si="7"/>
        <v>72294</v>
      </c>
      <c r="M22">
        <f t="shared" si="7"/>
        <v>54181</v>
      </c>
      <c r="N22">
        <f t="shared" si="7"/>
        <v>35497</v>
      </c>
      <c r="O22">
        <f t="shared" si="7"/>
        <v>34853</v>
      </c>
      <c r="P22">
        <f t="shared" si="7"/>
        <v>29412</v>
      </c>
      <c r="Q22">
        <f t="shared" si="7"/>
        <v>117818</v>
      </c>
      <c r="R22">
        <f t="shared" si="7"/>
        <v>41613</v>
      </c>
      <c r="S22">
        <f t="shared" si="7"/>
        <v>31939</v>
      </c>
    </row>
    <row r="23" spans="1:19" hidden="1" x14ac:dyDescent="0.15">
      <c r="A23" t="s">
        <v>55</v>
      </c>
      <c r="B23">
        <v>16894</v>
      </c>
      <c r="C23">
        <v>19399</v>
      </c>
      <c r="D23">
        <v>16464</v>
      </c>
      <c r="E23">
        <v>12018</v>
      </c>
      <c r="F23">
        <v>16812</v>
      </c>
      <c r="G23">
        <v>18589</v>
      </c>
      <c r="H23">
        <v>16936</v>
      </c>
      <c r="I23">
        <v>15251</v>
      </c>
      <c r="J23">
        <v>14258</v>
      </c>
      <c r="K23">
        <v>15059</v>
      </c>
      <c r="L23">
        <v>18120</v>
      </c>
      <c r="M23">
        <v>22296</v>
      </c>
      <c r="N23">
        <v>26203</v>
      </c>
      <c r="O23">
        <v>20513</v>
      </c>
      <c r="P23">
        <v>20026</v>
      </c>
      <c r="Q23">
        <v>22695</v>
      </c>
      <c r="R23">
        <v>20557</v>
      </c>
      <c r="S23">
        <v>11686</v>
      </c>
    </row>
    <row r="24" spans="1:19" hidden="1" x14ac:dyDescent="0.15">
      <c r="A24" t="s">
        <v>56</v>
      </c>
      <c r="B24">
        <v>8740</v>
      </c>
      <c r="C24">
        <v>10282</v>
      </c>
      <c r="D24">
        <v>8803</v>
      </c>
      <c r="E24">
        <v>5108</v>
      </c>
      <c r="F24">
        <v>5670</v>
      </c>
      <c r="G24">
        <v>5005</v>
      </c>
      <c r="H24">
        <v>4215</v>
      </c>
      <c r="I24">
        <v>3874</v>
      </c>
      <c r="J24">
        <v>3671</v>
      </c>
      <c r="K24">
        <v>3479</v>
      </c>
      <c r="L24">
        <v>3985</v>
      </c>
      <c r="M24">
        <v>3911</v>
      </c>
      <c r="N24">
        <v>4434</v>
      </c>
      <c r="O24">
        <v>3328</v>
      </c>
      <c r="P24">
        <v>2366</v>
      </c>
      <c r="Q24">
        <v>3070</v>
      </c>
      <c r="R24">
        <v>3787</v>
      </c>
      <c r="S24">
        <v>2186</v>
      </c>
    </row>
    <row r="25" spans="1:19" hidden="1" x14ac:dyDescent="0.15">
      <c r="A25" t="s">
        <v>57</v>
      </c>
      <c r="B25">
        <v>0</v>
      </c>
      <c r="C25">
        <v>0</v>
      </c>
      <c r="D25">
        <v>0</v>
      </c>
      <c r="E25">
        <v>0</v>
      </c>
      <c r="F25">
        <v>548</v>
      </c>
      <c r="G25">
        <v>610</v>
      </c>
      <c r="H25">
        <v>2102</v>
      </c>
      <c r="I25">
        <v>2197</v>
      </c>
      <c r="J25">
        <v>2355</v>
      </c>
      <c r="K25">
        <v>2122</v>
      </c>
      <c r="L25">
        <v>3985</v>
      </c>
      <c r="M25">
        <v>2403</v>
      </c>
      <c r="N25">
        <v>2801</v>
      </c>
      <c r="O25">
        <v>2666</v>
      </c>
      <c r="P25">
        <v>2458</v>
      </c>
      <c r="Q25">
        <v>2777</v>
      </c>
      <c r="R25">
        <v>2640</v>
      </c>
      <c r="S25">
        <v>1095</v>
      </c>
    </row>
    <row r="26" spans="1:19" hidden="1" x14ac:dyDescent="0.15">
      <c r="A26" t="s">
        <v>58</v>
      </c>
      <c r="B26">
        <f t="shared" ref="B26:L26" si="8">SUM(B22:B25)</f>
        <v>88557</v>
      </c>
      <c r="C26">
        <f t="shared" si="8"/>
        <v>86437</v>
      </c>
      <c r="D26">
        <f t="shared" si="8"/>
        <v>106433</v>
      </c>
      <c r="E26">
        <f t="shared" si="8"/>
        <v>65492</v>
      </c>
      <c r="F26">
        <f t="shared" si="8"/>
        <v>68562</v>
      </c>
      <c r="G26">
        <f t="shared" si="8"/>
        <v>68243</v>
      </c>
      <c r="H26">
        <f t="shared" si="8"/>
        <v>77887</v>
      </c>
      <c r="I26">
        <f t="shared" si="8"/>
        <v>112078</v>
      </c>
      <c r="J26">
        <f t="shared" si="8"/>
        <v>103755</v>
      </c>
      <c r="K26">
        <f t="shared" si="8"/>
        <v>68484</v>
      </c>
      <c r="L26">
        <f t="shared" si="8"/>
        <v>98384</v>
      </c>
      <c r="M26">
        <f t="shared" ref="M26:S26" si="9">SUM(M22:M25)</f>
        <v>82791</v>
      </c>
      <c r="N26">
        <f t="shared" si="9"/>
        <v>68935</v>
      </c>
      <c r="O26">
        <f t="shared" si="9"/>
        <v>61360</v>
      </c>
      <c r="P26">
        <f t="shared" si="9"/>
        <v>54262</v>
      </c>
      <c r="Q26">
        <f t="shared" si="9"/>
        <v>146360</v>
      </c>
      <c r="R26">
        <f t="shared" si="9"/>
        <v>68597</v>
      </c>
      <c r="S26">
        <f t="shared" si="9"/>
        <v>46906</v>
      </c>
    </row>
    <row r="27" spans="1:19" hidden="1" x14ac:dyDescent="0.15"/>
    <row r="28" spans="1:19" hidden="1" x14ac:dyDescent="0.15">
      <c r="A28" t="s">
        <v>59</v>
      </c>
      <c r="B28" t="s">
        <v>34</v>
      </c>
      <c r="C28" t="s">
        <v>35</v>
      </c>
      <c r="D28" t="s">
        <v>36</v>
      </c>
      <c r="E28" t="s">
        <v>37</v>
      </c>
      <c r="F28" t="s">
        <v>38</v>
      </c>
      <c r="G28" t="s">
        <v>39</v>
      </c>
      <c r="H28" t="s">
        <v>40</v>
      </c>
      <c r="I28" t="s">
        <v>41</v>
      </c>
      <c r="J28" t="s">
        <v>60</v>
      </c>
      <c r="K28" t="s">
        <v>43</v>
      </c>
      <c r="L28" t="s">
        <v>61</v>
      </c>
      <c r="M28" t="s">
        <v>62</v>
      </c>
      <c r="N28" t="s">
        <v>63</v>
      </c>
      <c r="O28" t="s">
        <v>64</v>
      </c>
      <c r="P28" t="s">
        <v>65</v>
      </c>
      <c r="Q28" t="s">
        <v>66</v>
      </c>
      <c r="R28" t="s">
        <v>38</v>
      </c>
      <c r="S28" t="s">
        <v>39</v>
      </c>
    </row>
    <row r="29" spans="1:19" hidden="1" x14ac:dyDescent="0.15">
      <c r="A29" t="s">
        <v>67</v>
      </c>
      <c r="B29">
        <v>1513</v>
      </c>
      <c r="C29">
        <v>1571</v>
      </c>
      <c r="D29">
        <v>2284</v>
      </c>
      <c r="E29">
        <v>2346</v>
      </c>
      <c r="F29">
        <v>2782</v>
      </c>
      <c r="G29">
        <v>4298</v>
      </c>
      <c r="H29">
        <v>3758</v>
      </c>
      <c r="I29">
        <v>4175</v>
      </c>
      <c r="J29">
        <v>4737</v>
      </c>
      <c r="K29">
        <v>5721</v>
      </c>
      <c r="L29">
        <v>5299</v>
      </c>
      <c r="M29">
        <v>4528</v>
      </c>
      <c r="N29">
        <v>4880</v>
      </c>
      <c r="O29">
        <v>5834</v>
      </c>
      <c r="P29">
        <v>5408</v>
      </c>
      <c r="Q29">
        <v>4877</v>
      </c>
      <c r="R29">
        <v>6046</v>
      </c>
      <c r="S29">
        <v>6085</v>
      </c>
    </row>
    <row r="30" spans="1:19" hidden="1" x14ac:dyDescent="0.15">
      <c r="A30" t="s">
        <v>68</v>
      </c>
      <c r="B30">
        <v>1754</v>
      </c>
      <c r="C30">
        <v>2048</v>
      </c>
      <c r="D30">
        <v>2890</v>
      </c>
      <c r="E30">
        <v>3042</v>
      </c>
      <c r="F30">
        <v>3389</v>
      </c>
      <c r="G30">
        <v>4836</v>
      </c>
      <c r="H30">
        <v>4240</v>
      </c>
      <c r="I30">
        <v>4139</v>
      </c>
      <c r="J30">
        <v>4612</v>
      </c>
      <c r="K30">
        <v>5673</v>
      </c>
      <c r="L30">
        <v>6082</v>
      </c>
      <c r="M30">
        <v>5510</v>
      </c>
      <c r="N30">
        <v>5229</v>
      </c>
      <c r="O30">
        <v>6834</v>
      </c>
      <c r="P30">
        <v>6188</v>
      </c>
      <c r="Q30">
        <v>5440</v>
      </c>
      <c r="R30">
        <v>6556</v>
      </c>
      <c r="S30">
        <v>6519</v>
      </c>
    </row>
    <row r="31" spans="1:19" hidden="1" x14ac:dyDescent="0.15">
      <c r="A31" t="s">
        <v>69</v>
      </c>
      <c r="B31">
        <f>SUM(B29:B30)</f>
        <v>3267</v>
      </c>
      <c r="C31">
        <f t="shared" ref="C31:S31" si="10">SUM(C29:C30)</f>
        <v>3619</v>
      </c>
      <c r="D31">
        <f t="shared" si="10"/>
        <v>5174</v>
      </c>
      <c r="E31">
        <f t="shared" si="10"/>
        <v>5388</v>
      </c>
      <c r="F31">
        <f t="shared" si="10"/>
        <v>6171</v>
      </c>
      <c r="G31">
        <f t="shared" si="10"/>
        <v>9134</v>
      </c>
      <c r="H31">
        <f t="shared" si="10"/>
        <v>7998</v>
      </c>
      <c r="I31">
        <f t="shared" si="10"/>
        <v>8314</v>
      </c>
      <c r="J31">
        <f t="shared" si="10"/>
        <v>9349</v>
      </c>
      <c r="K31">
        <f t="shared" si="10"/>
        <v>11394</v>
      </c>
      <c r="L31">
        <f t="shared" si="10"/>
        <v>11381</v>
      </c>
      <c r="M31">
        <f t="shared" si="10"/>
        <v>10038</v>
      </c>
      <c r="N31">
        <f t="shared" si="10"/>
        <v>10109</v>
      </c>
      <c r="O31">
        <f t="shared" si="10"/>
        <v>12668</v>
      </c>
      <c r="P31">
        <f t="shared" si="10"/>
        <v>11596</v>
      </c>
      <c r="Q31">
        <f t="shared" si="10"/>
        <v>10317</v>
      </c>
      <c r="R31">
        <f t="shared" si="10"/>
        <v>12602</v>
      </c>
      <c r="S31">
        <f t="shared" si="10"/>
        <v>12604</v>
      </c>
    </row>
    <row r="32" spans="1:19" hidden="1" x14ac:dyDescent="0.15">
      <c r="A32" t="s">
        <v>55</v>
      </c>
      <c r="B32">
        <v>3702</v>
      </c>
      <c r="C32">
        <v>4191</v>
      </c>
      <c r="D32">
        <v>5415</v>
      </c>
      <c r="E32">
        <v>5132</v>
      </c>
      <c r="F32">
        <v>4868</v>
      </c>
      <c r="G32">
        <v>4749</v>
      </c>
      <c r="H32">
        <v>4636</v>
      </c>
      <c r="I32">
        <v>5242</v>
      </c>
      <c r="J32">
        <v>6371</v>
      </c>
      <c r="K32">
        <v>8528</v>
      </c>
      <c r="L32">
        <v>9111</v>
      </c>
      <c r="M32">
        <v>6689</v>
      </c>
      <c r="N32">
        <v>6848</v>
      </c>
      <c r="O32">
        <v>6834</v>
      </c>
      <c r="P32">
        <v>7953</v>
      </c>
      <c r="Q32">
        <v>5609</v>
      </c>
      <c r="R32">
        <v>5801</v>
      </c>
      <c r="S32">
        <v>12752</v>
      </c>
    </row>
    <row r="33" spans="1:30" hidden="1" x14ac:dyDescent="0.15">
      <c r="A33" t="s">
        <v>56</v>
      </c>
      <c r="B33">
        <v>1048</v>
      </c>
      <c r="C33">
        <v>859</v>
      </c>
      <c r="D33">
        <v>1372</v>
      </c>
      <c r="E33">
        <v>1292</v>
      </c>
      <c r="F33">
        <v>1100</v>
      </c>
      <c r="G33">
        <v>1144</v>
      </c>
      <c r="H33">
        <v>994</v>
      </c>
      <c r="I33">
        <v>1084</v>
      </c>
      <c r="J33">
        <v>1194</v>
      </c>
      <c r="K33">
        <v>1382</v>
      </c>
      <c r="L33">
        <v>1494</v>
      </c>
      <c r="M33">
        <v>1276</v>
      </c>
      <c r="N33">
        <v>837</v>
      </c>
      <c r="O33">
        <v>1026</v>
      </c>
      <c r="P33">
        <v>1125</v>
      </c>
      <c r="Q33">
        <v>773</v>
      </c>
      <c r="R33">
        <v>837</v>
      </c>
      <c r="S33">
        <v>847</v>
      </c>
    </row>
    <row r="34" spans="1:30" hidden="1" x14ac:dyDescent="0.15">
      <c r="A34" t="s">
        <v>57</v>
      </c>
      <c r="G34">
        <v>1</v>
      </c>
      <c r="H34">
        <v>10</v>
      </c>
      <c r="I34">
        <v>45</v>
      </c>
      <c r="J34">
        <v>454</v>
      </c>
      <c r="K34">
        <v>507</v>
      </c>
      <c r="L34">
        <v>601</v>
      </c>
      <c r="M34">
        <v>631</v>
      </c>
      <c r="N34">
        <v>526</v>
      </c>
      <c r="O34">
        <v>517</v>
      </c>
      <c r="P34">
        <v>478</v>
      </c>
      <c r="Q34">
        <v>356</v>
      </c>
      <c r="R34">
        <v>979</v>
      </c>
      <c r="S34">
        <v>968</v>
      </c>
    </row>
    <row r="35" spans="1:30" ht="6.6" hidden="1" customHeight="1" x14ac:dyDescent="0.15">
      <c r="A35" t="s">
        <v>58</v>
      </c>
      <c r="B35">
        <f>SUM(B31:B34)</f>
        <v>8017</v>
      </c>
      <c r="C35">
        <f t="shared" ref="C35:S35" si="11">SUM(C31:C34)</f>
        <v>8669</v>
      </c>
      <c r="D35">
        <f t="shared" si="11"/>
        <v>11961</v>
      </c>
      <c r="E35">
        <f t="shared" si="11"/>
        <v>11812</v>
      </c>
      <c r="F35">
        <f t="shared" si="11"/>
        <v>12139</v>
      </c>
      <c r="G35">
        <f t="shared" si="11"/>
        <v>15028</v>
      </c>
      <c r="H35">
        <f t="shared" si="11"/>
        <v>13638</v>
      </c>
      <c r="I35">
        <f t="shared" si="11"/>
        <v>14685</v>
      </c>
      <c r="J35">
        <f t="shared" si="11"/>
        <v>17368</v>
      </c>
      <c r="K35">
        <f t="shared" si="11"/>
        <v>21811</v>
      </c>
      <c r="L35">
        <f t="shared" si="11"/>
        <v>22587</v>
      </c>
      <c r="M35">
        <f t="shared" si="11"/>
        <v>18634</v>
      </c>
      <c r="N35">
        <f t="shared" si="11"/>
        <v>18320</v>
      </c>
      <c r="O35">
        <f t="shared" si="11"/>
        <v>21045</v>
      </c>
      <c r="P35">
        <f t="shared" si="11"/>
        <v>21152</v>
      </c>
      <c r="Q35">
        <f t="shared" si="11"/>
        <v>17055</v>
      </c>
      <c r="R35">
        <f t="shared" si="11"/>
        <v>20219</v>
      </c>
      <c r="S35">
        <f t="shared" si="11"/>
        <v>27171</v>
      </c>
    </row>
    <row r="36" spans="1:30" hidden="1" x14ac:dyDescent="0.15"/>
    <row r="38" spans="1:30" x14ac:dyDescent="0.15">
      <c r="H38" s="6" t="s">
        <v>82</v>
      </c>
      <c r="I38" s="7"/>
      <c r="J38" s="7"/>
      <c r="K38" s="7"/>
    </row>
    <row r="40" spans="1:30" x14ac:dyDescent="0.15">
      <c r="G40" s="40">
        <v>2017</v>
      </c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</row>
    <row r="41" spans="1:30" x14ac:dyDescent="0.15">
      <c r="G41" t="s">
        <v>6</v>
      </c>
      <c r="H41" t="s">
        <v>7</v>
      </c>
      <c r="I41" t="s">
        <v>8</v>
      </c>
      <c r="J41" t="s">
        <v>70</v>
      </c>
      <c r="K41" t="s">
        <v>71</v>
      </c>
      <c r="L41" t="s">
        <v>72</v>
      </c>
      <c r="M41" t="s">
        <v>73</v>
      </c>
      <c r="N41" t="s">
        <v>74</v>
      </c>
      <c r="O41" t="s">
        <v>75</v>
      </c>
      <c r="P41" t="s">
        <v>76</v>
      </c>
      <c r="Q41" t="s">
        <v>77</v>
      </c>
      <c r="R41" t="s">
        <v>78</v>
      </c>
      <c r="S41" t="s">
        <v>6</v>
      </c>
      <c r="T41" t="s">
        <v>7</v>
      </c>
      <c r="U41" t="s">
        <v>8</v>
      </c>
      <c r="V41" t="s">
        <v>70</v>
      </c>
      <c r="W41" t="s">
        <v>71</v>
      </c>
      <c r="X41" t="s">
        <v>72</v>
      </c>
      <c r="Y41" t="s">
        <v>73</v>
      </c>
      <c r="Z41" t="s">
        <v>74</v>
      </c>
      <c r="AA41" t="s">
        <v>75</v>
      </c>
      <c r="AB41" t="s">
        <v>76</v>
      </c>
      <c r="AC41" t="s">
        <v>77</v>
      </c>
      <c r="AD41" t="s">
        <v>78</v>
      </c>
    </row>
    <row r="42" spans="1:30" x14ac:dyDescent="0.15">
      <c r="F42" t="s">
        <v>79</v>
      </c>
      <c r="G42">
        <v>3.6</v>
      </c>
      <c r="H42">
        <v>3.8</v>
      </c>
      <c r="I42">
        <v>5.8</v>
      </c>
      <c r="J42">
        <v>3</v>
      </c>
      <c r="K42">
        <v>3.3</v>
      </c>
      <c r="L42">
        <v>3.3</v>
      </c>
      <c r="M42">
        <v>4.5999999999999996</v>
      </c>
      <c r="N42">
        <v>5.5</v>
      </c>
      <c r="O42">
        <v>5.3</v>
      </c>
      <c r="P42">
        <v>7.4</v>
      </c>
      <c r="Q42">
        <v>6.8</v>
      </c>
      <c r="R42">
        <v>4.3</v>
      </c>
      <c r="S42">
        <v>5.6</v>
      </c>
      <c r="T42">
        <v>4</v>
      </c>
      <c r="U42">
        <v>4.5</v>
      </c>
      <c r="V42">
        <v>3.5</v>
      </c>
    </row>
    <row r="43" spans="1:30" x14ac:dyDescent="0.15">
      <c r="F43" t="s">
        <v>53</v>
      </c>
      <c r="G43">
        <v>-6.9</v>
      </c>
      <c r="H43">
        <v>-6.1</v>
      </c>
      <c r="I43">
        <v>-5.4</v>
      </c>
      <c r="J43">
        <v>-4.7</v>
      </c>
      <c r="K43">
        <v>-6.9</v>
      </c>
      <c r="L43">
        <v>-4.7</v>
      </c>
      <c r="M43">
        <v>-5.3</v>
      </c>
      <c r="N43">
        <v>-4.8</v>
      </c>
      <c r="O43">
        <v>-6.5</v>
      </c>
      <c r="P43">
        <v>-7.1</v>
      </c>
      <c r="Q43">
        <v>-6.6</v>
      </c>
      <c r="R43">
        <v>-8.4</v>
      </c>
      <c r="S43">
        <v>-9.1</v>
      </c>
      <c r="T43">
        <v>-6.7</v>
      </c>
      <c r="U43">
        <v>-7.4</v>
      </c>
      <c r="V43">
        <v>-5.8</v>
      </c>
    </row>
    <row r="44" spans="1:30" x14ac:dyDescent="0.15">
      <c r="F44" t="s">
        <v>80</v>
      </c>
      <c r="G44">
        <v>1.8</v>
      </c>
      <c r="H44">
        <v>2.1</v>
      </c>
      <c r="I44">
        <v>2.1</v>
      </c>
      <c r="J44">
        <v>1.7</v>
      </c>
      <c r="K44">
        <v>2</v>
      </c>
      <c r="L44">
        <v>2.7</v>
      </c>
      <c r="M44">
        <v>1.8</v>
      </c>
      <c r="N44">
        <v>2.1</v>
      </c>
      <c r="O44">
        <v>2.1</v>
      </c>
      <c r="P44">
        <v>2.8</v>
      </c>
      <c r="Q44">
        <v>4.2</v>
      </c>
      <c r="R44">
        <v>2</v>
      </c>
      <c r="S44">
        <v>2.1</v>
      </c>
      <c r="T44">
        <v>2</v>
      </c>
      <c r="U44">
        <v>2.5</v>
      </c>
      <c r="V44">
        <v>2.4</v>
      </c>
    </row>
    <row r="47" spans="1:30" x14ac:dyDescent="0.15">
      <c r="F47" t="s">
        <v>11</v>
      </c>
      <c r="G47">
        <v>22.9</v>
      </c>
      <c r="H47">
        <v>22.9</v>
      </c>
      <c r="I47">
        <v>23.6</v>
      </c>
      <c r="J47">
        <v>23.3</v>
      </c>
      <c r="K47">
        <v>21.7</v>
      </c>
      <c r="L47">
        <v>22.9</v>
      </c>
      <c r="M47">
        <v>26</v>
      </c>
      <c r="N47">
        <v>29</v>
      </c>
      <c r="O47">
        <v>30</v>
      </c>
      <c r="P47">
        <v>33.299999999999997</v>
      </c>
      <c r="Q47">
        <v>34.799999999999997</v>
      </c>
      <c r="R47">
        <v>30.2</v>
      </c>
      <c r="S47">
        <v>28</v>
      </c>
      <c r="T47">
        <v>27.1</v>
      </c>
      <c r="U47">
        <v>26.5</v>
      </c>
      <c r="V47">
        <v>26.6</v>
      </c>
    </row>
    <row r="49" spans="6:22" x14ac:dyDescent="0.15">
      <c r="F49" t="s">
        <v>81</v>
      </c>
      <c r="G49">
        <f t="shared" ref="G49:V49" si="12">G44+G42+G43</f>
        <v>-1.5</v>
      </c>
      <c r="H49">
        <f t="shared" si="12"/>
        <v>-0.19999999999999929</v>
      </c>
      <c r="I49">
        <f t="shared" si="12"/>
        <v>2.5</v>
      </c>
      <c r="J49">
        <f t="shared" si="12"/>
        <v>0</v>
      </c>
      <c r="K49">
        <f t="shared" si="12"/>
        <v>-1.6000000000000005</v>
      </c>
      <c r="L49">
        <f t="shared" si="12"/>
        <v>1.2999999999999998</v>
      </c>
      <c r="M49">
        <f t="shared" si="12"/>
        <v>1.0999999999999996</v>
      </c>
      <c r="N49">
        <f t="shared" si="12"/>
        <v>2.8</v>
      </c>
      <c r="O49">
        <f t="shared" si="12"/>
        <v>0.90000000000000036</v>
      </c>
      <c r="P49">
        <f t="shared" si="12"/>
        <v>3.0999999999999996</v>
      </c>
      <c r="Q49">
        <f t="shared" si="12"/>
        <v>4.4000000000000004</v>
      </c>
      <c r="R49">
        <f t="shared" si="12"/>
        <v>-2.1000000000000005</v>
      </c>
      <c r="S49">
        <f t="shared" si="12"/>
        <v>-1.4000000000000004</v>
      </c>
      <c r="T49">
        <f t="shared" si="12"/>
        <v>-0.70000000000000018</v>
      </c>
      <c r="U49">
        <f t="shared" si="12"/>
        <v>-0.40000000000000036</v>
      </c>
      <c r="V49">
        <f t="shared" si="12"/>
        <v>0.10000000000000053</v>
      </c>
    </row>
    <row r="69" spans="2:14" ht="13.5" customHeight="1" x14ac:dyDescent="0.15">
      <c r="B69" s="39" t="s">
        <v>147</v>
      </c>
      <c r="C69" s="39"/>
      <c r="D69" s="39"/>
      <c r="E69" s="39"/>
      <c r="F69" s="39"/>
      <c r="G69" s="39"/>
      <c r="H69" s="39"/>
      <c r="I69" s="37"/>
      <c r="J69" s="37"/>
      <c r="K69" s="37"/>
      <c r="L69" s="37"/>
      <c r="M69" s="37"/>
      <c r="N69" s="37"/>
    </row>
    <row r="70" spans="2:14" x14ac:dyDescent="0.15">
      <c r="B70" s="39"/>
      <c r="C70" s="39"/>
      <c r="D70" s="39"/>
      <c r="E70" s="39"/>
      <c r="F70" s="39"/>
      <c r="G70" s="39"/>
      <c r="H70" s="39"/>
      <c r="I70" s="37"/>
      <c r="J70" s="37"/>
      <c r="K70" s="37"/>
      <c r="L70" s="37"/>
      <c r="M70" s="37"/>
      <c r="N70" s="37"/>
    </row>
    <row r="71" spans="2:14" x14ac:dyDescent="0.15">
      <c r="B71" s="39"/>
      <c r="C71" s="39"/>
      <c r="D71" s="39"/>
      <c r="E71" s="39"/>
      <c r="F71" s="39"/>
      <c r="G71" s="39"/>
      <c r="H71" s="39"/>
      <c r="I71" s="37"/>
      <c r="J71" s="37"/>
      <c r="K71" s="37"/>
      <c r="L71" s="37"/>
      <c r="M71" s="37"/>
      <c r="N71" s="37"/>
    </row>
    <row r="72" spans="2:14" x14ac:dyDescent="0.15">
      <c r="B72" s="39"/>
      <c r="C72" s="39"/>
      <c r="D72" s="39"/>
      <c r="E72" s="39"/>
      <c r="F72" s="39"/>
      <c r="G72" s="39"/>
      <c r="H72" s="39"/>
      <c r="I72" s="37"/>
      <c r="J72" s="37"/>
      <c r="K72" s="37"/>
      <c r="L72" s="37"/>
      <c r="M72" s="37"/>
      <c r="N72" s="37"/>
    </row>
    <row r="73" spans="2:14" x14ac:dyDescent="0.15">
      <c r="B73" s="39"/>
      <c r="C73" s="39"/>
      <c r="D73" s="39"/>
      <c r="E73" s="39"/>
      <c r="F73" s="39"/>
      <c r="G73" s="39"/>
      <c r="H73" s="39"/>
      <c r="I73" s="37"/>
      <c r="J73" s="37"/>
      <c r="K73" s="37"/>
      <c r="L73" s="37"/>
      <c r="M73" s="37"/>
      <c r="N73" s="37"/>
    </row>
    <row r="74" spans="2:14" x14ac:dyDescent="0.15">
      <c r="B74" s="39" t="s">
        <v>140</v>
      </c>
      <c r="C74" s="40"/>
      <c r="D74" s="40"/>
      <c r="E74" s="40"/>
      <c r="F74" s="40"/>
      <c r="G74" s="40"/>
      <c r="H74" s="40"/>
      <c r="I74" s="37"/>
      <c r="J74" s="37"/>
      <c r="K74" s="37"/>
      <c r="L74" s="37"/>
      <c r="M74" s="37"/>
      <c r="N74" s="37"/>
    </row>
    <row r="75" spans="2:14" x14ac:dyDescent="0.15">
      <c r="B75" s="40"/>
      <c r="C75" s="40"/>
      <c r="D75" s="40"/>
      <c r="E75" s="40"/>
      <c r="F75" s="40"/>
      <c r="G75" s="40"/>
      <c r="H75" s="40"/>
      <c r="I75" s="37"/>
      <c r="J75" s="37"/>
      <c r="K75" s="37"/>
      <c r="L75" s="37"/>
      <c r="M75" s="37"/>
      <c r="N75" s="37"/>
    </row>
    <row r="76" spans="2:14" x14ac:dyDescent="0.15">
      <c r="B76" s="40"/>
      <c r="C76" s="40"/>
      <c r="D76" s="40"/>
      <c r="E76" s="40"/>
      <c r="F76" s="40"/>
      <c r="G76" s="40"/>
      <c r="H76" s="40"/>
      <c r="I76" s="37"/>
      <c r="J76" s="37"/>
      <c r="K76" s="37"/>
      <c r="L76" s="37"/>
      <c r="M76" s="37"/>
      <c r="N76" s="37"/>
    </row>
    <row r="77" spans="2:14" x14ac:dyDescent="0.15">
      <c r="B77" s="40"/>
      <c r="C77" s="40"/>
      <c r="D77" s="40"/>
      <c r="E77" s="40"/>
      <c r="F77" s="40"/>
      <c r="G77" s="40"/>
      <c r="H77" s="40"/>
      <c r="I77" s="37"/>
      <c r="J77" s="37"/>
      <c r="K77" s="37"/>
      <c r="L77" s="37"/>
      <c r="M77" s="37"/>
      <c r="N77" s="37"/>
    </row>
    <row r="78" spans="2:14" x14ac:dyDescent="0.15">
      <c r="B78" s="40"/>
      <c r="C78" s="40"/>
      <c r="D78" s="40"/>
      <c r="E78" s="40"/>
      <c r="F78" s="40"/>
      <c r="G78" s="40"/>
      <c r="H78" s="40"/>
      <c r="I78" s="37"/>
      <c r="J78" s="37"/>
      <c r="K78" s="37"/>
      <c r="L78" s="37"/>
      <c r="M78" s="37"/>
      <c r="N78" s="37"/>
    </row>
    <row r="79" spans="2:14" x14ac:dyDescent="0.15">
      <c r="B79" s="40"/>
      <c r="C79" s="40"/>
      <c r="D79" s="40"/>
      <c r="E79" s="40"/>
      <c r="F79" s="40"/>
      <c r="G79" s="40"/>
      <c r="H79" s="40"/>
      <c r="I79" s="37"/>
      <c r="J79" s="37"/>
      <c r="K79" s="37"/>
      <c r="L79" s="37"/>
      <c r="M79" s="37"/>
      <c r="N79" s="37"/>
    </row>
    <row r="80" spans="2:14" x14ac:dyDescent="0.15">
      <c r="B80" s="39" t="s">
        <v>141</v>
      </c>
      <c r="C80" s="40"/>
      <c r="D80" s="40"/>
      <c r="E80" s="40"/>
      <c r="F80" s="40"/>
      <c r="G80" s="40"/>
      <c r="H80" s="40"/>
      <c r="I80" s="37"/>
      <c r="J80" s="37"/>
      <c r="K80" s="37"/>
      <c r="L80" s="37"/>
      <c r="M80" s="37"/>
      <c r="N80" s="37"/>
    </row>
    <row r="81" spans="2:14" x14ac:dyDescent="0.15">
      <c r="B81" s="40"/>
      <c r="C81" s="40"/>
      <c r="D81" s="40"/>
      <c r="E81" s="40"/>
      <c r="F81" s="40"/>
      <c r="G81" s="40"/>
      <c r="H81" s="40"/>
      <c r="I81" s="37"/>
      <c r="J81" s="37"/>
      <c r="K81" s="37"/>
      <c r="L81" s="37"/>
      <c r="M81" s="37"/>
      <c r="N81" s="37"/>
    </row>
    <row r="82" spans="2:14" x14ac:dyDescent="0.15">
      <c r="B82" s="40"/>
      <c r="C82" s="40"/>
      <c r="D82" s="40"/>
      <c r="E82" s="40"/>
      <c r="F82" s="40"/>
      <c r="G82" s="40"/>
      <c r="H82" s="40"/>
      <c r="I82" s="37"/>
      <c r="J82" s="37"/>
      <c r="K82" s="37"/>
      <c r="L82" s="37"/>
      <c r="M82" s="37"/>
      <c r="N82" s="37"/>
    </row>
    <row r="83" spans="2:14" x14ac:dyDescent="0.15">
      <c r="B83" s="40"/>
      <c r="C83" s="40"/>
      <c r="D83" s="40"/>
      <c r="E83" s="40"/>
      <c r="F83" s="40"/>
      <c r="G83" s="40"/>
      <c r="H83" s="40"/>
      <c r="I83" s="37"/>
      <c r="J83" s="37"/>
      <c r="K83" s="37"/>
      <c r="L83" s="37"/>
      <c r="M83" s="37"/>
      <c r="N83" s="37"/>
    </row>
    <row r="84" spans="2:14" x14ac:dyDescent="0.15">
      <c r="B84" s="40"/>
      <c r="C84" s="40"/>
      <c r="D84" s="40"/>
      <c r="E84" s="40"/>
      <c r="F84" s="40"/>
      <c r="G84" s="40"/>
      <c r="H84" s="40"/>
      <c r="I84" s="37"/>
      <c r="J84" s="37"/>
      <c r="K84" s="37"/>
      <c r="L84" s="37"/>
      <c r="M84" s="37"/>
      <c r="N84" s="37"/>
    </row>
    <row r="85" spans="2:14" x14ac:dyDescent="0.15">
      <c r="B85" s="40"/>
      <c r="C85" s="40"/>
      <c r="D85" s="40"/>
      <c r="E85" s="40"/>
      <c r="F85" s="40"/>
      <c r="G85" s="40"/>
      <c r="H85" s="40"/>
      <c r="I85" s="37"/>
      <c r="J85" s="37"/>
      <c r="K85" s="37"/>
      <c r="L85" s="37"/>
      <c r="M85" s="37"/>
      <c r="N85" s="37"/>
    </row>
    <row r="86" spans="2:14" x14ac:dyDescent="0.15">
      <c r="B86" s="39" t="s">
        <v>142</v>
      </c>
      <c r="C86" s="40"/>
      <c r="D86" s="40"/>
      <c r="E86" s="40"/>
      <c r="F86" s="40"/>
      <c r="G86" s="40"/>
      <c r="H86" s="40"/>
      <c r="I86" s="37"/>
      <c r="J86" s="37"/>
      <c r="K86" s="37"/>
      <c r="L86" s="37"/>
      <c r="M86" s="37"/>
      <c r="N86" s="37"/>
    </row>
    <row r="87" spans="2:14" x14ac:dyDescent="0.15">
      <c r="B87" s="40"/>
      <c r="C87" s="40"/>
      <c r="D87" s="40"/>
      <c r="E87" s="40"/>
      <c r="F87" s="40"/>
      <c r="G87" s="40"/>
      <c r="H87" s="40"/>
    </row>
    <row r="88" spans="2:14" x14ac:dyDescent="0.15">
      <c r="B88" s="40"/>
      <c r="C88" s="40"/>
      <c r="D88" s="40"/>
      <c r="E88" s="40"/>
      <c r="F88" s="40"/>
      <c r="G88" s="40"/>
      <c r="H88" s="40"/>
    </row>
    <row r="89" spans="2:14" x14ac:dyDescent="0.15">
      <c r="B89" s="40"/>
      <c r="C89" s="40"/>
      <c r="D89" s="40"/>
      <c r="E89" s="40"/>
      <c r="F89" s="40"/>
      <c r="G89" s="40"/>
      <c r="H89" s="40"/>
    </row>
    <row r="90" spans="2:14" x14ac:dyDescent="0.15">
      <c r="B90" s="40"/>
      <c r="C90" s="40"/>
      <c r="D90" s="40"/>
      <c r="E90" s="40"/>
      <c r="F90" s="40"/>
      <c r="G90" s="40"/>
      <c r="H90" s="40"/>
    </row>
    <row r="91" spans="2:14" x14ac:dyDescent="0.15">
      <c r="B91" s="40"/>
      <c r="C91" s="40"/>
      <c r="D91" s="40"/>
      <c r="E91" s="40"/>
      <c r="F91" s="40"/>
      <c r="G91" s="40"/>
      <c r="H91" s="40"/>
    </row>
    <row r="92" spans="2:14" x14ac:dyDescent="0.15">
      <c r="B92" s="40"/>
      <c r="C92" s="40"/>
      <c r="D92" s="40"/>
      <c r="E92" s="40"/>
      <c r="F92" s="40"/>
      <c r="G92" s="40"/>
      <c r="H92" s="40"/>
    </row>
    <row r="93" spans="2:14" x14ac:dyDescent="0.15">
      <c r="B93" s="40"/>
      <c r="C93" s="40"/>
      <c r="D93" s="40"/>
      <c r="E93" s="40"/>
      <c r="F93" s="40"/>
      <c r="G93" s="40"/>
      <c r="H93" s="40"/>
    </row>
    <row r="94" spans="2:14" x14ac:dyDescent="0.15">
      <c r="B94" s="40"/>
      <c r="C94" s="40"/>
      <c r="D94" s="40"/>
      <c r="E94" s="40"/>
      <c r="F94" s="40"/>
      <c r="G94" s="40"/>
      <c r="H94" s="40"/>
    </row>
    <row r="95" spans="2:14" x14ac:dyDescent="0.15">
      <c r="B95" s="40"/>
      <c r="C95" s="40"/>
      <c r="D95" s="40"/>
      <c r="E95" s="40"/>
      <c r="F95" s="40"/>
      <c r="G95" s="40"/>
      <c r="H95" s="40"/>
    </row>
    <row r="96" spans="2:14" x14ac:dyDescent="0.15">
      <c r="B96" s="40"/>
      <c r="C96" s="40"/>
      <c r="D96" s="40"/>
      <c r="E96" s="40"/>
      <c r="F96" s="40"/>
      <c r="G96" s="40"/>
      <c r="H96" s="40"/>
    </row>
    <row r="97" spans="2:8" x14ac:dyDescent="0.15">
      <c r="B97" s="40"/>
      <c r="C97" s="40"/>
      <c r="D97" s="40"/>
      <c r="E97" s="40"/>
      <c r="F97" s="40"/>
      <c r="G97" s="40"/>
      <c r="H97" s="40"/>
    </row>
  </sheetData>
  <mergeCells count="6">
    <mergeCell ref="B86:H97"/>
    <mergeCell ref="G40:R40"/>
    <mergeCell ref="S40:AC40"/>
    <mergeCell ref="B69:H73"/>
    <mergeCell ref="B74:H79"/>
    <mergeCell ref="B80:H85"/>
  </mergeCells>
  <phoneticPr fontId="2" type="noConversion"/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N44"/>
  <sheetViews>
    <sheetView showGridLines="0" topLeftCell="A10" workbookViewId="0">
      <selection activeCell="C11" sqref="C11:C14"/>
    </sheetView>
  </sheetViews>
  <sheetFormatPr defaultColWidth="8.875" defaultRowHeight="16.5" x14ac:dyDescent="0.3"/>
  <cols>
    <col min="1" max="2" width="8.875" style="4"/>
    <col min="3" max="3" width="11" style="4" bestFit="1" customWidth="1"/>
    <col min="4" max="4" width="9.5" style="4" customWidth="1"/>
    <col min="5" max="6" width="8.875" style="4" customWidth="1"/>
    <col min="7" max="7" width="12.5" style="4" customWidth="1"/>
    <col min="8" max="8" width="9.5" style="4" customWidth="1"/>
    <col min="9" max="9" width="10.5" style="4" customWidth="1"/>
    <col min="10" max="10" width="9.5" bestFit="1" customWidth="1"/>
    <col min="11" max="11" width="9" bestFit="1" customWidth="1"/>
    <col min="12" max="16384" width="8.875" style="4"/>
  </cols>
  <sheetData>
    <row r="1" spans="2:14" x14ac:dyDescent="0.3">
      <c r="B1" s="4" t="s">
        <v>83</v>
      </c>
      <c r="C1" s="5"/>
      <c r="J1" s="4"/>
      <c r="K1" s="4"/>
    </row>
    <row r="3" spans="2:14" x14ac:dyDescent="0.3">
      <c r="B3" s="2"/>
      <c r="C3" s="2" t="s">
        <v>99</v>
      </c>
      <c r="D3" s="2" t="s">
        <v>0</v>
      </c>
      <c r="E3" s="2" t="s">
        <v>100</v>
      </c>
      <c r="F3" s="2" t="s">
        <v>1</v>
      </c>
      <c r="G3" s="2" t="s">
        <v>9</v>
      </c>
      <c r="H3" s="2" t="s">
        <v>3</v>
      </c>
      <c r="I3" s="2" t="s">
        <v>4</v>
      </c>
      <c r="J3" s="2" t="s">
        <v>5</v>
      </c>
      <c r="K3" s="2" t="s">
        <v>5</v>
      </c>
      <c r="M3" s="4" t="s">
        <v>84</v>
      </c>
      <c r="N3" s="4" t="s">
        <v>85</v>
      </c>
    </row>
    <row r="4" spans="2:14" x14ac:dyDescent="0.3">
      <c r="B4" s="41" t="s">
        <v>102</v>
      </c>
      <c r="C4" s="1" t="s">
        <v>92</v>
      </c>
      <c r="D4" s="1"/>
      <c r="E4" s="1"/>
      <c r="F4" s="1"/>
      <c r="G4" s="1"/>
      <c r="H4" s="1"/>
      <c r="I4" s="1"/>
      <c r="J4" s="13" t="e">
        <f>H4/G4-1</f>
        <v>#DIV/0!</v>
      </c>
      <c r="K4" s="13" t="e">
        <f>H4/I4-1</f>
        <v>#DIV/0!</v>
      </c>
      <c r="M4" s="8">
        <v>39068.435013262606</v>
      </c>
      <c r="N4" s="8">
        <f>N13/0.15</f>
        <v>45139.393939393944</v>
      </c>
    </row>
    <row r="5" spans="2:14" x14ac:dyDescent="0.3">
      <c r="B5" s="41"/>
      <c r="C5" s="1" t="s">
        <v>103</v>
      </c>
      <c r="D5" s="1"/>
      <c r="E5" s="1"/>
      <c r="F5" s="1"/>
      <c r="G5" s="1"/>
      <c r="H5" s="1"/>
      <c r="I5" s="1"/>
      <c r="J5" s="13" t="e">
        <f t="shared" ref="J5:J17" si="0">H5/G5-1</f>
        <v>#DIV/0!</v>
      </c>
      <c r="K5" s="13" t="e">
        <f t="shared" ref="K5:K17" si="1">H5/I5-1</f>
        <v>#DIV/0!</v>
      </c>
      <c r="M5" s="16">
        <v>48164</v>
      </c>
      <c r="N5" s="16">
        <v>47000</v>
      </c>
    </row>
    <row r="6" spans="2:14" x14ac:dyDescent="0.3">
      <c r="B6" s="41"/>
      <c r="C6" s="1" t="s">
        <v>93</v>
      </c>
      <c r="D6" s="1"/>
      <c r="E6" s="1"/>
      <c r="F6" s="1"/>
      <c r="G6" s="1"/>
      <c r="H6" s="1"/>
      <c r="I6" s="1"/>
      <c r="J6" s="13" t="e">
        <f t="shared" si="0"/>
        <v>#DIV/0!</v>
      </c>
      <c r="K6" s="13" t="e">
        <f t="shared" si="1"/>
        <v>#DIV/0!</v>
      </c>
      <c r="M6" s="8">
        <v>-59535.32157394848</v>
      </c>
      <c r="N6" s="8">
        <f>-1*(N4+N7-N10)</f>
        <v>-66559.675814603499</v>
      </c>
    </row>
    <row r="7" spans="2:14" x14ac:dyDescent="0.3">
      <c r="B7" s="41"/>
      <c r="C7" s="1" t="s">
        <v>94</v>
      </c>
      <c r="D7" s="1"/>
      <c r="E7" s="1"/>
      <c r="F7" s="1"/>
      <c r="G7" s="1"/>
      <c r="H7" s="1"/>
      <c r="I7" s="1"/>
      <c r="J7" s="13" t="e">
        <f t="shared" si="0"/>
        <v>#DIV/0!</v>
      </c>
      <c r="K7" s="13" t="e">
        <f t="shared" si="1"/>
        <v>#DIV/0!</v>
      </c>
      <c r="M7" s="8">
        <v>25769.877883310721</v>
      </c>
      <c r="N7" s="8">
        <f>N11/0.068*0.14</f>
        <v>25679.144385026735</v>
      </c>
    </row>
    <row r="8" spans="2:14" x14ac:dyDescent="0.3">
      <c r="B8" s="41"/>
      <c r="C8" s="1" t="s">
        <v>95</v>
      </c>
      <c r="D8" s="1">
        <f t="shared" ref="D8:I8" si="2">D9-D7-D5-D4</f>
        <v>0</v>
      </c>
      <c r="E8" s="1">
        <f t="shared" si="2"/>
        <v>0</v>
      </c>
      <c r="F8" s="1">
        <f t="shared" si="2"/>
        <v>0</v>
      </c>
      <c r="G8" s="1">
        <f t="shared" si="2"/>
        <v>0</v>
      </c>
      <c r="H8" s="1">
        <f t="shared" si="2"/>
        <v>0</v>
      </c>
      <c r="I8" s="1">
        <f t="shared" si="2"/>
        <v>0</v>
      </c>
      <c r="J8" s="13" t="e">
        <f t="shared" si="0"/>
        <v>#DIV/0!</v>
      </c>
      <c r="K8" s="13" t="e">
        <f t="shared" si="1"/>
        <v>#DIV/0!</v>
      </c>
      <c r="M8" s="8">
        <v>158300.67842605154</v>
      </c>
      <c r="N8" s="8">
        <f>N11/0.068*0.86</f>
        <v>157743.31550802136</v>
      </c>
    </row>
    <row r="9" spans="2:14" x14ac:dyDescent="0.3">
      <c r="B9" s="41"/>
      <c r="C9" s="1" t="s">
        <v>11</v>
      </c>
      <c r="D9" s="1"/>
      <c r="E9" s="1"/>
      <c r="F9" s="1"/>
      <c r="G9" s="1"/>
      <c r="H9" s="1"/>
      <c r="I9" s="1"/>
      <c r="J9" s="13" t="e">
        <f t="shared" si="0"/>
        <v>#DIV/0!</v>
      </c>
      <c r="K9" s="13" t="e">
        <f t="shared" si="1"/>
        <v>#DIV/0!</v>
      </c>
      <c r="M9" s="8">
        <v>271302.99132262485</v>
      </c>
      <c r="N9" s="8">
        <f>N7+N8+N5+N4</f>
        <v>275561.85383244202</v>
      </c>
    </row>
    <row r="10" spans="2:14" x14ac:dyDescent="0.3">
      <c r="B10" s="41"/>
      <c r="C10" s="1" t="s">
        <v>96</v>
      </c>
      <c r="D10" s="1"/>
      <c r="E10" s="1"/>
      <c r="F10" s="1"/>
      <c r="G10" s="1"/>
      <c r="H10" s="1"/>
      <c r="I10" s="1"/>
      <c r="J10" s="13" t="e">
        <f t="shared" si="0"/>
        <v>#DIV/0!</v>
      </c>
      <c r="K10" s="13" t="e">
        <f t="shared" si="1"/>
        <v>#DIV/0!</v>
      </c>
      <c r="M10" s="4">
        <v>5302.9913226248464</v>
      </c>
      <c r="N10" s="8">
        <f>N9-M9</f>
        <v>4258.862509817176</v>
      </c>
    </row>
    <row r="11" spans="2:14" x14ac:dyDescent="0.3">
      <c r="B11" s="41" t="s">
        <v>98</v>
      </c>
      <c r="C11" s="38" t="s">
        <v>86</v>
      </c>
      <c r="D11" s="1"/>
      <c r="E11" s="1"/>
      <c r="F11" s="1"/>
      <c r="G11" s="1"/>
      <c r="H11" s="1"/>
      <c r="I11" s="1"/>
      <c r="J11" s="13" t="e">
        <f t="shared" si="0"/>
        <v>#DIV/0!</v>
      </c>
      <c r="K11" s="13" t="e">
        <f t="shared" si="1"/>
        <v>#DIV/0!</v>
      </c>
      <c r="M11" s="8">
        <v>12332.727272727272</v>
      </c>
      <c r="N11" s="8">
        <f>[1]参考指标!C2*[1]参考指标!C7/[1]参考指标!C4</f>
        <v>12472.727272727272</v>
      </c>
    </row>
    <row r="12" spans="2:14" x14ac:dyDescent="0.3">
      <c r="B12" s="41"/>
      <c r="C12" s="38" t="s">
        <v>87</v>
      </c>
      <c r="D12" s="1"/>
      <c r="E12" s="1"/>
      <c r="F12" s="1"/>
      <c r="G12" s="1"/>
      <c r="H12" s="1"/>
      <c r="I12" s="1"/>
      <c r="J12" s="13" t="e">
        <f t="shared" si="0"/>
        <v>#DIV/0!</v>
      </c>
      <c r="K12" s="13" t="e">
        <f t="shared" si="1"/>
        <v>#DIV/0!</v>
      </c>
      <c r="M12" s="8">
        <v>12735.428571428571</v>
      </c>
      <c r="N12" s="8">
        <f>[1]参考指标!C2*[1]参考指标!C8/[1]参考指标!C5</f>
        <v>11270</v>
      </c>
    </row>
    <row r="13" spans="2:14" x14ac:dyDescent="0.3">
      <c r="B13" s="41"/>
      <c r="C13" s="38" t="s">
        <v>88</v>
      </c>
      <c r="D13" s="1"/>
      <c r="E13" s="1"/>
      <c r="F13" s="1"/>
      <c r="G13" s="1"/>
      <c r="H13" s="1"/>
      <c r="I13" s="1"/>
      <c r="J13" s="13" t="e">
        <f t="shared" si="0"/>
        <v>#DIV/0!</v>
      </c>
      <c r="K13" s="13" t="e">
        <f t="shared" si="1"/>
        <v>#DIV/0!</v>
      </c>
      <c r="M13" s="8">
        <v>5664.9230769230771</v>
      </c>
      <c r="N13" s="8">
        <f>[1]参考指标!C2*[1]参考指标!C6/[1]参考指标!C3</f>
        <v>6770.909090909091</v>
      </c>
    </row>
    <row r="14" spans="2:14" x14ac:dyDescent="0.3">
      <c r="B14" s="41"/>
      <c r="C14" s="38" t="s">
        <v>2</v>
      </c>
      <c r="D14" s="12"/>
      <c r="E14" s="12"/>
      <c r="F14" s="12"/>
      <c r="G14" s="12"/>
      <c r="H14" s="12"/>
      <c r="I14" s="12"/>
      <c r="J14" s="15" t="e">
        <f t="shared" si="0"/>
        <v>#DIV/0!</v>
      </c>
      <c r="K14" s="15" t="e">
        <f t="shared" si="1"/>
        <v>#DIV/0!</v>
      </c>
      <c r="M14" s="9">
        <v>30733.078921078923</v>
      </c>
      <c r="N14" s="9">
        <f>SUM(N11:N13)</f>
        <v>30513.636363636364</v>
      </c>
    </row>
    <row r="15" spans="2:14" x14ac:dyDescent="0.3">
      <c r="B15" s="42" t="s">
        <v>101</v>
      </c>
      <c r="C15" s="1" t="s">
        <v>91</v>
      </c>
      <c r="D15" s="13" t="e">
        <f t="shared" ref="D15:I15" si="3">D13/D4/10000</f>
        <v>#DIV/0!</v>
      </c>
      <c r="E15" s="13" t="e">
        <f t="shared" si="3"/>
        <v>#DIV/0!</v>
      </c>
      <c r="F15" s="13" t="e">
        <f t="shared" si="3"/>
        <v>#DIV/0!</v>
      </c>
      <c r="G15" s="13" t="e">
        <f t="shared" si="3"/>
        <v>#DIV/0!</v>
      </c>
      <c r="H15" s="13" t="e">
        <f t="shared" si="3"/>
        <v>#DIV/0!</v>
      </c>
      <c r="I15" s="13" t="e">
        <f t="shared" si="3"/>
        <v>#DIV/0!</v>
      </c>
      <c r="J15" s="13" t="e">
        <f t="shared" si="0"/>
        <v>#DIV/0!</v>
      </c>
      <c r="K15" s="13" t="e">
        <f t="shared" si="1"/>
        <v>#DIV/0!</v>
      </c>
      <c r="M15" s="10">
        <v>0.14499999999999999</v>
      </c>
      <c r="N15" s="10">
        <f>N13/N4</f>
        <v>0.15</v>
      </c>
    </row>
    <row r="16" spans="2:14" x14ac:dyDescent="0.3">
      <c r="B16" s="43"/>
      <c r="C16" s="1" t="s">
        <v>90</v>
      </c>
      <c r="D16" s="14" t="e">
        <f t="shared" ref="D16:I16" si="4">D12/D5/10000</f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3" t="e">
        <f t="shared" si="0"/>
        <v>#DIV/0!</v>
      </c>
      <c r="K16" s="13" t="e">
        <f t="shared" si="1"/>
        <v>#DIV/0!</v>
      </c>
      <c r="M16" s="11">
        <v>0.26441800040338365</v>
      </c>
      <c r="N16" s="11">
        <f>N12/N5</f>
        <v>0.2397872340425532</v>
      </c>
    </row>
    <row r="17" spans="2:14" x14ac:dyDescent="0.3">
      <c r="B17" s="44"/>
      <c r="C17" s="1" t="s">
        <v>89</v>
      </c>
      <c r="D17" s="13" t="e">
        <f t="shared" ref="D17:I17" si="5">D11/(D7+D8)/10000</f>
        <v>#DIV/0!</v>
      </c>
      <c r="E17" s="13" t="e">
        <f t="shared" si="5"/>
        <v>#DIV/0!</v>
      </c>
      <c r="F17" s="13" t="e">
        <f t="shared" si="5"/>
        <v>#DIV/0!</v>
      </c>
      <c r="G17" s="13" t="e">
        <f t="shared" si="5"/>
        <v>#DIV/0!</v>
      </c>
      <c r="H17" s="13" t="e">
        <f t="shared" si="5"/>
        <v>#DIV/0!</v>
      </c>
      <c r="I17" s="13" t="e">
        <f t="shared" si="5"/>
        <v>#DIV/0!</v>
      </c>
      <c r="J17" s="13" t="e">
        <f t="shared" si="0"/>
        <v>#DIV/0!</v>
      </c>
      <c r="K17" s="13" t="e">
        <f t="shared" si="1"/>
        <v>#DIV/0!</v>
      </c>
      <c r="M17" s="10">
        <f>M11/(M7+M8)</f>
        <v>6.7000000000000004E-2</v>
      </c>
      <c r="N17" s="10">
        <f>N11/(N7+N8)</f>
        <v>6.8000000000000005E-2</v>
      </c>
    </row>
    <row r="21" spans="2:14" x14ac:dyDescent="0.3">
      <c r="J21" s="4"/>
      <c r="K21" s="4"/>
    </row>
    <row r="22" spans="2:14" x14ac:dyDescent="0.3">
      <c r="J22" s="4"/>
      <c r="K22" s="4"/>
    </row>
    <row r="23" spans="2:14" x14ac:dyDescent="0.3">
      <c r="J23" s="4"/>
      <c r="K23" s="4"/>
    </row>
    <row r="24" spans="2:14" x14ac:dyDescent="0.3">
      <c r="C24" s="45" t="s">
        <v>143</v>
      </c>
      <c r="D24" s="46"/>
      <c r="E24" s="46"/>
      <c r="F24" s="46"/>
      <c r="G24" s="46"/>
      <c r="J24" s="4"/>
      <c r="K24" s="4"/>
    </row>
    <row r="25" spans="2:14" x14ac:dyDescent="0.3">
      <c r="C25" s="46"/>
      <c r="D25" s="46"/>
      <c r="E25" s="46"/>
      <c r="F25" s="46"/>
      <c r="G25" s="46"/>
      <c r="J25" s="4"/>
      <c r="K25" s="4"/>
    </row>
    <row r="26" spans="2:14" x14ac:dyDescent="0.3">
      <c r="C26" s="46"/>
      <c r="D26" s="46"/>
      <c r="E26" s="46"/>
      <c r="F26" s="46"/>
      <c r="G26" s="46"/>
      <c r="J26" s="4"/>
      <c r="K26" s="4"/>
    </row>
    <row r="27" spans="2:14" x14ac:dyDescent="0.3">
      <c r="C27" s="46"/>
      <c r="D27" s="46"/>
      <c r="E27" s="46"/>
      <c r="F27" s="46"/>
      <c r="G27" s="46"/>
      <c r="J27" s="4"/>
      <c r="K27" s="4"/>
    </row>
    <row r="28" spans="2:14" x14ac:dyDescent="0.3">
      <c r="C28" s="46"/>
      <c r="D28" s="46"/>
      <c r="E28" s="46"/>
      <c r="F28" s="46"/>
      <c r="G28" s="46"/>
      <c r="J28" s="4"/>
      <c r="K28" s="4"/>
    </row>
    <row r="29" spans="2:14" x14ac:dyDescent="0.3">
      <c r="C29" s="46"/>
      <c r="D29" s="46"/>
      <c r="E29" s="46"/>
      <c r="F29" s="46"/>
      <c r="G29" s="46"/>
      <c r="J29" s="4"/>
      <c r="K29" s="4"/>
    </row>
    <row r="30" spans="2:14" x14ac:dyDescent="0.3">
      <c r="C30" s="46"/>
      <c r="D30" s="46"/>
      <c r="E30" s="46"/>
      <c r="F30" s="46"/>
      <c r="G30" s="46"/>
      <c r="J30" s="4"/>
      <c r="K30" s="4"/>
    </row>
    <row r="31" spans="2:14" x14ac:dyDescent="0.3">
      <c r="C31" s="46"/>
      <c r="D31" s="46"/>
      <c r="E31" s="46"/>
      <c r="F31" s="46"/>
      <c r="G31" s="46"/>
      <c r="J31" s="4"/>
      <c r="K31" s="4"/>
    </row>
    <row r="32" spans="2:14" x14ac:dyDescent="0.3">
      <c r="C32" s="46"/>
      <c r="D32" s="46"/>
      <c r="E32" s="46"/>
      <c r="F32" s="46"/>
      <c r="G32" s="46"/>
    </row>
    <row r="33" spans="3:7" x14ac:dyDescent="0.3">
      <c r="C33" s="46"/>
      <c r="D33" s="46"/>
      <c r="E33" s="46"/>
      <c r="F33" s="46"/>
      <c r="G33" s="46"/>
    </row>
    <row r="34" spans="3:7" x14ac:dyDescent="0.3">
      <c r="C34" s="46"/>
      <c r="D34" s="46"/>
      <c r="E34" s="46"/>
      <c r="F34" s="46"/>
      <c r="G34" s="46"/>
    </row>
    <row r="35" spans="3:7" x14ac:dyDescent="0.3">
      <c r="C35" s="46"/>
      <c r="D35" s="46"/>
      <c r="E35" s="46"/>
      <c r="F35" s="46"/>
      <c r="G35" s="46"/>
    </row>
    <row r="36" spans="3:7" x14ac:dyDescent="0.3">
      <c r="C36" s="46"/>
      <c r="D36" s="46"/>
      <c r="E36" s="46"/>
      <c r="F36" s="46"/>
      <c r="G36" s="46"/>
    </row>
    <row r="37" spans="3:7" x14ac:dyDescent="0.3">
      <c r="C37" s="46"/>
      <c r="D37" s="46"/>
      <c r="E37" s="46"/>
      <c r="F37" s="46"/>
      <c r="G37" s="46"/>
    </row>
    <row r="38" spans="3:7" x14ac:dyDescent="0.3">
      <c r="C38" s="46"/>
      <c r="D38" s="46"/>
      <c r="E38" s="46"/>
      <c r="F38" s="46"/>
      <c r="G38" s="46"/>
    </row>
    <row r="39" spans="3:7" x14ac:dyDescent="0.3">
      <c r="C39" s="46"/>
      <c r="D39" s="46"/>
      <c r="E39" s="46"/>
      <c r="F39" s="46"/>
      <c r="G39" s="46"/>
    </row>
    <row r="40" spans="3:7" x14ac:dyDescent="0.3">
      <c r="C40" s="46"/>
      <c r="D40" s="46"/>
      <c r="E40" s="46"/>
      <c r="F40" s="46"/>
      <c r="G40" s="46"/>
    </row>
    <row r="41" spans="3:7" x14ac:dyDescent="0.3">
      <c r="C41" s="46"/>
      <c r="D41" s="46"/>
      <c r="E41" s="46"/>
      <c r="F41" s="46"/>
      <c r="G41" s="46"/>
    </row>
    <row r="42" spans="3:7" x14ac:dyDescent="0.3">
      <c r="C42" s="46"/>
      <c r="D42" s="46"/>
      <c r="E42" s="46"/>
      <c r="F42" s="46"/>
      <c r="G42" s="46"/>
    </row>
    <row r="43" spans="3:7" x14ac:dyDescent="0.3">
      <c r="C43" s="46"/>
      <c r="D43" s="46"/>
      <c r="E43" s="46"/>
      <c r="F43" s="46"/>
      <c r="G43" s="46"/>
    </row>
    <row r="44" spans="3:7" x14ac:dyDescent="0.3">
      <c r="C44" s="46"/>
      <c r="D44" s="46"/>
      <c r="E44" s="46"/>
      <c r="F44" s="46"/>
      <c r="G44" s="46"/>
    </row>
  </sheetData>
  <mergeCells count="4">
    <mergeCell ref="B11:B14"/>
    <mergeCell ref="B4:B10"/>
    <mergeCell ref="B15:B17"/>
    <mergeCell ref="C24:G44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M42"/>
  <sheetViews>
    <sheetView showGridLines="0" tabSelected="1" workbookViewId="0">
      <selection activeCell="B17" sqref="B17:B20"/>
    </sheetView>
  </sheetViews>
  <sheetFormatPr defaultColWidth="8.875" defaultRowHeight="16.5" x14ac:dyDescent="0.35"/>
  <cols>
    <col min="1" max="1" width="8.875" style="18"/>
    <col min="2" max="2" width="14" style="18" bestFit="1" customWidth="1"/>
    <col min="3" max="3" width="11.375" style="18" customWidth="1"/>
    <col min="4" max="4" width="11.75" style="18" bestFit="1" customWidth="1"/>
    <col min="5" max="5" width="10.5" style="18" bestFit="1" customWidth="1"/>
    <col min="6" max="6" width="8.875" style="18" customWidth="1"/>
    <col min="7" max="7" width="9.875" style="18" customWidth="1"/>
    <col min="8" max="8" width="12.5" style="18" customWidth="1"/>
    <col min="9" max="9" width="9.5" style="18" customWidth="1"/>
    <col min="10" max="10" width="10.5" style="18" customWidth="1"/>
    <col min="11" max="11" width="9.5" style="18" bestFit="1" customWidth="1"/>
    <col min="12" max="12" width="10.5" style="18" customWidth="1"/>
    <col min="13" max="13" width="11" style="18" customWidth="1"/>
    <col min="14" max="14" width="16.125" style="18" customWidth="1"/>
    <col min="15" max="16384" width="8.875" style="18"/>
  </cols>
  <sheetData>
    <row r="2" spans="2:13" x14ac:dyDescent="0.35">
      <c r="B2" s="19" t="s">
        <v>115</v>
      </c>
    </row>
    <row r="3" spans="2:13" ht="17.25" thickBot="1" x14ac:dyDescent="0.4">
      <c r="B3" s="19"/>
    </row>
    <row r="4" spans="2:13" ht="39.6" customHeight="1" thickBot="1" x14ac:dyDescent="0.4">
      <c r="B4" s="32" t="s">
        <v>119</v>
      </c>
      <c r="C4" s="32" t="s">
        <v>116</v>
      </c>
      <c r="D4" s="32" t="s">
        <v>120</v>
      </c>
      <c r="E4" s="32" t="s">
        <v>97</v>
      </c>
      <c r="F4" s="32" t="s">
        <v>104</v>
      </c>
      <c r="G4" s="32" t="s">
        <v>105</v>
      </c>
      <c r="H4" s="32" t="s">
        <v>106</v>
      </c>
      <c r="I4" s="32" t="s">
        <v>107</v>
      </c>
      <c r="J4" s="32" t="s">
        <v>122</v>
      </c>
      <c r="K4" s="32" t="s">
        <v>110</v>
      </c>
      <c r="L4" s="32" t="s">
        <v>109</v>
      </c>
      <c r="M4" s="32" t="s">
        <v>108</v>
      </c>
    </row>
    <row r="5" spans="2:13" ht="17.25" thickBot="1" x14ac:dyDescent="0.4">
      <c r="B5" s="20" t="s">
        <v>111</v>
      </c>
      <c r="C5" s="20">
        <f>H13</f>
        <v>0</v>
      </c>
      <c r="D5" s="21" t="e">
        <f>C5/$C$8</f>
        <v>#DIV/0!</v>
      </c>
      <c r="E5" s="20">
        <f>H17</f>
        <v>0</v>
      </c>
      <c r="F5" s="22" t="e">
        <f>E5/C5</f>
        <v>#DIV/0!</v>
      </c>
      <c r="G5" s="20">
        <f>H21</f>
        <v>0</v>
      </c>
      <c r="H5" s="20" t="e">
        <f>G5*10000/E5</f>
        <v>#DIV/0!</v>
      </c>
      <c r="I5" s="22">
        <f>K13</f>
        <v>0</v>
      </c>
      <c r="J5" s="22">
        <f>K17</f>
        <v>0</v>
      </c>
      <c r="K5" s="23"/>
      <c r="L5" s="21">
        <f>K21</f>
        <v>0</v>
      </c>
      <c r="M5" s="22">
        <f>K25</f>
        <v>0</v>
      </c>
    </row>
    <row r="6" spans="2:13" ht="17.25" thickBot="1" x14ac:dyDescent="0.4">
      <c r="B6" s="20" t="s">
        <v>112</v>
      </c>
      <c r="C6" s="20">
        <f>H14</f>
        <v>0</v>
      </c>
      <c r="D6" s="21" t="e">
        <f>C6/$C$8</f>
        <v>#DIV/0!</v>
      </c>
      <c r="E6" s="20">
        <f>H18</f>
        <v>0</v>
      </c>
      <c r="F6" s="22" t="e">
        <f>E6/C6</f>
        <v>#DIV/0!</v>
      </c>
      <c r="G6" s="20">
        <f>H22</f>
        <v>0</v>
      </c>
      <c r="H6" s="20" t="e">
        <f>G6*10000/E6</f>
        <v>#DIV/0!</v>
      </c>
      <c r="I6" s="22">
        <f>K14</f>
        <v>0</v>
      </c>
      <c r="J6" s="22">
        <f>K18</f>
        <v>0</v>
      </c>
      <c r="K6" s="24"/>
      <c r="L6" s="21">
        <f>K22</f>
        <v>0</v>
      </c>
      <c r="M6" s="22">
        <f>K26</f>
        <v>0</v>
      </c>
    </row>
    <row r="7" spans="2:13" ht="17.25" thickBot="1" x14ac:dyDescent="0.4">
      <c r="B7" s="20" t="s">
        <v>113</v>
      </c>
      <c r="C7" s="20">
        <f>H15</f>
        <v>0</v>
      </c>
      <c r="D7" s="21" t="e">
        <f>C7/$C$8</f>
        <v>#DIV/0!</v>
      </c>
      <c r="E7" s="20">
        <f>H19</f>
        <v>0</v>
      </c>
      <c r="F7" s="22" t="e">
        <f>E7/C7</f>
        <v>#DIV/0!</v>
      </c>
      <c r="G7" s="20">
        <f>H23</f>
        <v>0</v>
      </c>
      <c r="H7" s="20" t="e">
        <f>G7*10000/E7</f>
        <v>#DIV/0!</v>
      </c>
      <c r="I7" s="22">
        <f>K15</f>
        <v>0</v>
      </c>
      <c r="J7" s="22">
        <f>K19</f>
        <v>0</v>
      </c>
      <c r="K7" s="25"/>
      <c r="L7" s="21">
        <f>K23</f>
        <v>0</v>
      </c>
      <c r="M7" s="22">
        <f>K27</f>
        <v>0</v>
      </c>
    </row>
    <row r="8" spans="2:13" ht="17.25" thickBot="1" x14ac:dyDescent="0.4">
      <c r="B8" s="20" t="s">
        <v>114</v>
      </c>
      <c r="C8" s="20">
        <f>H16</f>
        <v>0</v>
      </c>
      <c r="D8" s="21" t="e">
        <f>C8/$C$8</f>
        <v>#DIV/0!</v>
      </c>
      <c r="E8" s="20">
        <f>H20</f>
        <v>0</v>
      </c>
      <c r="F8" s="22" t="e">
        <f>E8/C8</f>
        <v>#DIV/0!</v>
      </c>
      <c r="G8" s="20">
        <f>G5+G6+G7</f>
        <v>0</v>
      </c>
      <c r="H8" s="20" t="e">
        <f>G8*10000/E8</f>
        <v>#DIV/0!</v>
      </c>
      <c r="I8" s="22">
        <f>K16</f>
        <v>0</v>
      </c>
      <c r="J8" s="22">
        <f>K20</f>
        <v>0</v>
      </c>
      <c r="K8" s="25"/>
      <c r="L8" s="21">
        <f>K24</f>
        <v>0</v>
      </c>
      <c r="M8" s="22">
        <f>K28</f>
        <v>0</v>
      </c>
    </row>
    <row r="9" spans="2:13" x14ac:dyDescent="0.35">
      <c r="B9" s="28"/>
      <c r="C9" s="28"/>
      <c r="D9" s="29"/>
      <c r="E9" s="28"/>
      <c r="F9" s="30"/>
      <c r="G9" s="28"/>
      <c r="H9" s="28"/>
      <c r="I9" s="30"/>
      <c r="J9" s="30"/>
      <c r="K9" s="30"/>
      <c r="L9" s="29"/>
      <c r="M9" s="31"/>
    </row>
    <row r="11" spans="2:13" x14ac:dyDescent="0.35">
      <c r="B11" s="19" t="s">
        <v>124</v>
      </c>
    </row>
    <row r="12" spans="2:13" x14ac:dyDescent="0.35">
      <c r="B12" s="17"/>
      <c r="C12" s="17"/>
      <c r="D12" s="17" t="s">
        <v>0</v>
      </c>
      <c r="E12" s="17" t="s">
        <v>100</v>
      </c>
      <c r="F12" s="17" t="s">
        <v>1</v>
      </c>
      <c r="G12" s="17" t="s">
        <v>9</v>
      </c>
      <c r="H12" s="17" t="s">
        <v>3</v>
      </c>
      <c r="I12" s="17" t="s">
        <v>4</v>
      </c>
      <c r="J12" s="17" t="s">
        <v>5</v>
      </c>
      <c r="K12" s="17" t="s">
        <v>117</v>
      </c>
    </row>
    <row r="13" spans="2:13" x14ac:dyDescent="0.35">
      <c r="B13" s="49" t="s">
        <v>116</v>
      </c>
      <c r="C13" s="27" t="s">
        <v>111</v>
      </c>
      <c r="D13" s="26"/>
      <c r="E13" s="26"/>
      <c r="F13" s="26"/>
      <c r="G13" s="26"/>
      <c r="H13" s="26"/>
      <c r="I13" s="26"/>
      <c r="J13" s="26"/>
      <c r="K13" s="26"/>
    </row>
    <row r="14" spans="2:13" x14ac:dyDescent="0.35">
      <c r="B14" s="50"/>
      <c r="C14" s="27" t="s">
        <v>112</v>
      </c>
      <c r="D14" s="26"/>
      <c r="E14" s="26"/>
      <c r="F14" s="26"/>
      <c r="G14" s="26"/>
      <c r="H14" s="26"/>
      <c r="I14" s="26"/>
      <c r="J14" s="26"/>
      <c r="K14" s="26"/>
    </row>
    <row r="15" spans="2:13" x14ac:dyDescent="0.35">
      <c r="B15" s="50"/>
      <c r="C15" s="27" t="s">
        <v>113</v>
      </c>
      <c r="D15" s="26"/>
      <c r="E15" s="26"/>
      <c r="F15" s="26"/>
      <c r="G15" s="26"/>
      <c r="H15" s="26"/>
      <c r="I15" s="26"/>
      <c r="J15" s="26"/>
      <c r="K15" s="26"/>
    </row>
    <row r="16" spans="2:13" x14ac:dyDescent="0.35">
      <c r="B16" s="51"/>
      <c r="C16" s="27" t="s">
        <v>121</v>
      </c>
      <c r="D16" s="26"/>
      <c r="E16" s="26"/>
      <c r="F16" s="26"/>
      <c r="G16" s="26"/>
      <c r="H16" s="26"/>
      <c r="I16" s="26"/>
      <c r="J16" s="26"/>
      <c r="K16" s="26"/>
    </row>
    <row r="17" spans="2:11" x14ac:dyDescent="0.35">
      <c r="B17" s="49" t="s">
        <v>146</v>
      </c>
      <c r="C17" s="27" t="s">
        <v>111</v>
      </c>
      <c r="D17" s="26"/>
      <c r="E17" s="26"/>
      <c r="F17" s="26"/>
      <c r="G17" s="26"/>
      <c r="H17" s="26"/>
      <c r="I17" s="26"/>
      <c r="J17" s="26"/>
      <c r="K17" s="26"/>
    </row>
    <row r="18" spans="2:11" x14ac:dyDescent="0.35">
      <c r="B18" s="50"/>
      <c r="C18" s="27" t="s">
        <v>112</v>
      </c>
      <c r="D18" s="26"/>
      <c r="E18" s="26"/>
      <c r="F18" s="26"/>
      <c r="G18" s="26"/>
      <c r="H18" s="26"/>
      <c r="I18" s="26"/>
      <c r="J18" s="26"/>
      <c r="K18" s="26"/>
    </row>
    <row r="19" spans="2:11" x14ac:dyDescent="0.35">
      <c r="B19" s="50"/>
      <c r="C19" s="27" t="s">
        <v>113</v>
      </c>
      <c r="D19" s="26"/>
      <c r="E19" s="26"/>
      <c r="F19" s="26"/>
      <c r="G19" s="26"/>
      <c r="H19" s="26"/>
      <c r="I19" s="26"/>
      <c r="J19" s="26"/>
      <c r="K19" s="26"/>
    </row>
    <row r="20" spans="2:11" x14ac:dyDescent="0.35">
      <c r="B20" s="51"/>
      <c r="C20" s="27" t="s">
        <v>121</v>
      </c>
      <c r="D20" s="26"/>
      <c r="E20" s="26"/>
      <c r="F20" s="26"/>
      <c r="G20" s="26"/>
      <c r="H20" s="26"/>
      <c r="I20" s="26"/>
      <c r="J20" s="26"/>
      <c r="K20" s="26"/>
    </row>
    <row r="21" spans="2:11" x14ac:dyDescent="0.35">
      <c r="B21" s="52" t="s">
        <v>118</v>
      </c>
      <c r="C21" s="27" t="s">
        <v>111</v>
      </c>
      <c r="D21" s="26"/>
      <c r="E21" s="26"/>
      <c r="F21" s="26"/>
      <c r="G21" s="26"/>
      <c r="H21" s="26"/>
      <c r="I21" s="26"/>
      <c r="J21" s="26"/>
      <c r="K21" s="26"/>
    </row>
    <row r="22" spans="2:11" x14ac:dyDescent="0.35">
      <c r="B22" s="52"/>
      <c r="C22" s="27" t="s">
        <v>112</v>
      </c>
      <c r="D22" s="26"/>
      <c r="E22" s="26"/>
      <c r="F22" s="26"/>
      <c r="G22" s="26"/>
      <c r="H22" s="26"/>
      <c r="I22" s="26"/>
      <c r="J22" s="26"/>
      <c r="K22" s="26"/>
    </row>
    <row r="23" spans="2:11" x14ac:dyDescent="0.35">
      <c r="B23" s="52"/>
      <c r="C23" s="27" t="s">
        <v>113</v>
      </c>
      <c r="D23" s="26"/>
      <c r="E23" s="26"/>
      <c r="F23" s="26"/>
      <c r="G23" s="26"/>
      <c r="H23" s="26"/>
      <c r="I23" s="26"/>
      <c r="J23" s="26"/>
      <c r="K23" s="26"/>
    </row>
    <row r="24" spans="2:11" x14ac:dyDescent="0.35">
      <c r="B24" s="52"/>
      <c r="C24" s="27" t="s">
        <v>121</v>
      </c>
      <c r="D24" s="26"/>
      <c r="E24" s="26"/>
      <c r="F24" s="26"/>
      <c r="G24" s="26"/>
      <c r="H24" s="26"/>
      <c r="I24" s="26"/>
      <c r="J24" s="26"/>
      <c r="K24" s="26"/>
    </row>
    <row r="25" spans="2:11" x14ac:dyDescent="0.35">
      <c r="B25" s="52" t="s">
        <v>123</v>
      </c>
      <c r="C25" s="27" t="s">
        <v>111</v>
      </c>
      <c r="D25" s="26" t="e">
        <f t="shared" ref="D25:I25" si="0">D21/D17</f>
        <v>#DIV/0!</v>
      </c>
      <c r="E25" s="26" t="e">
        <f t="shared" si="0"/>
        <v>#DIV/0!</v>
      </c>
      <c r="F25" s="26" t="e">
        <f t="shared" si="0"/>
        <v>#DIV/0!</v>
      </c>
      <c r="G25" s="26" t="e">
        <f t="shared" si="0"/>
        <v>#DIV/0!</v>
      </c>
      <c r="H25" s="26" t="e">
        <f t="shared" si="0"/>
        <v>#DIV/0!</v>
      </c>
      <c r="I25" s="26" t="e">
        <f t="shared" si="0"/>
        <v>#DIV/0!</v>
      </c>
      <c r="J25" s="26"/>
      <c r="K25" s="26"/>
    </row>
    <row r="26" spans="2:11" x14ac:dyDescent="0.35">
      <c r="B26" s="52"/>
      <c r="C26" s="27" t="s">
        <v>112</v>
      </c>
      <c r="D26" s="26" t="e">
        <f t="shared" ref="D26:I28" si="1">D22/D18</f>
        <v>#DIV/0!</v>
      </c>
      <c r="E26" s="26" t="e">
        <f t="shared" si="1"/>
        <v>#DIV/0!</v>
      </c>
      <c r="F26" s="26" t="e">
        <f t="shared" si="1"/>
        <v>#DIV/0!</v>
      </c>
      <c r="G26" s="26" t="e">
        <f t="shared" si="1"/>
        <v>#DIV/0!</v>
      </c>
      <c r="H26" s="26" t="e">
        <f t="shared" si="1"/>
        <v>#DIV/0!</v>
      </c>
      <c r="I26" s="26" t="e">
        <f t="shared" si="1"/>
        <v>#DIV/0!</v>
      </c>
      <c r="J26" s="26"/>
      <c r="K26" s="26"/>
    </row>
    <row r="27" spans="2:11" x14ac:dyDescent="0.35">
      <c r="B27" s="52"/>
      <c r="C27" s="27" t="s">
        <v>113</v>
      </c>
      <c r="D27" s="26" t="e">
        <f t="shared" si="1"/>
        <v>#DIV/0!</v>
      </c>
      <c r="E27" s="26" t="e">
        <f t="shared" si="1"/>
        <v>#DIV/0!</v>
      </c>
      <c r="F27" s="26" t="e">
        <f t="shared" si="1"/>
        <v>#DIV/0!</v>
      </c>
      <c r="G27" s="26" t="e">
        <f t="shared" si="1"/>
        <v>#DIV/0!</v>
      </c>
      <c r="H27" s="26" t="e">
        <f t="shared" si="1"/>
        <v>#DIV/0!</v>
      </c>
      <c r="I27" s="26" t="e">
        <f t="shared" si="1"/>
        <v>#DIV/0!</v>
      </c>
      <c r="J27" s="26"/>
      <c r="K27" s="26"/>
    </row>
    <row r="28" spans="2:11" x14ac:dyDescent="0.35">
      <c r="B28" s="52"/>
      <c r="C28" s="27" t="s">
        <v>121</v>
      </c>
      <c r="D28" s="26" t="e">
        <f t="shared" si="1"/>
        <v>#DIV/0!</v>
      </c>
      <c r="E28" s="26" t="e">
        <f t="shared" si="1"/>
        <v>#DIV/0!</v>
      </c>
      <c r="F28" s="26" t="e">
        <f t="shared" si="1"/>
        <v>#DIV/0!</v>
      </c>
      <c r="G28" s="26" t="e">
        <f t="shared" si="1"/>
        <v>#DIV/0!</v>
      </c>
      <c r="H28" s="26" t="e">
        <f t="shared" si="1"/>
        <v>#DIV/0!</v>
      </c>
      <c r="I28" s="26" t="e">
        <f t="shared" si="1"/>
        <v>#DIV/0!</v>
      </c>
      <c r="J28" s="26"/>
      <c r="K28" s="26"/>
    </row>
    <row r="29" spans="2:11" x14ac:dyDescent="0.35">
      <c r="B29" s="52" t="s">
        <v>125</v>
      </c>
      <c r="C29" s="27" t="s">
        <v>111</v>
      </c>
      <c r="D29" s="26" t="e">
        <f t="shared" ref="D29:I29" si="2">D17/D13</f>
        <v>#DIV/0!</v>
      </c>
      <c r="E29" s="26" t="e">
        <f t="shared" si="2"/>
        <v>#DIV/0!</v>
      </c>
      <c r="F29" s="26" t="e">
        <f t="shared" si="2"/>
        <v>#DIV/0!</v>
      </c>
      <c r="G29" s="26" t="e">
        <f t="shared" si="2"/>
        <v>#DIV/0!</v>
      </c>
      <c r="H29" s="26" t="e">
        <f t="shared" si="2"/>
        <v>#DIV/0!</v>
      </c>
      <c r="I29" s="26" t="e">
        <f t="shared" si="2"/>
        <v>#DIV/0!</v>
      </c>
      <c r="J29" s="26"/>
      <c r="K29" s="26"/>
    </row>
    <row r="30" spans="2:11" x14ac:dyDescent="0.35">
      <c r="B30" s="52"/>
      <c r="C30" s="27" t="s">
        <v>112</v>
      </c>
      <c r="D30" s="26" t="e">
        <f t="shared" ref="D30:I32" si="3">D18/D14</f>
        <v>#DIV/0!</v>
      </c>
      <c r="E30" s="26" t="e">
        <f t="shared" si="3"/>
        <v>#DIV/0!</v>
      </c>
      <c r="F30" s="26" t="e">
        <f t="shared" si="3"/>
        <v>#DIV/0!</v>
      </c>
      <c r="G30" s="26" t="e">
        <f t="shared" si="3"/>
        <v>#DIV/0!</v>
      </c>
      <c r="H30" s="26" t="e">
        <f t="shared" si="3"/>
        <v>#DIV/0!</v>
      </c>
      <c r="I30" s="26" t="e">
        <f t="shared" si="3"/>
        <v>#DIV/0!</v>
      </c>
      <c r="J30" s="26"/>
      <c r="K30" s="26"/>
    </row>
    <row r="31" spans="2:11" x14ac:dyDescent="0.35">
      <c r="B31" s="52"/>
      <c r="C31" s="27" t="s">
        <v>113</v>
      </c>
      <c r="D31" s="26" t="e">
        <f t="shared" si="3"/>
        <v>#DIV/0!</v>
      </c>
      <c r="E31" s="26" t="e">
        <f t="shared" si="3"/>
        <v>#DIV/0!</v>
      </c>
      <c r="F31" s="26" t="e">
        <f t="shared" si="3"/>
        <v>#DIV/0!</v>
      </c>
      <c r="G31" s="26" t="e">
        <f t="shared" si="3"/>
        <v>#DIV/0!</v>
      </c>
      <c r="H31" s="26" t="e">
        <f t="shared" si="3"/>
        <v>#DIV/0!</v>
      </c>
      <c r="I31" s="26" t="e">
        <f t="shared" si="3"/>
        <v>#DIV/0!</v>
      </c>
      <c r="J31" s="26"/>
      <c r="K31" s="26"/>
    </row>
    <row r="32" spans="2:11" x14ac:dyDescent="0.35">
      <c r="B32" s="52"/>
      <c r="C32" s="27" t="s">
        <v>121</v>
      </c>
      <c r="D32" s="26" t="e">
        <f t="shared" si="3"/>
        <v>#DIV/0!</v>
      </c>
      <c r="E32" s="26" t="e">
        <f t="shared" si="3"/>
        <v>#DIV/0!</v>
      </c>
      <c r="F32" s="26" t="e">
        <f t="shared" si="3"/>
        <v>#DIV/0!</v>
      </c>
      <c r="G32" s="26" t="e">
        <f t="shared" si="3"/>
        <v>#DIV/0!</v>
      </c>
      <c r="H32" s="26" t="e">
        <f t="shared" si="3"/>
        <v>#DIV/0!</v>
      </c>
      <c r="I32" s="26" t="e">
        <f t="shared" si="3"/>
        <v>#DIV/0!</v>
      </c>
      <c r="J32" s="26"/>
      <c r="K32" s="26"/>
    </row>
    <row r="34" spans="2:8" x14ac:dyDescent="0.35">
      <c r="B34" s="47" t="s">
        <v>144</v>
      </c>
      <c r="C34" s="48"/>
      <c r="D34" s="48"/>
      <c r="E34" s="48"/>
      <c r="F34" s="48"/>
      <c r="G34" s="48"/>
      <c r="H34" s="48"/>
    </row>
    <row r="35" spans="2:8" x14ac:dyDescent="0.35">
      <c r="B35" s="48"/>
      <c r="C35" s="48"/>
      <c r="D35" s="48"/>
      <c r="E35" s="48"/>
      <c r="F35" s="48"/>
      <c r="G35" s="48"/>
      <c r="H35" s="48"/>
    </row>
    <row r="36" spans="2:8" x14ac:dyDescent="0.35">
      <c r="B36" s="48"/>
      <c r="C36" s="48"/>
      <c r="D36" s="48"/>
      <c r="E36" s="48"/>
      <c r="F36" s="48"/>
      <c r="G36" s="48"/>
      <c r="H36" s="48"/>
    </row>
    <row r="37" spans="2:8" x14ac:dyDescent="0.35">
      <c r="B37" s="48"/>
      <c r="C37" s="48"/>
      <c r="D37" s="48"/>
      <c r="E37" s="48"/>
      <c r="F37" s="48"/>
      <c r="G37" s="48"/>
      <c r="H37" s="48"/>
    </row>
    <row r="38" spans="2:8" x14ac:dyDescent="0.35">
      <c r="B38" s="48"/>
      <c r="C38" s="48"/>
      <c r="D38" s="48"/>
      <c r="E38" s="48"/>
      <c r="F38" s="48"/>
      <c r="G38" s="48"/>
      <c r="H38" s="48"/>
    </row>
    <row r="39" spans="2:8" x14ac:dyDescent="0.35">
      <c r="B39" s="48"/>
      <c r="C39" s="48"/>
      <c r="D39" s="48"/>
      <c r="E39" s="48"/>
      <c r="F39" s="48"/>
      <c r="G39" s="48"/>
      <c r="H39" s="48"/>
    </row>
    <row r="40" spans="2:8" x14ac:dyDescent="0.35">
      <c r="B40" s="48"/>
      <c r="C40" s="48"/>
      <c r="D40" s="48"/>
      <c r="E40" s="48"/>
      <c r="F40" s="48"/>
      <c r="G40" s="48"/>
      <c r="H40" s="48"/>
    </row>
    <row r="41" spans="2:8" x14ac:dyDescent="0.35">
      <c r="B41" s="48"/>
      <c r="C41" s="48"/>
      <c r="D41" s="48"/>
      <c r="E41" s="48"/>
      <c r="F41" s="48"/>
      <c r="G41" s="48"/>
      <c r="H41" s="48"/>
    </row>
    <row r="42" spans="2:8" x14ac:dyDescent="0.35">
      <c r="B42" s="48"/>
      <c r="C42" s="48"/>
      <c r="D42" s="48"/>
      <c r="E42" s="48"/>
      <c r="F42" s="48"/>
      <c r="G42" s="48"/>
      <c r="H42" s="48"/>
    </row>
  </sheetData>
  <mergeCells count="6">
    <mergeCell ref="B34:H42"/>
    <mergeCell ref="B13:B16"/>
    <mergeCell ref="B17:B20"/>
    <mergeCell ref="B21:B24"/>
    <mergeCell ref="B25:B28"/>
    <mergeCell ref="B29:B3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K7"/>
  <sheetViews>
    <sheetView showGridLines="0" workbookViewId="0">
      <selection activeCell="G14" sqref="G14"/>
    </sheetView>
  </sheetViews>
  <sheetFormatPr defaultColWidth="8.875" defaultRowHeight="16.5" x14ac:dyDescent="0.35"/>
  <cols>
    <col min="1" max="1" width="8.875" style="18" customWidth="1"/>
    <col min="2" max="2" width="10.5" style="18" bestFit="1" customWidth="1"/>
    <col min="3" max="3" width="8.875" style="18"/>
    <col min="4" max="4" width="10.5" style="18" bestFit="1" customWidth="1"/>
    <col min="5" max="16384" width="8.875" style="18"/>
  </cols>
  <sheetData>
    <row r="1" spans="2:11" x14ac:dyDescent="0.35">
      <c r="B1" s="18" t="s">
        <v>130</v>
      </c>
    </row>
    <row r="3" spans="2:11" x14ac:dyDescent="0.35">
      <c r="B3" s="17"/>
      <c r="C3" s="17"/>
      <c r="D3" s="17" t="s">
        <v>0</v>
      </c>
      <c r="E3" s="17" t="s">
        <v>100</v>
      </c>
      <c r="F3" s="17" t="s">
        <v>1</v>
      </c>
      <c r="G3" s="17" t="s">
        <v>9</v>
      </c>
      <c r="H3" s="17" t="s">
        <v>3</v>
      </c>
      <c r="I3" s="17" t="s">
        <v>4</v>
      </c>
      <c r="J3" s="17" t="s">
        <v>5</v>
      </c>
      <c r="K3" s="17" t="s">
        <v>117</v>
      </c>
    </row>
    <row r="4" spans="2:11" x14ac:dyDescent="0.35">
      <c r="B4" s="52" t="s">
        <v>129</v>
      </c>
      <c r="C4" s="27" t="s">
        <v>126</v>
      </c>
      <c r="D4" s="26"/>
      <c r="E4" s="26"/>
      <c r="F4" s="26"/>
      <c r="G4" s="26"/>
      <c r="H4" s="26"/>
      <c r="I4" s="26"/>
      <c r="J4" s="26"/>
      <c r="K4" s="26"/>
    </row>
    <row r="5" spans="2:11" x14ac:dyDescent="0.35">
      <c r="B5" s="52"/>
      <c r="C5" s="27" t="s">
        <v>127</v>
      </c>
      <c r="D5" s="26"/>
      <c r="E5" s="26"/>
      <c r="F5" s="26"/>
      <c r="G5" s="26"/>
      <c r="H5" s="26"/>
      <c r="I5" s="26"/>
      <c r="J5" s="26"/>
      <c r="K5" s="26"/>
    </row>
    <row r="6" spans="2:11" x14ac:dyDescent="0.35">
      <c r="B6" s="52"/>
      <c r="C6" s="27" t="s">
        <v>128</v>
      </c>
      <c r="D6" s="26"/>
      <c r="E6" s="26"/>
      <c r="F6" s="26"/>
      <c r="G6" s="26"/>
      <c r="H6" s="26"/>
      <c r="I6" s="26"/>
      <c r="J6" s="26"/>
      <c r="K6" s="26"/>
    </row>
    <row r="7" spans="2:11" x14ac:dyDescent="0.35">
      <c r="B7" s="52"/>
      <c r="C7" s="27" t="s">
        <v>123</v>
      </c>
      <c r="D7" s="26"/>
      <c r="E7" s="26"/>
      <c r="F7" s="26"/>
      <c r="G7" s="26"/>
      <c r="H7" s="26"/>
      <c r="I7" s="26"/>
      <c r="J7" s="26"/>
      <c r="K7" s="26"/>
    </row>
  </sheetData>
  <mergeCells count="1">
    <mergeCell ref="B4:B7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K17"/>
  <sheetViews>
    <sheetView workbookViewId="0">
      <selection activeCell="B17" sqref="B17:E17"/>
    </sheetView>
  </sheetViews>
  <sheetFormatPr defaultColWidth="8.875" defaultRowHeight="16.5" x14ac:dyDescent="0.15"/>
  <cols>
    <col min="1" max="2" width="8.875" style="33"/>
    <col min="3" max="4" width="9" style="33" bestFit="1" customWidth="1"/>
    <col min="5" max="5" width="9.5" style="33" bestFit="1" customWidth="1"/>
    <col min="6" max="7" width="9" style="33" bestFit="1" customWidth="1"/>
    <col min="8" max="8" width="9.5" style="33" bestFit="1" customWidth="1"/>
    <col min="9" max="10" width="9" style="33" bestFit="1" customWidth="1"/>
    <col min="11" max="11" width="13.75" style="33" bestFit="1" customWidth="1"/>
    <col min="12" max="16384" width="8.875" style="33"/>
  </cols>
  <sheetData>
    <row r="3" spans="2:11" x14ac:dyDescent="0.15">
      <c r="C3" s="36" t="s">
        <v>139</v>
      </c>
    </row>
    <row r="4" spans="2:11" x14ac:dyDescent="0.15">
      <c r="C4" s="33" t="s">
        <v>137</v>
      </c>
      <c r="D4" s="17" t="s">
        <v>0</v>
      </c>
      <c r="E4" s="17" t="s">
        <v>100</v>
      </c>
      <c r="F4" s="17" t="s">
        <v>1</v>
      </c>
      <c r="G4" s="17" t="s">
        <v>9</v>
      </c>
      <c r="H4" s="17" t="s">
        <v>3</v>
      </c>
      <c r="I4" s="17" t="s">
        <v>4</v>
      </c>
      <c r="J4" s="17" t="s">
        <v>5</v>
      </c>
      <c r="K4" s="17" t="s">
        <v>117</v>
      </c>
    </row>
    <row r="5" spans="2:11" x14ac:dyDescent="0.15">
      <c r="B5" s="33" t="s">
        <v>10</v>
      </c>
      <c r="C5" s="33" t="s">
        <v>131</v>
      </c>
      <c r="F5" s="34"/>
      <c r="G5" s="34"/>
      <c r="H5" s="34"/>
      <c r="I5" s="35"/>
      <c r="J5" s="35"/>
    </row>
    <row r="6" spans="2:11" x14ac:dyDescent="0.15">
      <c r="C6" s="33" t="s">
        <v>132</v>
      </c>
      <c r="F6" s="34"/>
      <c r="G6" s="34"/>
      <c r="H6" s="34"/>
      <c r="I6" s="35"/>
      <c r="J6" s="35"/>
    </row>
    <row r="7" spans="2:11" x14ac:dyDescent="0.15">
      <c r="C7" s="33" t="s">
        <v>133</v>
      </c>
      <c r="F7" s="34"/>
      <c r="G7" s="34"/>
      <c r="H7" s="34"/>
      <c r="I7" s="35"/>
      <c r="J7" s="35"/>
    </row>
    <row r="8" spans="2:11" x14ac:dyDescent="0.15">
      <c r="C8" s="33" t="s">
        <v>134</v>
      </c>
      <c r="F8" s="34"/>
      <c r="G8" s="34"/>
      <c r="H8" s="34"/>
      <c r="I8" s="35"/>
      <c r="J8" s="35"/>
    </row>
    <row r="9" spans="2:11" x14ac:dyDescent="0.15">
      <c r="C9" s="33" t="s">
        <v>135</v>
      </c>
      <c r="F9" s="34"/>
      <c r="G9" s="34"/>
      <c r="H9" s="34"/>
      <c r="I9" s="35"/>
      <c r="J9" s="35"/>
    </row>
    <row r="10" spans="2:11" x14ac:dyDescent="0.15">
      <c r="C10" s="33" t="s">
        <v>136</v>
      </c>
      <c r="F10" s="34"/>
      <c r="G10" s="34"/>
      <c r="H10" s="34"/>
      <c r="I10" s="35"/>
      <c r="J10" s="35"/>
    </row>
    <row r="11" spans="2:11" x14ac:dyDescent="0.15">
      <c r="B11" s="33" t="s">
        <v>138</v>
      </c>
      <c r="C11" s="33" t="s">
        <v>131</v>
      </c>
    </row>
    <row r="12" spans="2:11" x14ac:dyDescent="0.15">
      <c r="C12" s="33" t="s">
        <v>132</v>
      </c>
    </row>
    <row r="13" spans="2:11" x14ac:dyDescent="0.15">
      <c r="C13" s="33" t="s">
        <v>133</v>
      </c>
    </row>
    <row r="14" spans="2:11" x14ac:dyDescent="0.15">
      <c r="C14" s="33" t="s">
        <v>134</v>
      </c>
    </row>
    <row r="15" spans="2:11" x14ac:dyDescent="0.15">
      <c r="C15" s="33" t="s">
        <v>135</v>
      </c>
    </row>
    <row r="16" spans="2:11" x14ac:dyDescent="0.15">
      <c r="C16" s="33" t="s">
        <v>136</v>
      </c>
      <c r="D16" s="35"/>
      <c r="E16" s="35"/>
      <c r="F16" s="35"/>
      <c r="G16" s="35"/>
      <c r="H16" s="35"/>
    </row>
    <row r="17" spans="2:8" x14ac:dyDescent="0.15">
      <c r="B17" s="53" t="s">
        <v>145</v>
      </c>
      <c r="C17" s="53"/>
      <c r="D17" s="53"/>
      <c r="E17" s="53"/>
      <c r="F17" s="35"/>
      <c r="G17" s="35"/>
      <c r="H17" s="35"/>
    </row>
  </sheetData>
  <mergeCells count="1">
    <mergeCell ref="B17:E17"/>
  </mergeCells>
  <phoneticPr fontId="2" type="noConversion"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活跃会员池</vt:lpstr>
      <vt:lpstr>会员池目标拆解</vt:lpstr>
      <vt:lpstr>纳新来源</vt:lpstr>
      <vt:lpstr>老会员次月重购</vt:lpstr>
      <vt:lpstr>订购频次</vt:lpstr>
      <vt:lpstr>会员池目标拆解!Print_Area</vt:lpstr>
      <vt:lpstr>纳新来源!Print_Area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2018-06-06T02:16:06Z</dcterms:modified>
</cp:coreProperties>
</file>