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3" i="1"/>
  <c r="C15" i="1"/>
  <c r="C14" i="1"/>
  <c r="C13" i="1"/>
  <c r="D9" i="1"/>
  <c r="D8" i="1"/>
  <c r="D7" i="1"/>
  <c r="C9" i="1"/>
  <c r="C8" i="1"/>
  <c r="C7" i="1"/>
  <c r="H4" i="1"/>
  <c r="H3" i="1"/>
  <c r="H2" i="1"/>
  <c r="G4" i="1"/>
  <c r="G3" i="1"/>
  <c r="G2" i="1"/>
  <c r="F4" i="1"/>
  <c r="F3" i="1"/>
  <c r="F2" i="1"/>
  <c r="E4" i="1"/>
  <c r="E3" i="1"/>
  <c r="E2" i="1"/>
  <c r="D4" i="1"/>
  <c r="D3" i="1"/>
  <c r="D2" i="1"/>
  <c r="C4" i="1"/>
  <c r="C3" i="1"/>
  <c r="C2" i="1"/>
</calcChain>
</file>

<file path=xl/sharedStrings.xml><?xml version="1.0" encoding="utf-8"?>
<sst xmlns="http://schemas.openxmlformats.org/spreadsheetml/2006/main" count="25" uniqueCount="16">
  <si>
    <t>拼拼拼会员</t>
    <phoneticPr fontId="1" type="noConversion"/>
  </si>
  <si>
    <t>新会员</t>
    <phoneticPr fontId="1" type="noConversion"/>
  </si>
  <si>
    <t>老会员</t>
    <phoneticPr fontId="1" type="noConversion"/>
  </si>
  <si>
    <t>常规会员（未买过拼拼拼商品的会员）</t>
    <phoneticPr fontId="1" type="noConversion"/>
  </si>
  <si>
    <t>拼拼拼商品的客单价</t>
    <phoneticPr fontId="1" type="noConversion"/>
  </si>
  <si>
    <t>普通商品的客单价（非拼拼拼商品）</t>
    <phoneticPr fontId="1" type="noConversion"/>
  </si>
  <si>
    <t>总客单价（拼拼拼商品+普通商品）</t>
    <phoneticPr fontId="1" type="noConversion"/>
  </si>
  <si>
    <t>客单价</t>
    <phoneticPr fontId="1" type="noConversion"/>
  </si>
  <si>
    <t>9.10-10.14</t>
    <phoneticPr fontId="1" type="noConversion"/>
  </si>
  <si>
    <t>拼拼拼商品的客毛利</t>
    <phoneticPr fontId="1" type="noConversion"/>
  </si>
  <si>
    <t>普通商品的客毛利（非拼拼拼商品）</t>
    <phoneticPr fontId="1" type="noConversion"/>
  </si>
  <si>
    <t>总客毛利（拼拼拼商品+普通商品）</t>
    <phoneticPr fontId="1" type="noConversion"/>
  </si>
  <si>
    <t>总体（新会员+老会员）</t>
    <phoneticPr fontId="1" type="noConversion"/>
  </si>
  <si>
    <t>8.06-9.09</t>
    <phoneticPr fontId="1" type="noConversion"/>
  </si>
  <si>
    <t>客毛利</t>
    <phoneticPr fontId="1" type="noConversion"/>
  </si>
  <si>
    <t>常规会员（未买过拼拼拼商品的会员）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</si>
</sst>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1.25" x14ac:dyDescent="0.15"/>
  <cols>
    <col min="1" max="1" width="28.875" style="1" bestFit="1" customWidth="1"/>
    <col min="2" max="2" width="18" style="1" bestFit="1" customWidth="1"/>
    <col min="3" max="4" width="15.5" style="1" bestFit="1" customWidth="1"/>
    <col min="5" max="6" width="27.25" style="1" bestFit="1" customWidth="1"/>
    <col min="7" max="8" width="26.375" style="1" bestFit="1" customWidth="1"/>
    <col min="9" max="16384" width="9" style="1"/>
  </cols>
  <sheetData>
    <row r="1" spans="1:8" x14ac:dyDescent="0.15">
      <c r="B1" s="2" t="s">
        <v>8</v>
      </c>
      <c r="C1" s="2" t="s">
        <v>4</v>
      </c>
      <c r="D1" s="2" t="s">
        <v>9</v>
      </c>
      <c r="E1" s="2" t="s">
        <v>5</v>
      </c>
      <c r="F1" s="2" t="s">
        <v>10</v>
      </c>
      <c r="G1" s="2" t="s">
        <v>6</v>
      </c>
      <c r="H1" s="2" t="s">
        <v>11</v>
      </c>
    </row>
    <row r="2" spans="1:8" x14ac:dyDescent="0.15">
      <c r="A2" s="1" t="s">
        <v>0</v>
      </c>
      <c r="B2" s="2" t="s">
        <v>1</v>
      </c>
      <c r="C2" s="2">
        <f>42670/142</f>
        <v>300.49295774647885</v>
      </c>
      <c r="D2" s="2">
        <f>6629.2/142</f>
        <v>46.684507042253522</v>
      </c>
      <c r="E2" s="2">
        <f>16230/13</f>
        <v>1248.4615384615386</v>
      </c>
      <c r="F2" s="2">
        <f>3510.45/13</f>
        <v>270.03461538461539</v>
      </c>
      <c r="G2" s="2">
        <f>58901/142</f>
        <v>414.7957746478873</v>
      </c>
      <c r="H2" s="2">
        <f>10133.65/142</f>
        <v>71.363732394366195</v>
      </c>
    </row>
    <row r="3" spans="1:8" x14ac:dyDescent="0.15">
      <c r="B3" s="2" t="s">
        <v>2</v>
      </c>
      <c r="C3" s="2">
        <f>586369/1939</f>
        <v>302.40794223826714</v>
      </c>
      <c r="D3" s="2">
        <f>1138993.45/1939</f>
        <v>587.41281588447646</v>
      </c>
      <c r="E3" s="2">
        <f>27302156.82/32097</f>
        <v>850.61397700719692</v>
      </c>
      <c r="F3" s="2">
        <f>7891160.99/32097</f>
        <v>245.85353740224943</v>
      </c>
      <c r="G3" s="2">
        <f>27895490.92/32950</f>
        <v>846.60063490136577</v>
      </c>
      <c r="H3" s="2">
        <f>8005039.91/32950</f>
        <v>242.94506555386951</v>
      </c>
    </row>
    <row r="4" spans="1:8" x14ac:dyDescent="0.15">
      <c r="B4" s="2" t="s">
        <v>12</v>
      </c>
      <c r="C4" s="2">
        <f>(42670+586369)/(142+1939)</f>
        <v>302.27727054300817</v>
      </c>
      <c r="D4" s="2">
        <f>(6629.2+113899.45)/(142+1939)</f>
        <v>57.918620855358</v>
      </c>
      <c r="E4" s="2">
        <f>(16230+27302156.82)/(13+32097)</f>
        <v>850.77504889442537</v>
      </c>
      <c r="F4" s="2">
        <f>(3510.45+7891160.99)/(13+32097)</f>
        <v>245.86332731236377</v>
      </c>
      <c r="G4" s="2">
        <f>(58901+27895490.92)/(142+32950)</f>
        <v>844.74773117369762</v>
      </c>
      <c r="H4" s="2">
        <f>(10133.65+8005039.91)/(142+32950)</f>
        <v>242.20879850114832</v>
      </c>
    </row>
    <row r="6" spans="1:8" x14ac:dyDescent="0.15">
      <c r="B6" s="2" t="s">
        <v>8</v>
      </c>
      <c r="C6" s="2" t="s">
        <v>7</v>
      </c>
      <c r="D6" s="2" t="s">
        <v>14</v>
      </c>
    </row>
    <row r="7" spans="1:8" x14ac:dyDescent="0.15">
      <c r="A7" s="1" t="s">
        <v>15</v>
      </c>
      <c r="B7" s="2" t="s">
        <v>1</v>
      </c>
      <c r="C7" s="2">
        <f>7891270.04/9775</f>
        <v>807.29105268542196</v>
      </c>
      <c r="D7" s="2">
        <f>2315273.29/9775</f>
        <v>236.85660255754476</v>
      </c>
    </row>
    <row r="8" spans="1:8" x14ac:dyDescent="0.15">
      <c r="B8" s="2" t="s">
        <v>2</v>
      </c>
      <c r="C8" s="2">
        <f>17662394.18/21236</f>
        <v>831.71944716519113</v>
      </c>
      <c r="D8" s="2">
        <f>5076494.81/21236</f>
        <v>239.0513660764739</v>
      </c>
    </row>
    <row r="9" spans="1:8" x14ac:dyDescent="0.15">
      <c r="B9" s="2" t="s">
        <v>12</v>
      </c>
      <c r="C9" s="2">
        <f>(7891270.04+17662394.18)/(9775+21236)</f>
        <v>824.0193550675566</v>
      </c>
      <c r="D9" s="2">
        <f>(2315273.29+5076494.81)/(9775+21236)</f>
        <v>238.35955306181677</v>
      </c>
    </row>
    <row r="12" spans="1:8" x14ac:dyDescent="0.15">
      <c r="A12" s="1" t="s">
        <v>3</v>
      </c>
      <c r="B12" s="2" t="s">
        <v>13</v>
      </c>
      <c r="C12" s="2" t="s">
        <v>7</v>
      </c>
      <c r="D12" s="2" t="s">
        <v>14</v>
      </c>
    </row>
    <row r="13" spans="1:8" x14ac:dyDescent="0.15">
      <c r="B13" s="2" t="s">
        <v>1</v>
      </c>
      <c r="C13" s="2">
        <f>8062716.8/10859</f>
        <v>742.49164748135183</v>
      </c>
      <c r="D13" s="2">
        <f>2273213.29/10859</f>
        <v>209.33910028547749</v>
      </c>
    </row>
    <row r="14" spans="1:8" x14ac:dyDescent="0.15">
      <c r="B14" s="2" t="s">
        <v>2</v>
      </c>
      <c r="C14" s="2">
        <f>19553588.44/23316</f>
        <v>838.63391833933781</v>
      </c>
      <c r="D14" s="2">
        <f>5576028/23316</f>
        <v>239.15028306742153</v>
      </c>
    </row>
    <row r="15" spans="1:8" x14ac:dyDescent="0.15">
      <c r="B15" s="2" t="s">
        <v>12</v>
      </c>
      <c r="C15" s="2">
        <f>(8062716.8+19553588.44)/(10859+23316)</f>
        <v>808.08501068032194</v>
      </c>
      <c r="D15" s="2">
        <f>(2273213.29+5576028)/(10859+23316)</f>
        <v>229.67787242136063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蒋燕</dc:creator>
  <cp:lastModifiedBy>yangjin</cp:lastModifiedBy>
  <dcterms:created xsi:type="dcterms:W3CDTF">2018-10-18T07:04:17Z</dcterms:created>
  <dcterms:modified xsi:type="dcterms:W3CDTF">2018-10-18T09:54:28Z</dcterms:modified>
</cp:coreProperties>
</file>