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uedataiga/Desktop/grad-research/data_analysis/epilog/"/>
    </mc:Choice>
  </mc:AlternateContent>
  <xr:revisionPtr revIDLastSave="0" documentId="13_ncr:1_{75540701-19D4-D641-9D9C-01032F67655B}" xr6:coauthVersionLast="47" xr6:coauthVersionMax="47" xr10:uidLastSave="{00000000-0000-0000-0000-000000000000}"/>
  <bookViews>
    <workbookView xWindow="0" yWindow="500" windowWidth="28800" windowHeight="16360" xr2:uid="{B4EB5C19-4ED2-1B45-8BA3-D03252A81D4F}"/>
  </bookViews>
  <sheets>
    <sheet name="log" sheetId="1" r:id="rId1"/>
    <sheet name="測定設定値" sheetId="2" r:id="rId2"/>
  </sheets>
  <definedNames>
    <definedName name="_xlnm._FilterDatabase" localSheetId="0">log!$A$1:$BG$1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3" i="1" l="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2" i="1"/>
  <c r="AM2" i="1"/>
  <c r="P47" i="1"/>
  <c r="R47" i="1" s="1"/>
  <c r="H47" i="1"/>
  <c r="G47" i="1"/>
  <c r="BD3" i="1"/>
  <c r="BE3" i="1"/>
  <c r="BF3" i="1"/>
  <c r="BG3" i="1"/>
  <c r="BD4" i="1"/>
  <c r="BE4" i="1"/>
  <c r="BF4" i="1"/>
  <c r="BG4" i="1"/>
  <c r="BD5" i="1"/>
  <c r="BE5" i="1"/>
  <c r="BF5" i="1"/>
  <c r="BG5" i="1"/>
  <c r="BD6" i="1"/>
  <c r="BE6" i="1"/>
  <c r="BF6" i="1"/>
  <c r="BG6" i="1"/>
  <c r="BD7" i="1"/>
  <c r="BE7" i="1"/>
  <c r="BF7" i="1"/>
  <c r="BG7" i="1"/>
  <c r="BD8" i="1"/>
  <c r="BE8" i="1"/>
  <c r="BF8" i="1"/>
  <c r="BG8" i="1"/>
  <c r="BD9" i="1"/>
  <c r="BE9" i="1"/>
  <c r="BF9" i="1"/>
  <c r="BG9" i="1"/>
  <c r="BD10" i="1"/>
  <c r="BE10" i="1"/>
  <c r="BF10" i="1"/>
  <c r="BG10" i="1"/>
  <c r="BD11" i="1"/>
  <c r="BE11" i="1"/>
  <c r="BF11" i="1"/>
  <c r="BG11" i="1"/>
  <c r="BD12" i="1"/>
  <c r="BE12" i="1"/>
  <c r="BF12" i="1"/>
  <c r="BG12" i="1"/>
  <c r="BD13" i="1"/>
  <c r="BE13" i="1"/>
  <c r="BF13" i="1"/>
  <c r="BG13" i="1"/>
  <c r="BD14" i="1"/>
  <c r="BE14" i="1"/>
  <c r="BF14" i="1"/>
  <c r="BG14" i="1"/>
  <c r="BD15" i="1"/>
  <c r="BE15" i="1"/>
  <c r="BF15" i="1"/>
  <c r="BG15" i="1"/>
  <c r="BD16" i="1"/>
  <c r="BE16" i="1"/>
  <c r="BF16" i="1"/>
  <c r="BG16" i="1"/>
  <c r="BD17" i="1"/>
  <c r="BE17" i="1"/>
  <c r="BF17" i="1"/>
  <c r="BG17" i="1"/>
  <c r="BD18" i="1"/>
  <c r="BE18" i="1"/>
  <c r="BF18" i="1"/>
  <c r="BG18" i="1"/>
  <c r="BD19" i="1"/>
  <c r="BE19" i="1"/>
  <c r="BF19" i="1"/>
  <c r="BG19" i="1"/>
  <c r="BD20" i="1"/>
  <c r="BE20" i="1"/>
  <c r="BF20" i="1"/>
  <c r="BG20" i="1"/>
  <c r="BD21" i="1"/>
  <c r="BE21" i="1"/>
  <c r="BF21" i="1"/>
  <c r="BG21" i="1"/>
  <c r="BD22" i="1"/>
  <c r="BE22" i="1"/>
  <c r="BF22" i="1"/>
  <c r="BG22" i="1"/>
  <c r="BD23" i="1"/>
  <c r="BE23" i="1"/>
  <c r="BF23" i="1"/>
  <c r="BG23" i="1"/>
  <c r="BD24" i="1"/>
  <c r="BE24" i="1"/>
  <c r="BF24" i="1"/>
  <c r="BG24" i="1"/>
  <c r="BD25" i="1"/>
  <c r="BE25" i="1"/>
  <c r="BF25" i="1"/>
  <c r="BG25" i="1"/>
  <c r="BD26" i="1"/>
  <c r="BE26" i="1"/>
  <c r="BF26" i="1"/>
  <c r="BG26" i="1"/>
  <c r="BD27" i="1"/>
  <c r="BE27" i="1"/>
  <c r="BF27" i="1"/>
  <c r="BG27" i="1"/>
  <c r="BD28" i="1"/>
  <c r="BE28" i="1"/>
  <c r="BF28" i="1"/>
  <c r="BG28" i="1"/>
  <c r="BD29" i="1"/>
  <c r="BE29" i="1"/>
  <c r="BF29" i="1"/>
  <c r="BG29" i="1"/>
  <c r="BD30" i="1"/>
  <c r="BE30" i="1"/>
  <c r="BF30" i="1"/>
  <c r="BG30" i="1"/>
  <c r="BD31" i="1"/>
  <c r="BE31" i="1"/>
  <c r="BF31" i="1"/>
  <c r="BG31" i="1"/>
  <c r="BD32" i="1"/>
  <c r="BE32" i="1"/>
  <c r="BF32" i="1"/>
  <c r="BG32" i="1"/>
  <c r="BD33" i="1"/>
  <c r="BE33" i="1"/>
  <c r="BF33" i="1"/>
  <c r="BG33" i="1"/>
  <c r="BD34" i="1"/>
  <c r="BE34" i="1"/>
  <c r="BF34" i="1"/>
  <c r="BG34" i="1"/>
  <c r="BD35" i="1"/>
  <c r="BE35" i="1"/>
  <c r="BF35" i="1"/>
  <c r="BG35" i="1"/>
  <c r="BD36" i="1"/>
  <c r="BE36" i="1"/>
  <c r="BF36" i="1"/>
  <c r="BG36" i="1"/>
  <c r="BD37" i="1"/>
  <c r="BE37" i="1"/>
  <c r="BF37" i="1"/>
  <c r="BG37" i="1"/>
  <c r="BD38" i="1"/>
  <c r="BE38" i="1"/>
  <c r="BF38" i="1"/>
  <c r="BG38" i="1"/>
  <c r="BD39" i="1"/>
  <c r="BE39" i="1"/>
  <c r="BF39" i="1"/>
  <c r="BG39" i="1"/>
  <c r="BD40" i="1"/>
  <c r="BE40" i="1"/>
  <c r="BF40" i="1"/>
  <c r="BG40" i="1"/>
  <c r="BD41" i="1"/>
  <c r="BE41" i="1"/>
  <c r="BF41" i="1"/>
  <c r="BG41" i="1"/>
  <c r="BD42" i="1"/>
  <c r="BE42" i="1"/>
  <c r="BF42" i="1"/>
  <c r="BG42" i="1"/>
  <c r="BD43" i="1"/>
  <c r="BE43" i="1"/>
  <c r="BF43" i="1"/>
  <c r="BG43" i="1"/>
  <c r="BD44" i="1"/>
  <c r="BE44" i="1"/>
  <c r="BF44" i="1"/>
  <c r="BG44" i="1"/>
  <c r="BD45" i="1"/>
  <c r="BE45" i="1"/>
  <c r="BF45" i="1"/>
  <c r="BG45" i="1"/>
  <c r="BD46" i="1"/>
  <c r="BE46" i="1"/>
  <c r="BF46" i="1"/>
  <c r="BG46" i="1"/>
  <c r="BD47" i="1"/>
  <c r="BE47" i="1"/>
  <c r="BF47" i="1"/>
  <c r="BG47" i="1"/>
  <c r="BD48" i="1"/>
  <c r="BE48" i="1"/>
  <c r="BF48" i="1"/>
  <c r="BG48" i="1"/>
  <c r="BD49" i="1"/>
  <c r="BE49" i="1"/>
  <c r="BF49" i="1"/>
  <c r="BG49" i="1"/>
  <c r="BD50" i="1"/>
  <c r="BE50" i="1"/>
  <c r="BF50" i="1"/>
  <c r="BG50" i="1"/>
  <c r="BD51" i="1"/>
  <c r="BE51" i="1"/>
  <c r="BF51" i="1"/>
  <c r="BG51" i="1"/>
  <c r="BG2" i="1"/>
  <c r="AW2" i="1"/>
  <c r="BF2" i="1"/>
  <c r="BE2" i="1"/>
  <c r="BD2" i="1"/>
  <c r="AT3" i="1"/>
  <c r="AU3" i="1"/>
  <c r="AV3" i="1"/>
  <c r="AX3" i="1" s="1"/>
  <c r="AW3" i="1"/>
  <c r="AT4" i="1"/>
  <c r="AU4" i="1"/>
  <c r="AV4" i="1"/>
  <c r="AX4" i="1" s="1"/>
  <c r="AW4" i="1"/>
  <c r="AT5" i="1"/>
  <c r="AU5" i="1"/>
  <c r="AV5" i="1"/>
  <c r="AX5" i="1" s="1"/>
  <c r="AW5" i="1"/>
  <c r="AT6" i="1"/>
  <c r="AU6" i="1"/>
  <c r="AV6" i="1"/>
  <c r="AX6" i="1" s="1"/>
  <c r="AW6" i="1"/>
  <c r="AT7" i="1"/>
  <c r="AU7" i="1"/>
  <c r="AV7" i="1"/>
  <c r="AX7" i="1" s="1"/>
  <c r="AW7" i="1"/>
  <c r="AT8" i="1"/>
  <c r="AU8" i="1"/>
  <c r="AV8" i="1"/>
  <c r="AX8" i="1" s="1"/>
  <c r="AW8" i="1"/>
  <c r="AT9" i="1"/>
  <c r="AU9" i="1"/>
  <c r="AV9" i="1"/>
  <c r="AW9" i="1"/>
  <c r="AT10" i="1"/>
  <c r="AU10" i="1"/>
  <c r="AV10" i="1"/>
  <c r="AW10" i="1"/>
  <c r="AT11" i="1"/>
  <c r="AU11" i="1"/>
  <c r="AV11" i="1"/>
  <c r="AX11" i="1" s="1"/>
  <c r="AW11" i="1"/>
  <c r="AT12" i="1"/>
  <c r="AU12" i="1"/>
  <c r="AV12" i="1"/>
  <c r="AX12" i="1" s="1"/>
  <c r="AW12" i="1"/>
  <c r="AT13" i="1"/>
  <c r="AU13" i="1"/>
  <c r="AV13" i="1"/>
  <c r="AX13" i="1" s="1"/>
  <c r="AW13" i="1"/>
  <c r="AT14" i="1"/>
  <c r="AU14" i="1"/>
  <c r="AV14" i="1"/>
  <c r="AX14" i="1" s="1"/>
  <c r="AW14" i="1"/>
  <c r="AT15" i="1"/>
  <c r="AU15" i="1"/>
  <c r="AV15" i="1"/>
  <c r="AX15" i="1" s="1"/>
  <c r="AW15" i="1"/>
  <c r="AT16" i="1"/>
  <c r="AU16" i="1"/>
  <c r="AV16" i="1"/>
  <c r="AX16" i="1" s="1"/>
  <c r="AW16" i="1"/>
  <c r="AT17" i="1"/>
  <c r="AU17" i="1"/>
  <c r="AV17" i="1"/>
  <c r="AX17" i="1" s="1"/>
  <c r="AW17" i="1"/>
  <c r="AT18" i="1"/>
  <c r="AU18" i="1"/>
  <c r="AV18" i="1"/>
  <c r="AX18" i="1" s="1"/>
  <c r="AW18" i="1"/>
  <c r="AT19" i="1"/>
  <c r="AU19" i="1"/>
  <c r="AV19" i="1"/>
  <c r="AX19" i="1" s="1"/>
  <c r="AW19" i="1"/>
  <c r="AT20" i="1"/>
  <c r="AU20" i="1"/>
  <c r="AV20" i="1"/>
  <c r="AX20" i="1" s="1"/>
  <c r="AW20" i="1"/>
  <c r="AT21" i="1"/>
  <c r="AU21" i="1"/>
  <c r="AV21" i="1"/>
  <c r="AX21" i="1" s="1"/>
  <c r="AW21" i="1"/>
  <c r="AT22" i="1"/>
  <c r="AU22" i="1"/>
  <c r="AV22" i="1"/>
  <c r="AX22" i="1" s="1"/>
  <c r="AW22" i="1"/>
  <c r="AT23" i="1"/>
  <c r="AU23" i="1"/>
  <c r="AV23" i="1"/>
  <c r="AX23" i="1" s="1"/>
  <c r="AW23" i="1"/>
  <c r="AT24" i="1"/>
  <c r="AU24" i="1"/>
  <c r="AV24" i="1"/>
  <c r="AX24" i="1" s="1"/>
  <c r="AW24" i="1"/>
  <c r="AT25" i="1"/>
  <c r="AU25" i="1"/>
  <c r="AV25" i="1"/>
  <c r="AX25" i="1" s="1"/>
  <c r="AW25" i="1"/>
  <c r="AT26" i="1"/>
  <c r="AU26" i="1"/>
  <c r="AV26" i="1"/>
  <c r="AW26" i="1"/>
  <c r="AT27" i="1"/>
  <c r="AU27" i="1"/>
  <c r="AV27" i="1"/>
  <c r="AW27" i="1"/>
  <c r="AT28" i="1"/>
  <c r="AU28" i="1"/>
  <c r="AV28" i="1"/>
  <c r="AW28" i="1"/>
  <c r="AT29" i="1"/>
  <c r="AU29" i="1"/>
  <c r="AV29" i="1"/>
  <c r="AW29" i="1"/>
  <c r="AT30" i="1"/>
  <c r="AU30" i="1"/>
  <c r="AV30" i="1"/>
  <c r="AW30" i="1"/>
  <c r="AT31" i="1"/>
  <c r="AU31" i="1"/>
  <c r="AV31" i="1"/>
  <c r="AX31" i="1" s="1"/>
  <c r="AW31" i="1"/>
  <c r="AT32" i="1"/>
  <c r="AU32" i="1"/>
  <c r="AV32" i="1"/>
  <c r="AX32" i="1" s="1"/>
  <c r="AW32" i="1"/>
  <c r="AT33" i="1"/>
  <c r="AU33" i="1"/>
  <c r="AV33" i="1"/>
  <c r="AX33" i="1" s="1"/>
  <c r="AW33" i="1"/>
  <c r="AT34" i="1"/>
  <c r="AU34" i="1"/>
  <c r="AV34" i="1"/>
  <c r="AX34" i="1" s="1"/>
  <c r="AW34" i="1"/>
  <c r="AT35" i="1"/>
  <c r="AU35" i="1"/>
  <c r="AV35" i="1"/>
  <c r="AX35" i="1" s="1"/>
  <c r="AW35" i="1"/>
  <c r="AT36" i="1"/>
  <c r="AU36" i="1"/>
  <c r="AV36" i="1"/>
  <c r="AX36" i="1" s="1"/>
  <c r="AW36" i="1"/>
  <c r="AT37" i="1"/>
  <c r="AU37" i="1"/>
  <c r="AV37" i="1"/>
  <c r="AX37" i="1" s="1"/>
  <c r="AW37" i="1"/>
  <c r="AT38" i="1"/>
  <c r="AU38" i="1"/>
  <c r="AV38" i="1"/>
  <c r="AX38" i="1" s="1"/>
  <c r="AW38" i="1"/>
  <c r="AT39" i="1"/>
  <c r="AU39" i="1"/>
  <c r="AV39" i="1"/>
  <c r="AX39" i="1" s="1"/>
  <c r="AW39" i="1"/>
  <c r="AT40" i="1"/>
  <c r="AU40" i="1"/>
  <c r="AV40" i="1"/>
  <c r="AX40" i="1" s="1"/>
  <c r="AW40" i="1"/>
  <c r="AT41" i="1"/>
  <c r="AU41" i="1"/>
  <c r="AV41" i="1"/>
  <c r="AX41" i="1" s="1"/>
  <c r="AW41" i="1"/>
  <c r="AT42" i="1"/>
  <c r="AU42" i="1"/>
  <c r="AV42" i="1"/>
  <c r="AX42" i="1" s="1"/>
  <c r="AW42" i="1"/>
  <c r="AT43" i="1"/>
  <c r="AU43" i="1"/>
  <c r="AV43" i="1"/>
  <c r="AX43" i="1" s="1"/>
  <c r="AW43" i="1"/>
  <c r="AT44" i="1"/>
  <c r="AU44" i="1"/>
  <c r="AV44" i="1"/>
  <c r="AX44" i="1" s="1"/>
  <c r="AW44" i="1"/>
  <c r="AT45" i="1"/>
  <c r="AU45" i="1"/>
  <c r="AV45" i="1"/>
  <c r="AX45" i="1" s="1"/>
  <c r="AW45" i="1"/>
  <c r="AT46" i="1"/>
  <c r="AU46" i="1"/>
  <c r="AV46" i="1"/>
  <c r="AX46" i="1" s="1"/>
  <c r="AW46" i="1"/>
  <c r="AT47" i="1"/>
  <c r="AU47" i="1"/>
  <c r="AV47" i="1"/>
  <c r="AX47" i="1" s="1"/>
  <c r="AW47" i="1"/>
  <c r="AT48" i="1"/>
  <c r="AU48" i="1"/>
  <c r="AV48" i="1"/>
  <c r="AX48" i="1" s="1"/>
  <c r="AW48" i="1"/>
  <c r="AT49" i="1"/>
  <c r="AU49" i="1"/>
  <c r="AV49" i="1"/>
  <c r="AX49" i="1" s="1"/>
  <c r="AW49" i="1"/>
  <c r="AT50" i="1"/>
  <c r="AU50" i="1"/>
  <c r="AV50" i="1"/>
  <c r="AX50" i="1" s="1"/>
  <c r="AW50" i="1"/>
  <c r="AT51" i="1"/>
  <c r="AU51" i="1"/>
  <c r="AV51" i="1"/>
  <c r="AX51" i="1" s="1"/>
  <c r="AW51" i="1"/>
  <c r="AT52" i="1"/>
  <c r="AU52" i="1"/>
  <c r="AV52" i="1"/>
  <c r="AX52" i="1" s="1"/>
  <c r="AW52" i="1"/>
  <c r="AT53" i="1"/>
  <c r="AU53" i="1"/>
  <c r="AV53" i="1"/>
  <c r="AW53" i="1"/>
  <c r="AT54" i="1"/>
  <c r="AU54" i="1"/>
  <c r="AV54" i="1"/>
  <c r="AW54" i="1"/>
  <c r="AT55" i="1"/>
  <c r="AU55" i="1"/>
  <c r="AV55" i="1"/>
  <c r="AW55" i="1"/>
  <c r="AT56" i="1"/>
  <c r="AU56" i="1"/>
  <c r="AV56" i="1"/>
  <c r="AW56" i="1"/>
  <c r="AV2" i="1"/>
  <c r="AU2" i="1"/>
  <c r="AT2" i="1"/>
  <c r="AX10" i="1"/>
  <c r="AI2" i="1"/>
  <c r="AM4" i="1"/>
  <c r="AM3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7" i="1"/>
  <c r="AM38" i="1"/>
  <c r="AM39" i="1"/>
  <c r="AM40" i="1"/>
  <c r="AM41" i="1"/>
  <c r="AM42" i="1"/>
  <c r="AM43" i="1"/>
  <c r="AM44" i="1"/>
  <c r="AM45" i="1"/>
  <c r="AM46" i="1"/>
  <c r="AM47" i="1"/>
  <c r="AM3" i="1"/>
  <c r="AM5" i="1"/>
  <c r="AM6" i="1"/>
  <c r="B2" i="2"/>
  <c r="G37" i="1"/>
  <c r="G38" i="1"/>
  <c r="G35" i="1"/>
  <c r="G34" i="1"/>
  <c r="G43" i="1"/>
  <c r="G42" i="1"/>
  <c r="P42" i="1"/>
  <c r="G45" i="1"/>
  <c r="G44" i="1"/>
  <c r="G46" i="1"/>
  <c r="H48" i="1"/>
  <c r="H49" i="1"/>
  <c r="H50" i="1"/>
  <c r="H51" i="1"/>
  <c r="H52" i="1"/>
  <c r="G48" i="1"/>
  <c r="G49" i="1"/>
  <c r="G50" i="1"/>
  <c r="G51" i="1"/>
  <c r="G52" i="1"/>
  <c r="G53" i="1"/>
  <c r="P44" i="1"/>
  <c r="R44" i="1" s="1"/>
  <c r="AX9" i="1" l="1"/>
  <c r="AX2" i="1"/>
  <c r="G36" i="1"/>
  <c r="G40" i="1"/>
  <c r="G41" i="1"/>
  <c r="G32" i="1"/>
  <c r="G27" i="1"/>
  <c r="G28" i="1"/>
  <c r="R42" i="1"/>
  <c r="P34" i="1"/>
  <c r="R34" i="1" s="1"/>
  <c r="P35" i="1"/>
  <c r="R35" i="1" s="1"/>
  <c r="P36" i="1"/>
  <c r="R36" i="1" s="1"/>
  <c r="P37" i="1"/>
  <c r="R37" i="1" s="1"/>
  <c r="P38" i="1"/>
  <c r="P40" i="1"/>
  <c r="R40" i="1" s="1"/>
  <c r="P41" i="1"/>
  <c r="H42" i="1"/>
  <c r="P43" i="1"/>
  <c r="H43" i="1" s="1"/>
  <c r="P46" i="1"/>
  <c r="P45" i="1"/>
  <c r="R45" i="1" s="1"/>
  <c r="Y3" i="1"/>
  <c r="Y4" i="1"/>
  <c r="Y5" i="1"/>
  <c r="Y6" i="1"/>
  <c r="Y7" i="1"/>
  <c r="Y8" i="1"/>
  <c r="Y9" i="1"/>
  <c r="Y10" i="1"/>
  <c r="Y11" i="1"/>
  <c r="Y12" i="1"/>
  <c r="Y13" i="1"/>
  <c r="Y14" i="1"/>
  <c r="Y15" i="1"/>
  <c r="Y16" i="1"/>
  <c r="Y17" i="1"/>
  <c r="Y18" i="1"/>
  <c r="Y19" i="1"/>
  <c r="Y20" i="1"/>
  <c r="Y21" i="1"/>
  <c r="Y22" i="1"/>
  <c r="Y23" i="1"/>
  <c r="Y24" i="1"/>
  <c r="Y25" i="1"/>
  <c r="Y26" i="1"/>
  <c r="Y27" i="1"/>
  <c r="Y28" i="1"/>
  <c r="Y29" i="1"/>
  <c r="Y30" i="1"/>
  <c r="Y2" i="1"/>
  <c r="R38" i="1" l="1"/>
  <c r="H38" i="1"/>
  <c r="R46" i="1"/>
  <c r="H46" i="1"/>
  <c r="R43" i="1"/>
  <c r="R41" i="1"/>
  <c r="H45" i="1"/>
  <c r="H44" i="1"/>
  <c r="Z18" i="1"/>
  <c r="L29" i="1"/>
  <c r="AX29" i="1" s="1"/>
  <c r="L26" i="1"/>
  <c r="AX26" i="1" s="1"/>
  <c r="L27" i="1"/>
  <c r="AX27" i="1" s="1"/>
  <c r="L28" i="1"/>
  <c r="AX28" i="1" s="1"/>
  <c r="L30" i="1"/>
  <c r="AX30" i="1" s="1"/>
  <c r="P31" i="1"/>
  <c r="R31" i="1" s="1"/>
  <c r="G31" i="1"/>
  <c r="G25" i="1"/>
  <c r="G26" i="1"/>
  <c r="G29" i="1"/>
  <c r="G30" i="1"/>
  <c r="P30" i="1"/>
  <c r="R30" i="1" s="1"/>
  <c r="P29" i="1"/>
  <c r="R29" i="1" s="1"/>
  <c r="P28" i="1"/>
  <c r="R28" i="1" s="1"/>
  <c r="P27" i="1"/>
  <c r="R27" i="1" s="1"/>
  <c r="P26" i="1"/>
  <c r="R26" i="1" s="1"/>
  <c r="P25" i="1"/>
  <c r="H25" i="1" s="1"/>
  <c r="G21" i="1"/>
  <c r="G22" i="1"/>
  <c r="G24" i="1"/>
  <c r="P21" i="1"/>
  <c r="R21" i="1" s="1"/>
  <c r="P22" i="1"/>
  <c r="R22" i="1" s="1"/>
  <c r="P23" i="1"/>
  <c r="R23" i="1" s="1"/>
  <c r="P24" i="1"/>
  <c r="R24" i="1" s="1"/>
  <c r="G2" i="1"/>
  <c r="G6" i="1"/>
  <c r="G5" i="1"/>
  <c r="M14" i="1"/>
  <c r="N14" i="1"/>
  <c r="G13" i="1"/>
  <c r="P13" i="1"/>
  <c r="H13" i="1" s="1"/>
  <c r="G11" i="1"/>
  <c r="G12" i="1"/>
  <c r="P6" i="1"/>
  <c r="H6" i="1" s="1"/>
  <c r="P7" i="1"/>
  <c r="H7" i="1" s="1"/>
  <c r="P8" i="1"/>
  <c r="P9" i="1"/>
  <c r="H9" i="1" s="1"/>
  <c r="P10" i="1"/>
  <c r="H10" i="1" s="1"/>
  <c r="P2" i="1"/>
  <c r="H2" i="1" s="1"/>
  <c r="P11" i="1"/>
  <c r="H11" i="1" s="1"/>
  <c r="P12" i="1"/>
  <c r="H12" i="1" s="1"/>
  <c r="P17" i="1"/>
  <c r="H17" i="1" s="1"/>
  <c r="P18" i="1"/>
  <c r="H18" i="1" s="1"/>
  <c r="P19" i="1"/>
  <c r="H19" i="1" s="1"/>
  <c r="P20" i="1"/>
  <c r="H20" i="1" s="1"/>
  <c r="G7" i="1"/>
  <c r="G8" i="1"/>
  <c r="G9" i="1"/>
  <c r="G10" i="1"/>
  <c r="G17" i="1"/>
  <c r="G18" i="1"/>
  <c r="G19" i="1"/>
  <c r="G20" i="1"/>
  <c r="P5" i="1"/>
  <c r="H5" i="1" s="1"/>
  <c r="G14" i="1" l="1"/>
  <c r="H8" i="1"/>
  <c r="H31" i="1"/>
  <c r="H29" i="1"/>
  <c r="H26" i="1"/>
  <c r="R25" i="1"/>
  <c r="H24" i="1"/>
  <c r="H22" i="1"/>
  <c r="H21" i="1"/>
  <c r="M15" i="1"/>
  <c r="N15" i="1"/>
  <c r="R20" i="1"/>
  <c r="R19" i="1"/>
  <c r="R18" i="1"/>
  <c r="R17" i="1"/>
  <c r="R7" i="1"/>
  <c r="R2" i="1"/>
  <c r="R6" i="1"/>
  <c r="R13" i="1"/>
  <c r="R5" i="1"/>
  <c r="R12" i="1"/>
  <c r="R11" i="1"/>
  <c r="R10" i="1"/>
  <c r="R9" i="1"/>
  <c r="R8" i="1"/>
  <c r="P14" i="1"/>
  <c r="M16" i="1" l="1"/>
  <c r="P15" i="1"/>
  <c r="R15" i="1" s="1"/>
  <c r="N16" i="1"/>
  <c r="G15" i="1"/>
  <c r="H14" i="1"/>
  <c r="R14" i="1"/>
  <c r="P16" i="1" l="1"/>
  <c r="H16" i="1" s="1"/>
  <c r="H15" i="1"/>
  <c r="G16" i="1"/>
  <c r="R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tc={D0B33AC1-37E9-C048-8C0B-37793E08754C}</author>
    <author>tc={584D5211-C912-3346-A153-1A3569D717AC}</author>
    <author>tc={38AE21C7-E5A6-9642-BCE8-604BEB133C07}</author>
  </authors>
  <commentList>
    <comment ref="G1" authorId="0" shapeId="0" xr:uid="{D0B33AC1-37E9-C048-8C0B-37793E08754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Cr_x(Bi_{1-y}Sb_y)_{2-x}Te_3</t>
      </text>
    </comment>
    <comment ref="L1" authorId="1" shapeId="0" xr:uid="{584D5211-C912-3346-A153-1A3569D717A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バッファー層（ST, BST）含む成長時間．Te anneal timeは除く</t>
      </text>
    </comment>
    <comment ref="W1" authorId="2" shapeId="0" xr:uid="{38AE21C7-E5A6-9642-BCE8-604BEB133C0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 = 2 K，単位は磁束密度（V s m^-2）の逆数に対応</t>
      </text>
    </comment>
  </commentList>
</comments>
</file>

<file path=xl/sharedStrings.xml><?xml version="1.0" encoding="utf-8"?>
<sst xmlns="http://schemas.openxmlformats.org/spreadsheetml/2006/main" count="394" uniqueCount="176">
  <si>
    <t>Holder</t>
    <phoneticPr fontId="1"/>
  </si>
  <si>
    <t>Bi(ideal)[Pa]</t>
    <phoneticPr fontId="1"/>
  </si>
  <si>
    <t>Sb(ideal)[Pa]</t>
    <phoneticPr fontId="1"/>
  </si>
  <si>
    <t>Te(ideal)[Pa]</t>
    <phoneticPr fontId="1"/>
  </si>
  <si>
    <t>Cr(ideal)[Pa]</t>
    <phoneticPr fontId="1"/>
  </si>
  <si>
    <t>subs temp[deg]</t>
    <phoneticPr fontId="1"/>
  </si>
  <si>
    <t>Pre Anneal temp[deg]</t>
    <phoneticPr fontId="1"/>
  </si>
  <si>
    <t>Anneal temp[deg]</t>
    <phoneticPr fontId="1"/>
  </si>
  <si>
    <t>recipe</t>
    <phoneticPr fontId="1"/>
  </si>
  <si>
    <t>#6</t>
    <phoneticPr fontId="1"/>
  </si>
  <si>
    <t>1357.txt</t>
    <phoneticPr fontId="1"/>
  </si>
  <si>
    <t>*</t>
    <phoneticPr fontId="1"/>
  </si>
  <si>
    <t>AFM</t>
    <phoneticPr fontId="1"/>
  </si>
  <si>
    <t>PPMS</t>
    <phoneticPr fontId="1"/>
  </si>
  <si>
    <t>XRD</t>
    <phoneticPr fontId="1"/>
  </si>
  <si>
    <t>memo</t>
    <phoneticPr fontId="1"/>
  </si>
  <si>
    <t>x</t>
    <phoneticPr fontId="1"/>
  </si>
  <si>
    <t>y</t>
    <phoneticPr fontId="1"/>
  </si>
  <si>
    <t>Bi+Sb(ideal)[Pa]</t>
    <phoneticPr fontId="1"/>
  </si>
  <si>
    <t>1362.txt</t>
    <phoneticPr fontId="1"/>
  </si>
  <si>
    <t>BST</t>
    <phoneticPr fontId="1"/>
  </si>
  <si>
    <t>rho_yxの1Tで高くない→移動度高くない（逆かも）</t>
    <rPh sb="10" eb="11">
      <t>タカク</t>
    </rPh>
    <rPh sb="15" eb="19">
      <t>イドウ</t>
    </rPh>
    <rPh sb="23" eb="24">
      <t>ギャク</t>
    </rPh>
    <phoneticPr fontId="1"/>
  </si>
  <si>
    <t>?</t>
    <phoneticPr fontId="1"/>
  </si>
  <si>
    <t>#6</t>
  </si>
  <si>
    <t>目標x</t>
  </si>
  <si>
    <t>目標y</t>
    <rPh sb="0" eb="2">
      <t>モクヒョウ</t>
    </rPh>
    <phoneticPr fontId="1"/>
  </si>
  <si>
    <t>基板位置のずれにより温度が表示より増加，サンプルが蒸着していなかった</t>
    <rPh sb="0" eb="4">
      <t>キバンイ</t>
    </rPh>
    <rPh sb="10" eb="12">
      <t>オンドガヘ</t>
    </rPh>
    <rPh sb="17" eb="19">
      <t>ゾウカ</t>
    </rPh>
    <phoneticPr fontId="1"/>
  </si>
  <si>
    <t>1358.txt</t>
    <phoneticPr fontId="1"/>
  </si>
  <si>
    <t>Cr+Bi+Sb</t>
    <phoneticPr fontId="1"/>
  </si>
  <si>
    <t>物質</t>
    <rPh sb="0" eb="2">
      <t>ブッシテゥ</t>
    </rPh>
    <phoneticPr fontId="1"/>
  </si>
  <si>
    <t>CBST</t>
    <phoneticPr fontId="1"/>
  </si>
  <si>
    <t>main_growth_time (min)</t>
    <phoneticPr fontId="1"/>
  </si>
  <si>
    <t>thickness (nm)</t>
    <phoneticPr fontId="1"/>
  </si>
  <si>
    <t>sample</t>
    <phoneticPr fontId="1"/>
  </si>
  <si>
    <t>#1-1354</t>
    <phoneticPr fontId="1"/>
  </si>
  <si>
    <t>#1-1357</t>
    <phoneticPr fontId="1"/>
  </si>
  <si>
    <t>#1-1358</t>
    <phoneticPr fontId="1"/>
  </si>
  <si>
    <t>#1-1359</t>
    <phoneticPr fontId="1"/>
  </si>
  <si>
    <t>#1-1360</t>
    <phoneticPr fontId="1"/>
  </si>
  <si>
    <t>#1-1361</t>
    <phoneticPr fontId="1"/>
  </si>
  <si>
    <t>#1-1362</t>
    <phoneticPr fontId="1"/>
  </si>
  <si>
    <t>#1-1363</t>
    <phoneticPr fontId="1"/>
  </si>
  <si>
    <t>#1-1364</t>
    <phoneticPr fontId="1"/>
  </si>
  <si>
    <t>#1-1365</t>
    <phoneticPr fontId="1"/>
  </si>
  <si>
    <t>#1-1366</t>
    <phoneticPr fontId="1"/>
  </si>
  <si>
    <t>#1-1367</t>
    <phoneticPr fontId="1"/>
  </si>
  <si>
    <t>#1-1368</t>
    <phoneticPr fontId="1"/>
  </si>
  <si>
    <t>#1-1369</t>
    <phoneticPr fontId="1"/>
  </si>
  <si>
    <t>#1-1370</t>
    <phoneticPr fontId="1"/>
  </si>
  <si>
    <t>#1-1371</t>
    <phoneticPr fontId="1"/>
  </si>
  <si>
    <t>#1-1372</t>
    <phoneticPr fontId="1"/>
  </si>
  <si>
    <t>(0015)θ-2</t>
  </si>
  <si>
    <t>(0015)θ-1</t>
  </si>
  <si>
    <t>(0015)θ0</t>
  </si>
  <si>
    <t>(0015)θ1</t>
  </si>
  <si>
    <t>(0015)θ2</t>
  </si>
  <si>
    <t>T_C (K)</t>
    <phoneticPr fontId="1"/>
  </si>
  <si>
    <t>Teを減らした</t>
    <rPh sb="3" eb="4">
      <t>ヘラセィ</t>
    </rPh>
    <phoneticPr fontId="1"/>
  </si>
  <si>
    <t>growth_rate (nm/min)</t>
    <phoneticPr fontId="1"/>
  </si>
  <si>
    <t>#1-1373</t>
  </si>
  <si>
    <t>#1-1374</t>
  </si>
  <si>
    <t>#1-1375</t>
  </si>
  <si>
    <t>#1-1376</t>
  </si>
  <si>
    <t>#1-1355</t>
    <phoneticPr fontId="1"/>
  </si>
  <si>
    <t>#1-1356</t>
    <phoneticPr fontId="1"/>
  </si>
  <si>
    <t>CT</t>
    <phoneticPr fontId="1"/>
  </si>
  <si>
    <t>1375.txt</t>
    <phoneticPr fontId="1"/>
  </si>
  <si>
    <t>1374.txt</t>
    <phoneticPr fontId="1"/>
  </si>
  <si>
    <t>1369.txt</t>
    <phoneticPr fontId="1"/>
  </si>
  <si>
    <t>1366.txt</t>
    <phoneticPr fontId="1"/>
  </si>
  <si>
    <t>(006)peak θ (deg)</t>
    <phoneticPr fontId="1"/>
  </si>
  <si>
    <t>(0015)FWHM</t>
    <phoneticPr fontId="1"/>
  </si>
  <si>
    <t>(006)FWHM</t>
    <phoneticPr fontId="1"/>
  </si>
  <si>
    <t>(0015)peak θ (deg)</t>
    <phoneticPr fontId="1"/>
  </si>
  <si>
    <t>#1-1377</t>
    <phoneticPr fontId="1"/>
  </si>
  <si>
    <t>#1-1378</t>
    <phoneticPr fontId="1"/>
  </si>
  <si>
    <t>#1-1379</t>
  </si>
  <si>
    <t>#1-1380</t>
  </si>
  <si>
    <t>#1-1381</t>
  </si>
  <si>
    <t>#1-1382</t>
  </si>
  <si>
    <t>#1-1383</t>
  </si>
  <si>
    <t>CST/CBT</t>
    <phoneticPr fontId="1"/>
  </si>
  <si>
    <t>CBT/CST</t>
    <phoneticPr fontId="1"/>
  </si>
  <si>
    <t>mobility  (cm^2V^-1s^-1)</t>
    <phoneticPr fontId="1"/>
  </si>
  <si>
    <t>carrier (cm^-2)</t>
    <phoneticPr fontId="1"/>
  </si>
  <si>
    <t>CBST/BST/CBST/BST tetra layer</t>
    <phoneticPr fontId="1"/>
  </si>
  <si>
    <t>t~100nm, Te annealなし</t>
    <phoneticPr fontId="1"/>
  </si>
  <si>
    <t>H_C (T)</t>
    <phoneticPr fontId="1"/>
  </si>
  <si>
    <t>1379.txt</t>
    <phoneticPr fontId="1"/>
  </si>
  <si>
    <t>1380.txt</t>
    <phoneticPr fontId="1"/>
  </si>
  <si>
    <t>1381.txt</t>
    <phoneticPr fontId="1"/>
  </si>
  <si>
    <t>Hall Angle (tanθ)</t>
    <phoneticPr fontId="1"/>
  </si>
  <si>
    <t>1376.txt</t>
    <phoneticPr fontId="1"/>
  </si>
  <si>
    <t>t ~ 50 nm</t>
    <phoneticPr fontId="1"/>
  </si>
  <si>
    <t>t ~ 100nm, Te annealなし</t>
    <phoneticPr fontId="1"/>
  </si>
  <si>
    <t>落とした</t>
    <rPh sb="0" eb="1">
      <t>オトセィ</t>
    </rPh>
    <phoneticPr fontId="1"/>
  </si>
  <si>
    <t>測定してない</t>
    <rPh sb="0" eb="2">
      <t>ソクテイ</t>
    </rPh>
    <phoneticPr fontId="1"/>
  </si>
  <si>
    <t>rho_xxが発散しており，rho_yxのTが高い領域でn型の傾向が見られた</t>
    <phoneticPr fontId="1"/>
  </si>
  <si>
    <t>σ_xy (0T)  (Ω^-1)</t>
    <phoneticPr fontId="1"/>
  </si>
  <si>
    <t>σ_xx (0T)  (Ω^-1)</t>
    <phoneticPr fontId="1"/>
  </si>
  <si>
    <t>ρ_xx (0 T) (Ω)</t>
    <phoneticPr fontId="1"/>
  </si>
  <si>
    <t>R_H</t>
    <phoneticPr fontId="1"/>
  </si>
  <si>
    <t>ρ_yx(0T)(Ω)</t>
    <phoneticPr fontId="1"/>
  </si>
  <si>
    <t>growth rate (nm/min)</t>
    <phoneticPr fontId="1"/>
  </si>
  <si>
    <t>#1-1384</t>
  </si>
  <si>
    <t>#1-1385</t>
  </si>
  <si>
    <t>#1-1386</t>
  </si>
  <si>
    <t>#1-1387</t>
  </si>
  <si>
    <t>#1-1388</t>
  </si>
  <si>
    <t>#1-1389</t>
  </si>
  <si>
    <t>#1-1390</t>
  </si>
  <si>
    <t>CST</t>
    <phoneticPr fontId="1"/>
  </si>
  <si>
    <t>CBT</t>
    <phoneticPr fontId="1"/>
  </si>
  <si>
    <t>CBT/CBST</t>
  </si>
  <si>
    <t>CBT/CBST</t>
    <phoneticPr fontId="1"/>
  </si>
  <si>
    <t>誤ってCBT層のx = 0.11になった．合計15 nmほど積層したところで中断</t>
    <rPh sb="0" eb="1">
      <t>アヤマッテ</t>
    </rPh>
    <rPh sb="6" eb="7">
      <t xml:space="preserve">ソウノ </t>
    </rPh>
    <rPh sb="21" eb="23">
      <t>ゴウケイ</t>
    </rPh>
    <rPh sb="30" eb="32">
      <t>セキソウ</t>
    </rPh>
    <rPh sb="38" eb="40">
      <t>チュウダn</t>
    </rPh>
    <phoneticPr fontId="1"/>
  </si>
  <si>
    <t>1387.txt</t>
    <phoneticPr fontId="1"/>
  </si>
  <si>
    <t>1386.txt</t>
    <phoneticPr fontId="1"/>
  </si>
  <si>
    <t>1385.txt</t>
    <phoneticPr fontId="1"/>
  </si>
  <si>
    <t>1384.txt</t>
    <phoneticPr fontId="1"/>
  </si>
  <si>
    <t>0.000005（上層は0.000005</t>
    <rPh sb="9" eb="11">
      <t>ジョウソ</t>
    </rPh>
    <phoneticPr fontId="1"/>
  </si>
  <si>
    <t>10nm/10nm</t>
    <phoneticPr fontId="1"/>
  </si>
  <si>
    <t>#1-1391</t>
  </si>
  <si>
    <t>#1-1392</t>
  </si>
  <si>
    <t>#1-1393</t>
  </si>
  <si>
    <t>#1-1394</t>
  </si>
  <si>
    <t>#1-1395</t>
  </si>
  <si>
    <t>#1-1396</t>
  </si>
  <si>
    <t>#1-1397</t>
  </si>
  <si>
    <t>#1-1398</t>
  </si>
  <si>
    <t>#1-1399</t>
  </si>
  <si>
    <t>CBT/CBST/CST</t>
    <phoneticPr fontId="1"/>
  </si>
  <si>
    <t>10/10/10nm Weyl</t>
    <phoneticPr fontId="1"/>
  </si>
  <si>
    <t>10nm/10nm TI 非相反</t>
    <rPh sb="13" eb="16">
      <t>ヒソウハn</t>
    </rPh>
    <phoneticPr fontId="1"/>
  </si>
  <si>
    <t>10nm/10nm NI 非相反</t>
    <phoneticPr fontId="1"/>
  </si>
  <si>
    <t>非相反 Hall測定 磁化測定</t>
    <rPh sb="0" eb="3">
      <t>ヒソウハn</t>
    </rPh>
    <rPh sb="8" eb="10">
      <t>ソクテイ</t>
    </rPh>
    <rPh sb="11" eb="15">
      <t>ジカソク</t>
    </rPh>
    <phoneticPr fontId="1"/>
  </si>
  <si>
    <t>0/0.72/1</t>
    <phoneticPr fontId="1"/>
  </si>
  <si>
    <t>磁化測定 成膜前と成膜後のCr圧力が異なり，0.4&lt;x&lt;0.63の幅がある</t>
    <rPh sb="0" eb="4">
      <t>ジカソク</t>
    </rPh>
    <rPh sb="5" eb="8">
      <t>セイマク</t>
    </rPh>
    <rPh sb="9" eb="12">
      <t>セイマク</t>
    </rPh>
    <rPh sb="15" eb="17">
      <t>アツリョク</t>
    </rPh>
    <rPh sb="18" eb="19">
      <t>コトナリ</t>
    </rPh>
    <rPh sb="33" eb="34">
      <t>ハバ</t>
    </rPh>
    <phoneticPr fontId="1"/>
  </si>
  <si>
    <t xml:space="preserve">磁化測定 </t>
    <phoneticPr fontId="1"/>
  </si>
  <si>
    <t>10 nm/10 nm Weyl</t>
    <phoneticPr fontId="1"/>
  </si>
  <si>
    <t>20nm</t>
    <phoneticPr fontId="1"/>
  </si>
  <si>
    <t>Hall測定</t>
    <rPh sb="4" eb="6">
      <t>ソクテイ</t>
    </rPh>
    <phoneticPr fontId="1"/>
  </si>
  <si>
    <t>Hall測定</t>
    <rPh sb="0" eb="4">
      <t>テンイオ</t>
    </rPh>
    <rPh sb="5" eb="6">
      <t>タカイ</t>
    </rPh>
    <phoneticPr fontId="1"/>
  </si>
  <si>
    <t>Hall測定</t>
    <phoneticPr fontId="1"/>
  </si>
  <si>
    <r>
      <t>Hall測定 #1-1359のrho_xxが発散しており，rho_yxのTが高い領域でn型の傾向が見られた（負の傾き）ため，CBST蒸着を65minにし，y=0.84→0.78にした．→</t>
    </r>
    <r>
      <rPr>
        <sz val="12"/>
        <color rgb="FFFF0000"/>
        <rFont val="游ゴシック"/>
        <family val="3"/>
        <charset val="128"/>
      </rPr>
      <t>これ1360の可能性が大きい</t>
    </r>
    <rPh sb="16" eb="18">
      <t>Hassan's</t>
    </rPh>
    <rPh sb="38" eb="39">
      <t>ガタノ</t>
    </rPh>
    <rPh sb="40" eb="42">
      <t>ケイコ</t>
    </rPh>
    <rPh sb="48" eb="49">
      <t>フノカタ</t>
    </rPh>
    <rPh sb="60" eb="62">
      <t>ジョウチャク</t>
    </rPh>
    <rPh sb="98" eb="99">
      <t>オオキイ</t>
    </rPh>
    <phoneticPr fontId="1"/>
  </si>
  <si>
    <t>希釈冷凍機・ゲート電圧依存性</t>
  </si>
  <si>
    <t>希釈冷凍機・ゲート電圧依存性</t>
    <rPh sb="0" eb="5">
      <t>キシャク</t>
    </rPh>
    <phoneticPr fontId="1"/>
  </si>
  <si>
    <t>Cr2Te3Hall測定</t>
    <rPh sb="10" eb="12">
      <t>ソクテイ</t>
    </rPh>
    <phoneticPr fontId="1"/>
  </si>
  <si>
    <t>t ~ 50nm, Te anneal×3 表面に粉のようなものがついていた</t>
    <rPh sb="22" eb="24">
      <t>ヒョウ</t>
    </rPh>
    <rPh sb="25" eb="26">
      <t>コナン</t>
    </rPh>
    <phoneticPr fontId="1"/>
  </si>
  <si>
    <t>CST/CBT/CST</t>
    <phoneticPr fontId="1"/>
  </si>
  <si>
    <t>10nm/10nm/10nm</t>
    <phoneticPr fontId="1"/>
  </si>
  <si>
    <t>0.8e-6→5.0e-6</t>
    <phoneticPr fontId="1"/>
  </si>
  <si>
    <t>4.2e-6→0</t>
    <phoneticPr fontId="1"/>
  </si>
  <si>
    <t>0→1.4e-6→5.0e-6</t>
    <phoneticPr fontId="1"/>
  </si>
  <si>
    <t>5.03-6→3.6e-6→0</t>
    <phoneticPr fontId="1"/>
  </si>
  <si>
    <t>10nm/10nm TI 非相反．振る舞いがワイル的</t>
    <rPh sb="13" eb="16">
      <t>ヒソウハn</t>
    </rPh>
    <rPh sb="17" eb="18">
      <t>フルマイ</t>
    </rPh>
    <phoneticPr fontId="1"/>
  </si>
  <si>
    <t>1391.txt</t>
    <phoneticPr fontId="1"/>
  </si>
  <si>
    <t>1393.txt</t>
    <phoneticPr fontId="1"/>
  </si>
  <si>
    <t>1394.txt</t>
    <phoneticPr fontId="1"/>
  </si>
  <si>
    <t>1396.txt</t>
    <phoneticPr fontId="1"/>
  </si>
  <si>
    <t>1397.txt</t>
    <phoneticPr fontId="1"/>
  </si>
  <si>
    <t>c axis length (nm) (from (006))</t>
    <phoneticPr fontId="1"/>
  </si>
  <si>
    <t>λ(Å)</t>
    <phoneticPr fontId="1"/>
  </si>
  <si>
    <t>(006)2θ(n=-2)</t>
    <phoneticPr fontId="1"/>
  </si>
  <si>
    <t>(006)2θ(n=-1)</t>
    <phoneticPr fontId="1"/>
  </si>
  <si>
    <t>(006)2θ(n=0)</t>
    <phoneticPr fontId="1"/>
  </si>
  <si>
    <t>(006)2θ(n=1)</t>
    <phoneticPr fontId="1"/>
  </si>
  <si>
    <t>(006)2θ(n=2)</t>
    <phoneticPr fontId="1"/>
  </si>
  <si>
    <t>t((006)-1:-2) (nm)</t>
    <phoneticPr fontId="1"/>
  </si>
  <si>
    <t>t((006)-1:0) (nm)</t>
    <phoneticPr fontId="1"/>
  </si>
  <si>
    <t>t((006)1:2) (nm)</t>
    <phoneticPr fontId="1"/>
  </si>
  <si>
    <t>t((006)0:1) (nm)</t>
    <phoneticPr fontId="1"/>
  </si>
  <si>
    <t>t((0015)-1:-2) (nm)</t>
    <phoneticPr fontId="1"/>
  </si>
  <si>
    <t>t((0015)-1:0) (nm)</t>
    <phoneticPr fontId="1"/>
  </si>
  <si>
    <t>t((0015)0:1) (nm)</t>
    <phoneticPr fontId="1"/>
  </si>
  <si>
    <t>t((0015)1:2) (nm)</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</si>
</sst>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00"/>
    <numFmt numFmtId="177" formatCode="0_);[Red]\(0\)"/>
    <numFmt numFmtId="178" formatCode="0.000_ "/>
    <numFmt numFmtId="179" formatCode="0.000_);[Red]\(0.000\)"/>
    <numFmt numFmtId="180" formatCode="0.000E+00"/>
    <numFmt numFmtId="254" formatCode="0.0000.E+00"/>
  </numFmts>
  <fonts count="8">
    <font>
      <sz val="12"/>
      <color theme="1"/>
      <name val="游ゴシック"/>
      <family val="2"/>
      <charset val="128"/>
      <scheme val="minor"/>
    </font>
    <font>
      <sz val="6"/>
      <name val="游ゴシック"/>
      <family val="2"/>
      <charset val="128"/>
      <scheme val="minor"/>
    </font>
    <font>
      <sz val="12"/>
      <color rgb="FFFF0000"/>
      <name val="游ゴシック"/>
      <family val="3"/>
      <charset val="128"/>
    </font>
    <font>
      <sz val="12"/>
      <color rgb="FF000000"/>
      <name val="游ゴシック"/>
      <family val="3"/>
      <charset val="128"/>
      <scheme val="minor"/>
    </font>
    <font>
      <sz val="12"/>
      <color theme="1"/>
      <name val="Yu Gothic"/>
      <family val="3"/>
      <charset val="128"/>
    </font>
    <font>
      <sz val="12"/>
      <color theme="1"/>
      <name val="游ゴシック"/>
      <family val="3"/>
      <charset val="128"/>
    </font>
    <font>
      <sz val="12"/>
      <color theme="1"/>
      <name val="游ゴシック"/>
      <family val="3"/>
      <charset val="128"/>
      <scheme val="minor"/>
    </font>
    <font>
      <sz val="12"/>
      <color rgb="FF000000"/>
      <name val="Yu Gothic"/>
      <family val="3"/>
      <charset val="128"/>
    </font>
  </fonts>
  <fills count="6">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alignment vertical="center"/>
    </xf>
  </cellStyleXfs>
  <cellXfs count="54">
    <xf numFmtId="0" fontId="0" fillId="0" borderId="0" xfId="0">
      <alignment vertical="center"/>
    </xf>
    <xf numFmtId="11" fontId="0" fillId="0" borderId="0" xfId="0" applyNumberFormat="1">
      <alignment vertical="center"/>
    </xf>
    <xf numFmtId="176" fontId="0" fillId="0" borderId="0" xfId="0" applyNumberFormat="1">
      <alignment vertical="center"/>
    </xf>
    <xf numFmtId="0" fontId="3" fillId="0" borderId="0" xfId="0" applyFont="1">
      <alignment vertical="center"/>
    </xf>
    <xf numFmtId="0" fontId="4" fillId="0" borderId="0" xfId="0" applyFont="1">
      <alignment vertical="center"/>
    </xf>
    <xf numFmtId="177" fontId="0" fillId="0" borderId="0" xfId="0" applyNumberFormat="1">
      <alignment vertical="center"/>
    </xf>
    <xf numFmtId="178" fontId="0" fillId="0" borderId="0" xfId="0" applyNumberFormat="1">
      <alignment vertical="center"/>
    </xf>
    <xf numFmtId="179" fontId="0" fillId="0" borderId="0" xfId="0" applyNumberFormat="1">
      <alignment vertical="center"/>
    </xf>
    <xf numFmtId="180" fontId="0" fillId="0" borderId="0" xfId="0" applyNumberFormat="1">
      <alignment vertical="center"/>
    </xf>
    <xf numFmtId="0" fontId="0" fillId="2" borderId="0" xfId="0" applyFill="1">
      <alignment vertical="center"/>
    </xf>
    <xf numFmtId="176" fontId="0" fillId="2" borderId="0" xfId="0" applyNumberFormat="1" applyFill="1">
      <alignment vertical="center"/>
    </xf>
    <xf numFmtId="11" fontId="0" fillId="2" borderId="0" xfId="0" applyNumberFormat="1" applyFill="1">
      <alignment vertical="center"/>
    </xf>
    <xf numFmtId="177" fontId="0" fillId="2" borderId="0" xfId="0" applyNumberFormat="1" applyFill="1">
      <alignment vertical="center"/>
    </xf>
    <xf numFmtId="178" fontId="0" fillId="2" borderId="0" xfId="0" applyNumberFormat="1" applyFill="1">
      <alignment vertical="center"/>
    </xf>
    <xf numFmtId="180" fontId="0" fillId="2" borderId="0" xfId="0" applyNumberFormat="1" applyFill="1">
      <alignment vertical="center"/>
    </xf>
    <xf numFmtId="179" fontId="0" fillId="2" borderId="0" xfId="0" applyNumberFormat="1" applyFill="1">
      <alignment vertical="center"/>
    </xf>
    <xf numFmtId="0" fontId="4" fillId="2" borderId="0" xfId="0" applyFont="1" applyFill="1">
      <alignment vertical="center"/>
    </xf>
    <xf numFmtId="0" fontId="3" fillId="2" borderId="0" xfId="0" applyFont="1" applyFill="1">
      <alignment vertical="center"/>
    </xf>
    <xf numFmtId="0" fontId="0" fillId="3" borderId="0" xfId="0" applyFill="1">
      <alignment vertical="center"/>
    </xf>
    <xf numFmtId="176" fontId="0" fillId="3" borderId="0" xfId="0" applyNumberFormat="1" applyFill="1">
      <alignment vertical="center"/>
    </xf>
    <xf numFmtId="11" fontId="0" fillId="3" borderId="0" xfId="0" applyNumberFormat="1" applyFill="1">
      <alignment vertical="center"/>
    </xf>
    <xf numFmtId="177" fontId="0" fillId="3" borderId="0" xfId="0" applyNumberFormat="1" applyFill="1">
      <alignment vertical="center"/>
    </xf>
    <xf numFmtId="178" fontId="0" fillId="3" borderId="0" xfId="0" applyNumberFormat="1" applyFill="1">
      <alignment vertical="center"/>
    </xf>
    <xf numFmtId="180" fontId="0" fillId="3" borderId="0" xfId="0" applyNumberFormat="1" applyFill="1">
      <alignment vertical="center"/>
    </xf>
    <xf numFmtId="179" fontId="0" fillId="3" borderId="0" xfId="0" applyNumberFormat="1" applyFill="1">
      <alignment vertical="center"/>
    </xf>
    <xf numFmtId="0" fontId="4" fillId="3" borderId="0" xfId="0" applyFont="1" applyFill="1">
      <alignment vertical="center"/>
    </xf>
    <xf numFmtId="0" fontId="3" fillId="3" borderId="0" xfId="0" applyFont="1" applyFill="1">
      <alignment vertical="center"/>
    </xf>
    <xf numFmtId="0" fontId="0" fillId="4" borderId="0" xfId="0" applyFill="1">
      <alignment vertical="center"/>
    </xf>
    <xf numFmtId="176" fontId="0" fillId="4" borderId="0" xfId="0" applyNumberFormat="1" applyFill="1">
      <alignment vertical="center"/>
    </xf>
    <xf numFmtId="11" fontId="0" fillId="4" borderId="0" xfId="0" applyNumberFormat="1" applyFill="1">
      <alignment vertical="center"/>
    </xf>
    <xf numFmtId="177" fontId="0" fillId="4" borderId="0" xfId="0" applyNumberFormat="1" applyFill="1">
      <alignment vertical="center"/>
    </xf>
    <xf numFmtId="178" fontId="0" fillId="4" borderId="0" xfId="0" applyNumberFormat="1" applyFill="1">
      <alignment vertical="center"/>
    </xf>
    <xf numFmtId="180" fontId="0" fillId="4" borderId="0" xfId="0" applyNumberFormat="1" applyFill="1">
      <alignment vertical="center"/>
    </xf>
    <xf numFmtId="179" fontId="0" fillId="4" borderId="0" xfId="0" applyNumberFormat="1" applyFill="1">
      <alignment vertical="center"/>
    </xf>
    <xf numFmtId="0" fontId="3" fillId="4" borderId="0" xfId="0" applyFont="1" applyFill="1">
      <alignment vertical="center"/>
    </xf>
    <xf numFmtId="0" fontId="0" fillId="0" borderId="0" xfId="0" applyFill="1">
      <alignment vertical="center"/>
    </xf>
    <xf numFmtId="0" fontId="0" fillId="5" borderId="0" xfId="0" applyFill="1">
      <alignment vertical="center"/>
    </xf>
    <xf numFmtId="176" fontId="0" fillId="5" borderId="0" xfId="0" applyNumberFormat="1" applyFill="1">
      <alignment vertical="center"/>
    </xf>
    <xf numFmtId="177" fontId="0" fillId="5" borderId="0" xfId="0" applyNumberFormat="1" applyFill="1">
      <alignment vertical="center"/>
    </xf>
    <xf numFmtId="178" fontId="0" fillId="5" borderId="0" xfId="0" applyNumberFormat="1" applyFill="1">
      <alignment vertical="center"/>
    </xf>
    <xf numFmtId="180" fontId="0" fillId="5" borderId="0" xfId="0" applyNumberFormat="1" applyFill="1">
      <alignment vertical="center"/>
    </xf>
    <xf numFmtId="179" fontId="0" fillId="5" borderId="0" xfId="0" applyNumberFormat="1" applyFill="1">
      <alignment vertical="center"/>
    </xf>
    <xf numFmtId="0" fontId="3" fillId="5" borderId="0" xfId="0" applyFont="1" applyFill="1">
      <alignment vertical="center"/>
    </xf>
    <xf numFmtId="11" fontId="0" fillId="5" borderId="0" xfId="0" applyNumberFormat="1" applyFill="1">
      <alignment vertical="center"/>
    </xf>
    <xf numFmtId="0" fontId="5" fillId="3" borderId="0" xfId="0" applyFont="1" applyFill="1">
      <alignment vertical="center"/>
    </xf>
    <xf numFmtId="0" fontId="5" fillId="2" borderId="0" xfId="0" applyFont="1" applyFill="1">
      <alignment vertical="center"/>
    </xf>
    <xf numFmtId="0" fontId="6" fillId="2" borderId="0" xfId="0" applyFont="1" applyFill="1">
      <alignment vertical="center"/>
    </xf>
    <xf numFmtId="254" fontId="0" fillId="3" borderId="0" xfId="0" applyNumberFormat="1" applyFill="1">
      <alignment vertical="center"/>
    </xf>
    <xf numFmtId="254" fontId="0" fillId="0" borderId="0" xfId="0" applyNumberFormat="1">
      <alignment vertical="center"/>
    </xf>
    <xf numFmtId="254" fontId="0" fillId="0" borderId="0" xfId="0" applyNumberFormat="1" applyFill="1">
      <alignment vertical="center"/>
    </xf>
    <xf numFmtId="0" fontId="7" fillId="0" borderId="0" xfId="0" applyFont="1">
      <alignment vertical="center"/>
    </xf>
    <xf numFmtId="254" fontId="0" fillId="5" borderId="0" xfId="0" applyNumberFormat="1" applyFill="1">
      <alignment vertical="center"/>
    </xf>
    <xf numFmtId="254" fontId="0" fillId="2" borderId="0" xfId="0" applyNumberFormat="1" applyFill="1">
      <alignment vertical="center"/>
    </xf>
    <xf numFmtId="254" fontId="0" fillId="4" borderId="0" xfId="0" applyNumberForma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ltLang="ja-JP" sz="1800"/>
              <a:t>Growth rate vs Cr</a:t>
            </a:r>
            <a:r>
              <a:rPr lang="ja-JP" altLang="en-US" sz="1800"/>
              <a:t>濃度（</a:t>
            </a:r>
            <a:r>
              <a:rPr lang="en-US" altLang="ja-JP" sz="1800"/>
              <a:t>1_0,</a:t>
            </a:r>
            <a:r>
              <a:rPr lang="en-US" altLang="ja-JP" sz="1800" baseline="0"/>
              <a:t> -1_0</a:t>
            </a:r>
            <a:r>
              <a:rPr lang="ja-JP" altLang="en-US" sz="1800" baseline="0"/>
              <a:t>平均）</a:t>
            </a:r>
            <a:endParaRPr lang="ja-JP" alt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25400" cap="rnd">
              <a:noFill/>
              <a:round/>
            </a:ln>
            <a:effectLst/>
          </c:spPr>
          <c:marker>
            <c:symbol val="circle"/>
            <c:size val="5"/>
            <c:spPr>
              <a:solidFill>
                <a:srgbClr val="FF0000"/>
              </a:solidFill>
              <a:ln w="9525">
                <a:solidFill>
                  <a:schemeClr val="accent1"/>
                </a:solidFill>
              </a:ln>
              <a:effectLst/>
            </c:spPr>
          </c:marker>
          <c:trendline>
            <c:spPr>
              <a:ln w="19050" cap="rnd">
                <a:solidFill>
                  <a:srgbClr val="FF0000"/>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ja-JP"/>
                </a:p>
              </c:txPr>
            </c:trendlineLbl>
          </c:trendline>
          <c:xVal>
            <c:numRef>
              <c:f>log!$E$2:$E$13</c:f>
              <c:numCache>
                <c:formatCode>General</c:formatCode>
                <c:ptCount val="12"/>
                <c:pt idx="0">
                  <c:v>0</c:v>
                </c:pt>
                <c:pt idx="3">
                  <c:v>0.08</c:v>
                </c:pt>
                <c:pt idx="4">
                  <c:v>0.02</c:v>
                </c:pt>
                <c:pt idx="5">
                  <c:v>0.02</c:v>
                </c:pt>
                <c:pt idx="6">
                  <c:v>8.0000000000000002E-3</c:v>
                </c:pt>
                <c:pt idx="7">
                  <c:v>0.05</c:v>
                </c:pt>
                <c:pt idx="8">
                  <c:v>0.02</c:v>
                </c:pt>
                <c:pt idx="9" formatCode="0.00000">
                  <c:v>1.2E-2</c:v>
                </c:pt>
                <c:pt idx="10" formatCode="0.00000">
                  <c:v>1.2E-2</c:v>
                </c:pt>
                <c:pt idx="11">
                  <c:v>1.6E-2</c:v>
                </c:pt>
              </c:numCache>
            </c:numRef>
          </c:xVal>
          <c:yVal>
            <c:numRef>
              <c:f>log!$AX$2:$AX$13</c:f>
              <c:numCache>
                <c:formatCode>General</c:formatCode>
                <c:ptCount val="12"/>
                <c:pt idx="0">
                  <c:v>0.14004206980840753</c:v>
                </c:pt>
                <c:pt idx="1">
                  <c:v>0</c:v>
                </c:pt>
                <c:pt idx="2">
                  <c:v>0</c:v>
                </c:pt>
                <c:pt idx="3">
                  <c:v>0</c:v>
                </c:pt>
                <c:pt idx="4">
                  <c:v>0</c:v>
                </c:pt>
                <c:pt idx="5">
                  <c:v>0</c:v>
                </c:pt>
                <c:pt idx="6">
                  <c:v>0.17325790301029509</c:v>
                </c:pt>
                <c:pt idx="7">
                  <c:v>0.25357454226389337</c:v>
                </c:pt>
                <c:pt idx="8">
                  <c:v>0.20750954493199594</c:v>
                </c:pt>
                <c:pt idx="9">
                  <c:v>0</c:v>
                </c:pt>
                <c:pt idx="10">
                  <c:v>0.2133187291586785</c:v>
                </c:pt>
                <c:pt idx="11">
                  <c:v>0.22897114726906836</c:v>
                </c:pt>
              </c:numCache>
            </c:numRef>
          </c:yVal>
          <c:smooth val="0"/>
          <c:extLst>
            <c:ext xmlns:c16="http://schemas.microsoft.com/office/drawing/2014/chart" uri="{C3380CC4-5D6E-409C-BE32-E72D297353CC}">
              <c16:uniqueId val="{00000000-ADE0-B447-93B3-A32A1D98FCDA}"/>
            </c:ext>
          </c:extLst>
        </c:ser>
        <c:dLbls>
          <c:showLegendKey val="0"/>
          <c:showVal val="0"/>
          <c:showCatName val="0"/>
          <c:showSerName val="0"/>
          <c:showPercent val="0"/>
          <c:showBubbleSize val="0"/>
        </c:dLbls>
        <c:axId val="1914052704"/>
        <c:axId val="1863895024"/>
      </c:scatterChart>
      <c:valAx>
        <c:axId val="191405270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ltLang="ja-JP" sz="1800"/>
                  <a:t>Cr (x)</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ja-JP"/>
          </a:p>
        </c:txPr>
        <c:crossAx val="1863895024"/>
        <c:crosses val="autoZero"/>
        <c:crossBetween val="midCat"/>
      </c:valAx>
      <c:valAx>
        <c:axId val="18638950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ltLang="ja-JP" sz="1800"/>
                  <a:t>growth</a:t>
                </a:r>
                <a:r>
                  <a:rPr lang="en-US" altLang="ja-JP" sz="1800" baseline="0"/>
                  <a:t> rate (nm/min)</a:t>
                </a:r>
                <a:endParaRPr lang="ja-JP" altLang="en-US" sz="1800"/>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ja-JP"/>
          </a:p>
        </c:txPr>
        <c:crossAx val="1914052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45</xdr:col>
      <xdr:colOff>0</xdr:colOff>
      <xdr:row>40</xdr:row>
      <xdr:rowOff>238111</xdr:rowOff>
    </xdr:from>
    <xdr:to>
      <xdr:col>49</xdr:col>
      <xdr:colOff>0</xdr:colOff>
      <xdr:row>61</xdr:row>
      <xdr:rowOff>131624</xdr:rowOff>
    </xdr:to>
    <xdr:graphicFrame macro="">
      <xdr:nvGraphicFramePr>
        <xdr:cNvPr id="4" name="グラフ 3">
          <a:extLst>
            <a:ext uri="{FF2B5EF4-FFF2-40B4-BE49-F238E27FC236}">
              <a16:creationId xmlns:a16="http://schemas.microsoft.com/office/drawing/2014/main" id="{3FE850DB-2FB2-0376-BFEA-353EA947F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植田　大雅" id="{B2D3856E-30D3-0A4D-815A-93DA8BD7F80B}" userId="S::4287075998@utac.u-tokyo.ac.jp::e49b90ff-71eb-411e-9a20-78b7a0ca1c0e"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 dT="2023-07-13T05:51:10.97" personId="{B2D3856E-30D3-0A4D-815A-93DA8BD7F80B}" id="{D0B33AC1-37E9-C048-8C0B-37793E08754C}">
    <text>Cr_x(Bi_{1-y}Sb_y)_{2-x}Te_3</text>
  </threadedComment>
  <threadedComment ref="L1" dT="2023-10-30T16:27:32.98" personId="{B2D3856E-30D3-0A4D-815A-93DA8BD7F80B}" id="{584D5211-C912-3346-A153-1A3569D717AC}">
    <text>バッファー層（ST, BST）含む成長時間．Te anneal timeは除く</text>
  </threadedComment>
  <threadedComment ref="W1" dT="2023-11-17T08:09:00.55" personId="{B2D3856E-30D3-0A4D-815A-93DA8BD7F80B}" id="{38AE21C7-E5A6-9642-BCE8-604BEB133C07}">
    <text>T = 2 K，単位は磁束密度（V s m^-2）の逆数に対応</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CE4E-E89E-FA42-9F7F-129A12C3C5AA}">
  <dimension ref="A1:BW59"/>
  <sheetViews>
    <sheetView tabSelected="1" zoomScale="88" workbookViewId="0">
      <pane xSplit="5" ySplit="1" topLeftCell="F2" activePane="bottomRight" state="frozen"/>
      <selection pane="topRight" activeCell="F1" sqref="F1"/>
      <selection pane="bottomLeft" activeCell="A2" sqref="A2"/>
      <selection pane="bottomRight" activeCell="H14" sqref="H14"/>
    </sheetView>
  </sheetViews>
  <sheetFormatPr baseColWidth="10" defaultRowHeight="20"/>
  <cols>
    <col min="3" max="3" width="28.28515625" customWidth="1"/>
    <col min="11" max="12" width="10.7109375" style="5"/>
    <col min="17" max="17" width="11.7109375" bestFit="1" customWidth="1"/>
    <col min="23" max="23" width="13" style="6" bestFit="1" customWidth="1"/>
    <col min="24" max="24" width="13.28515625" style="8" bestFit="1" customWidth="1"/>
    <col min="25" max="25" width="11.140625" style="8" customWidth="1"/>
    <col min="26" max="31" width="10.7109375" style="7"/>
    <col min="39" max="39" width="17.28515625" style="48" bestFit="1" customWidth="1"/>
    <col min="41" max="45" width="15.42578125" customWidth="1"/>
    <col min="46" max="50" width="13" customWidth="1"/>
  </cols>
  <sheetData>
    <row r="1" spans="1:75">
      <c r="A1" t="s">
        <v>33</v>
      </c>
      <c r="B1" t="s">
        <v>29</v>
      </c>
      <c r="C1" t="s">
        <v>15</v>
      </c>
      <c r="D1" t="s">
        <v>0</v>
      </c>
      <c r="E1" t="s">
        <v>24</v>
      </c>
      <c r="F1" t="s">
        <v>25</v>
      </c>
      <c r="G1" t="s">
        <v>16</v>
      </c>
      <c r="H1" t="s">
        <v>17</v>
      </c>
      <c r="I1" t="s">
        <v>5</v>
      </c>
      <c r="J1" t="s">
        <v>6</v>
      </c>
      <c r="K1" s="5" t="s">
        <v>7</v>
      </c>
      <c r="L1" s="5" t="s">
        <v>31</v>
      </c>
      <c r="M1" t="s">
        <v>1</v>
      </c>
      <c r="N1" t="s">
        <v>2</v>
      </c>
      <c r="O1" t="s">
        <v>3</v>
      </c>
      <c r="P1" t="s">
        <v>18</v>
      </c>
      <c r="Q1" t="s">
        <v>4</v>
      </c>
      <c r="R1" t="s">
        <v>28</v>
      </c>
      <c r="S1" t="s">
        <v>8</v>
      </c>
      <c r="T1" t="s">
        <v>12</v>
      </c>
      <c r="U1" t="s">
        <v>14</v>
      </c>
      <c r="V1" t="s">
        <v>13</v>
      </c>
      <c r="W1" s="6" t="s">
        <v>83</v>
      </c>
      <c r="X1" s="8" t="s">
        <v>84</v>
      </c>
      <c r="Y1" s="8" t="s">
        <v>101</v>
      </c>
      <c r="Z1" s="7" t="s">
        <v>87</v>
      </c>
      <c r="AA1" s="7" t="s">
        <v>102</v>
      </c>
      <c r="AB1" s="7" t="s">
        <v>98</v>
      </c>
      <c r="AC1" s="7" t="s">
        <v>99</v>
      </c>
      <c r="AD1" s="7" t="s">
        <v>100</v>
      </c>
      <c r="AE1" s="7" t="s">
        <v>91</v>
      </c>
      <c r="AF1" t="s">
        <v>32</v>
      </c>
      <c r="AG1" t="s">
        <v>58</v>
      </c>
      <c r="AH1" t="s">
        <v>56</v>
      </c>
      <c r="AI1" t="s">
        <v>70</v>
      </c>
      <c r="AJ1" t="s">
        <v>73</v>
      </c>
      <c r="AK1" t="s">
        <v>72</v>
      </c>
      <c r="AL1" t="s">
        <v>71</v>
      </c>
      <c r="AM1" s="48" t="s">
        <v>161</v>
      </c>
      <c r="AN1" t="s">
        <v>161</v>
      </c>
      <c r="AO1" s="4" t="s">
        <v>163</v>
      </c>
      <c r="AP1" s="4" t="s">
        <v>164</v>
      </c>
      <c r="AQ1" s="4" t="s">
        <v>165</v>
      </c>
      <c r="AR1" s="4" t="s">
        <v>166</v>
      </c>
      <c r="AS1" s="4" t="s">
        <v>167</v>
      </c>
      <c r="AT1" s="4" t="s">
        <v>168</v>
      </c>
      <c r="AU1" s="4" t="s">
        <v>169</v>
      </c>
      <c r="AV1" s="50" t="s">
        <v>171</v>
      </c>
      <c r="AW1" s="50" t="s">
        <v>170</v>
      </c>
      <c r="AX1" s="4" t="s">
        <v>103</v>
      </c>
      <c r="AY1" s="4" t="s">
        <v>51</v>
      </c>
      <c r="AZ1" s="4" t="s">
        <v>52</v>
      </c>
      <c r="BA1" s="4" t="s">
        <v>53</v>
      </c>
      <c r="BB1" s="4" t="s">
        <v>54</v>
      </c>
      <c r="BC1" s="4" t="s">
        <v>55</v>
      </c>
      <c r="BD1" s="4" t="s">
        <v>172</v>
      </c>
      <c r="BE1" s="4" t="s">
        <v>173</v>
      </c>
      <c r="BF1" s="50" t="s">
        <v>174</v>
      </c>
      <c r="BG1" s="50" t="s">
        <v>175</v>
      </c>
    </row>
    <row r="2" spans="1:75" s="18" customFormat="1">
      <c r="A2" s="18" t="s">
        <v>34</v>
      </c>
      <c r="B2" s="18" t="s">
        <v>20</v>
      </c>
      <c r="C2" s="18" t="s">
        <v>141</v>
      </c>
      <c r="D2" s="18" t="s">
        <v>9</v>
      </c>
      <c r="E2" s="18">
        <v>0</v>
      </c>
      <c r="F2" s="18">
        <v>0.84</v>
      </c>
      <c r="G2" s="19">
        <f>2*Q2/(Q2+M2+N2)</f>
        <v>0</v>
      </c>
      <c r="H2" s="20">
        <f t="shared" ref="H2:H20" si="0">N2/P2</f>
        <v>0.84</v>
      </c>
      <c r="I2" s="20">
        <v>200</v>
      </c>
      <c r="J2" s="20">
        <v>380</v>
      </c>
      <c r="K2" s="21">
        <v>380</v>
      </c>
      <c r="L2" s="21">
        <v>55</v>
      </c>
      <c r="M2" s="20">
        <v>7.9999999999999996E-7</v>
      </c>
      <c r="N2" s="20">
        <v>4.1999999999999996E-6</v>
      </c>
      <c r="O2" s="20">
        <v>1E-4</v>
      </c>
      <c r="P2" s="20">
        <f t="shared" ref="P2:P24" si="1">M2+N2</f>
        <v>4.9999999999999996E-6</v>
      </c>
      <c r="Q2" s="20">
        <v>0</v>
      </c>
      <c r="R2" s="20">
        <f>P2+Q2</f>
        <v>4.9999999999999996E-6</v>
      </c>
      <c r="S2" s="20" t="s">
        <v>22</v>
      </c>
      <c r="T2" s="18" t="s">
        <v>11</v>
      </c>
      <c r="U2" s="18" t="s">
        <v>11</v>
      </c>
      <c r="W2" s="22"/>
      <c r="X2" s="23">
        <v>-388513000000</v>
      </c>
      <c r="Y2" s="20">
        <f>0.0001/(1.602E-19*X2)</f>
        <v>-1606.6894166818638</v>
      </c>
      <c r="Z2" s="24"/>
      <c r="AA2" s="24"/>
      <c r="AB2" s="24"/>
      <c r="AC2" s="24">
        <v>1.3368000000000001E-4</v>
      </c>
      <c r="AD2" s="24">
        <v>7480.3</v>
      </c>
      <c r="AE2" s="24"/>
      <c r="AI2" s="18">
        <f>17.38/2</f>
        <v>8.69</v>
      </c>
      <c r="AJ2" s="18">
        <v>22.265000000000001</v>
      </c>
      <c r="AK2" s="18">
        <v>0.13</v>
      </c>
      <c r="AL2" s="18">
        <v>0.10199999999999999</v>
      </c>
      <c r="AM2" s="47">
        <f>(3/5)*(測定設定値!$B$2/(2*SIN(RADIANS(AI2))))</f>
        <v>3.0590020587721583</v>
      </c>
      <c r="AN2" s="18">
        <f>(5 / 2)*(3/5)*(測定設定値!$B$2/(2*SIN(RADIANS(AJ2))))</f>
        <v>3.0495545513399684</v>
      </c>
      <c r="AO2" s="25">
        <v>14.6574394463668</v>
      </c>
      <c r="AP2" s="25">
        <v>15.744</v>
      </c>
      <c r="AQ2" s="25">
        <v>17.38</v>
      </c>
      <c r="AR2" s="25">
        <v>19.12</v>
      </c>
      <c r="AS2" s="25">
        <v>20.276816608996501</v>
      </c>
      <c r="AT2" s="25">
        <f>0.1*(1/2)*測定設定値!$B$2/((SIN(RADIANS(AP2/2)-SIN(RADIANS(AO2/2)))))</f>
        <v>7.8359049908822227</v>
      </c>
      <c r="AU2" s="25">
        <f>0.1*(3/4)*測定設定値!$B$2/(SIN(RADIANS(AQ2/2))-(SIN(RADIANS(AP2/2))))</f>
        <v>8.1785348278902337</v>
      </c>
      <c r="AV2" s="25">
        <f>0.1*(3/4)*測定設定値!$B$2/(SIN(RADIANS(AR2/2))-(SIN(RADIANS(AQ2/2))))</f>
        <v>7.7070707261957843</v>
      </c>
      <c r="AW2" s="25">
        <f>0.1*(1/2)*測定設定値!$B$2/((SIN(RADIANS(AS2/2)-SIN(RADIANS(AR2/2)))))</f>
        <v>7.0877448128814136</v>
      </c>
      <c r="AX2" s="26">
        <f>AVERAGE(AT2:AW2)/L2</f>
        <v>0.14004206980840753</v>
      </c>
      <c r="AY2" s="25">
        <v>41.476643598615901</v>
      </c>
      <c r="AZ2" s="25">
        <v>42.787999999999997</v>
      </c>
      <c r="BA2" s="25">
        <v>44.524000000000001</v>
      </c>
      <c r="BB2" s="25">
        <v>46.335999999999999</v>
      </c>
      <c r="BC2" s="25">
        <v>47.604671280276797</v>
      </c>
      <c r="BD2" s="25">
        <f>0.1*(1/2)*測定設定値!$B$2/((SIN(RADIANS(AZ2/2)-SIN(RADIANS(AY2/2)))))</f>
        <v>3.9924040329520181</v>
      </c>
      <c r="BE2" s="25">
        <f>0.1*(3/4)*測定設定値!$B$2/(SIN(RADIANS(BA2/2))-(SIN(RADIANS(AZ2/2))))</f>
        <v>8.2161303980194269</v>
      </c>
      <c r="BF2" s="25">
        <f>0.1*(3/4)*測定設定値!$B$2/(SIN(RADIANS(BB2/2))-(SIN(RADIANS(BA2/2))))</f>
        <v>7.9215984624604276</v>
      </c>
      <c r="BG2" s="25">
        <f>0.1*(1/2)*測定設定値!$B$2/((SIN(RADIANS(BC2/2)-SIN(RADIANS(BB2/2)))))</f>
        <v>3.5015428186696389</v>
      </c>
    </row>
    <row r="3" spans="1:75">
      <c r="A3" t="s">
        <v>63</v>
      </c>
      <c r="G3" s="2"/>
      <c r="H3" s="1"/>
      <c r="I3" s="1"/>
      <c r="J3" s="1"/>
      <c r="M3" s="1"/>
      <c r="N3" s="1"/>
      <c r="O3" s="1"/>
      <c r="P3" s="1"/>
      <c r="Q3" s="1"/>
      <c r="R3" s="1"/>
      <c r="S3" s="1"/>
      <c r="Y3" s="1" t="e">
        <f t="shared" ref="Y3:Y30" si="2">0.0001/(1.602E-19*X3)</f>
        <v>#DIV/0!</v>
      </c>
      <c r="AM3" s="49" t="e">
        <f>(3/5)*(測定設定値!$B$2/(2*SIN(RADIANS(AI3))))</f>
        <v>#DIV/0!</v>
      </c>
      <c r="AN3" t="e">
        <f>(5 / 2)*(3/5)*(測定設定値!$B$2/(2*SIN(RADIANS(AJ3))))</f>
        <v>#DIV/0!</v>
      </c>
      <c r="AO3" s="4"/>
      <c r="AP3" s="4"/>
      <c r="AQ3" s="4"/>
      <c r="AR3" s="4"/>
      <c r="AS3" s="4"/>
      <c r="AT3" s="4" t="e">
        <f>0.1*(1/2)*測定設定値!$B$2/((SIN(RADIANS(AP3/2)-SIN(RADIANS(AO3/2)))))</f>
        <v>#DIV/0!</v>
      </c>
      <c r="AU3" s="4" t="e">
        <f>0.1*(3/4)*測定設定値!$B$2/(SIN(RADIANS(AQ3/2))-(SIN(RADIANS(AP3/2))))</f>
        <v>#DIV/0!</v>
      </c>
      <c r="AV3" s="4" t="e">
        <f>0.1*(3/4)*測定設定値!$B$2/(SIN(RADIANS(AR3/2))-(SIN(RADIANS(AQ3/2))))</f>
        <v>#DIV/0!</v>
      </c>
      <c r="AW3" s="4" t="e">
        <f>0.1*(1/2)*測定設定値!$B$2/((SIN(RADIANS(AS3/2)-SIN(RADIANS(AR3/2)))))</f>
        <v>#DIV/0!</v>
      </c>
      <c r="AX3" s="3" t="e">
        <f>AVERAGE(AV3,AU3)/L3</f>
        <v>#DIV/0!</v>
      </c>
      <c r="AY3" s="4"/>
      <c r="AZ3" s="4"/>
      <c r="BA3" s="4"/>
      <c r="BB3" s="4"/>
      <c r="BC3" s="4"/>
      <c r="BD3" s="4" t="e">
        <f>0.1*(1/2)*測定設定値!$B$2/((SIN(RADIANS(AZ3/2)-SIN(RADIANS(AY3/2)))))</f>
        <v>#DIV/0!</v>
      </c>
      <c r="BE3" s="4" t="e">
        <f>0.1*(3/4)*測定設定値!$B$2/(SIN(RADIANS(BA3/2))-(SIN(RADIANS(AZ3/2))))</f>
        <v>#DIV/0!</v>
      </c>
      <c r="BF3" s="4" t="e">
        <f>0.1*(3/4)*測定設定値!$B$2/(SIN(RADIANS(BB3/2))-(SIN(RADIANS(BA3/2))))</f>
        <v>#DIV/0!</v>
      </c>
      <c r="BG3" s="4" t="e">
        <f>0.1*(1/2)*測定設定値!$B$2/((SIN(RADIANS(BC3/2)-SIN(RADIANS(BB3/2)))))</f>
        <v>#DIV/0!</v>
      </c>
    </row>
    <row r="4" spans="1:75">
      <c r="A4" t="s">
        <v>64</v>
      </c>
      <c r="G4" s="2"/>
      <c r="H4" s="1"/>
      <c r="I4" s="1"/>
      <c r="J4" s="1"/>
      <c r="M4" s="1"/>
      <c r="N4" s="1"/>
      <c r="O4" s="1"/>
      <c r="P4" s="1"/>
      <c r="Q4" s="1"/>
      <c r="R4" s="1"/>
      <c r="S4" s="1"/>
      <c r="X4"/>
      <c r="Y4" s="1" t="e">
        <f>0.0001/(1.602E-19*X4)</f>
        <v>#DIV/0!</v>
      </c>
      <c r="AM4" s="49" t="e">
        <f>(3/5)*(測定設定値!$B$2/(2*SIN(RADIANS(AI4))))</f>
        <v>#DIV/0!</v>
      </c>
      <c r="AN4" t="e">
        <f>(5 / 2)*(3/5)*(測定設定値!$B$2/(2*SIN(RADIANS(AJ4))))</f>
        <v>#DIV/0!</v>
      </c>
      <c r="AO4" s="4"/>
      <c r="AP4" s="4"/>
      <c r="AQ4" s="4"/>
      <c r="AR4" s="4"/>
      <c r="AS4" s="4"/>
      <c r="AT4" s="4" t="e">
        <f>0.1*(1/2)*測定設定値!$B$2/((SIN(RADIANS(AP4/2)-SIN(RADIANS(AO4/2)))))</f>
        <v>#DIV/0!</v>
      </c>
      <c r="AU4" s="4" t="e">
        <f>0.1*(3/4)*測定設定値!$B$2/(SIN(RADIANS(AQ4/2))-(SIN(RADIANS(AP4/2))))</f>
        <v>#DIV/0!</v>
      </c>
      <c r="AV4" s="4" t="e">
        <f>0.1*(3/4)*測定設定値!$B$2/(SIN(RADIANS(AR4/2))-(SIN(RADIANS(AQ4/2))))</f>
        <v>#DIV/0!</v>
      </c>
      <c r="AW4" s="4" t="e">
        <f>0.1*(1/2)*測定設定値!$B$2/((SIN(RADIANS(AS4/2)-SIN(RADIANS(AR4/2)))))</f>
        <v>#DIV/0!</v>
      </c>
      <c r="AX4" s="3" t="e">
        <f>AVERAGE(AV4,AU4)/L4</f>
        <v>#DIV/0!</v>
      </c>
      <c r="AY4" s="4"/>
      <c r="AZ4" s="4"/>
      <c r="BA4" s="4"/>
      <c r="BB4" s="4"/>
      <c r="BC4" s="4"/>
      <c r="BD4" s="4" t="e">
        <f>0.1*(1/2)*測定設定値!$B$2/((SIN(RADIANS(AZ4/2)-SIN(RADIANS(AY4/2)))))</f>
        <v>#DIV/0!</v>
      </c>
      <c r="BE4" s="4" t="e">
        <f>0.1*(3/4)*測定設定値!$B$2/(SIN(RADIANS(BA4/2))-(SIN(RADIANS(AZ4/2))))</f>
        <v>#DIV/0!</v>
      </c>
      <c r="BF4" s="4" t="e">
        <f>0.1*(3/4)*測定設定値!$B$2/(SIN(RADIANS(BB4/2))-(SIN(RADIANS(BA4/2))))</f>
        <v>#DIV/0!</v>
      </c>
      <c r="BG4" s="4" t="e">
        <f>0.1*(1/2)*測定設定値!$B$2/((SIN(RADIANS(BC4/2)-SIN(RADIANS(BB4/2)))))</f>
        <v>#DIV/0!</v>
      </c>
    </row>
    <row r="5" spans="1:75" s="18" customFormat="1">
      <c r="A5" s="18" t="s">
        <v>35</v>
      </c>
      <c r="B5" s="18" t="s">
        <v>30</v>
      </c>
      <c r="C5" s="18" t="s">
        <v>142</v>
      </c>
      <c r="D5" s="18" t="s">
        <v>9</v>
      </c>
      <c r="E5" s="18">
        <v>0.08</v>
      </c>
      <c r="F5" s="18">
        <v>0.84</v>
      </c>
      <c r="G5" s="19">
        <f>2*Q5/(Q5+M5+N5)</f>
        <v>7.6923076923076927E-2</v>
      </c>
      <c r="H5" s="20">
        <f t="shared" si="0"/>
        <v>0.84</v>
      </c>
      <c r="I5" s="20">
        <v>200</v>
      </c>
      <c r="J5" s="20">
        <v>380</v>
      </c>
      <c r="K5" s="21">
        <v>380</v>
      </c>
      <c r="L5" s="21">
        <v>55</v>
      </c>
      <c r="M5" s="20">
        <v>7.9999999999999996E-7</v>
      </c>
      <c r="N5" s="20">
        <v>4.1999999999999996E-6</v>
      </c>
      <c r="O5" s="20">
        <v>1E-4</v>
      </c>
      <c r="P5" s="20">
        <f t="shared" si="1"/>
        <v>4.9999999999999996E-6</v>
      </c>
      <c r="Q5" s="20">
        <v>1.9999999999999999E-7</v>
      </c>
      <c r="R5" s="20">
        <f t="shared" ref="R5:R24" si="3">P5+Q5</f>
        <v>5.1999999999999993E-6</v>
      </c>
      <c r="S5" s="20" t="s">
        <v>10</v>
      </c>
      <c r="T5" s="18" t="s">
        <v>11</v>
      </c>
      <c r="U5" s="18" t="s">
        <v>11</v>
      </c>
      <c r="V5" s="18" t="s">
        <v>11</v>
      </c>
      <c r="W5" s="22"/>
      <c r="X5" s="23">
        <v>164257837220455</v>
      </c>
      <c r="Y5" s="20">
        <f>0.0001/(1.602E-19*X5)</f>
        <v>3.80024317808068</v>
      </c>
      <c r="Z5" s="18">
        <v>0.431263751953125</v>
      </c>
      <c r="AA5" s="18">
        <v>94.033926964872705</v>
      </c>
      <c r="AB5" s="20">
        <v>1.7911901232501701E-5</v>
      </c>
      <c r="AC5" s="18">
        <v>4.3607631707900002E-4</v>
      </c>
      <c r="AD5" s="18">
        <v>2289.3141280258301</v>
      </c>
      <c r="AE5" s="18">
        <v>4.1061154060981597E-2</v>
      </c>
      <c r="AH5" s="18">
        <v>200</v>
      </c>
      <c r="AM5" s="47" t="e">
        <f>(3/5)*(測定設定値!$B$2/(2*SIN(RADIANS(AI5))))</f>
        <v>#DIV/0!</v>
      </c>
      <c r="AN5" s="18" t="e">
        <f>(5 / 2)*(3/5)*(測定設定値!$B$2/(2*SIN(RADIANS(AJ5))))</f>
        <v>#DIV/0!</v>
      </c>
      <c r="AO5" s="25"/>
      <c r="AP5" s="25"/>
      <c r="AQ5" s="25"/>
      <c r="AR5" s="25"/>
      <c r="AS5" s="25"/>
      <c r="AT5" s="25" t="e">
        <f>0.1*(1/2)*測定設定値!$B$2/((SIN(RADIANS(AP5/2)-SIN(RADIANS(AO5/2)))))</f>
        <v>#DIV/0!</v>
      </c>
      <c r="AU5" s="25" t="e">
        <f>0.1*(3/4)*測定設定値!$B$2/(SIN(RADIANS(AQ5/2))-(SIN(RADIANS(AP5/2))))</f>
        <v>#DIV/0!</v>
      </c>
      <c r="AV5" s="25" t="e">
        <f>0.1*(3/4)*測定設定値!$B$2/(SIN(RADIANS(AR5/2))-(SIN(RADIANS(AQ5/2))))</f>
        <v>#DIV/0!</v>
      </c>
      <c r="AW5" s="25" t="e">
        <f>0.1*(1/2)*測定設定値!$B$2/((SIN(RADIANS(AS5/2)-SIN(RADIANS(AR5/2)))))</f>
        <v>#DIV/0!</v>
      </c>
      <c r="AX5" s="26" t="e">
        <f>AVERAGE(AV5,AU5)/L5</f>
        <v>#DIV/0!</v>
      </c>
      <c r="AY5" s="25"/>
      <c r="AZ5" s="25"/>
      <c r="BA5" s="25"/>
      <c r="BB5" s="25"/>
      <c r="BC5" s="25"/>
      <c r="BD5" s="25" t="e">
        <f>0.1*(1/2)*測定設定値!$B$2/((SIN(RADIANS(AZ5/2)-SIN(RADIANS(AY5/2)))))</f>
        <v>#DIV/0!</v>
      </c>
      <c r="BE5" s="25" t="e">
        <f>0.1*(3/4)*測定設定値!$B$2/(SIN(RADIANS(BA5/2))-(SIN(RADIANS(AZ5/2))))</f>
        <v>#DIV/0!</v>
      </c>
      <c r="BF5" s="25" t="e">
        <f>0.1*(3/4)*測定設定値!$B$2/(SIN(RADIANS(BB5/2))-(SIN(RADIANS(BA5/2))))</f>
        <v>#DIV/0!</v>
      </c>
      <c r="BG5" s="25" t="e">
        <f>0.1*(1/2)*測定設定値!$B$2/((SIN(RADIANS(BC5/2)-SIN(RADIANS(BB5/2)))))</f>
        <v>#DIV/0!</v>
      </c>
    </row>
    <row r="6" spans="1:75">
      <c r="A6" t="s">
        <v>36</v>
      </c>
      <c r="B6" t="s">
        <v>30</v>
      </c>
      <c r="C6" t="s">
        <v>96</v>
      </c>
      <c r="D6" t="s">
        <v>9</v>
      </c>
      <c r="E6">
        <v>0.02</v>
      </c>
      <c r="F6">
        <v>0.84</v>
      </c>
      <c r="G6" s="2">
        <f>2*Q6/(Q6+M6+N6)</f>
        <v>1.9801980198019806E-2</v>
      </c>
      <c r="H6" s="1">
        <f t="shared" si="0"/>
        <v>0.84</v>
      </c>
      <c r="I6" s="1">
        <v>200</v>
      </c>
      <c r="J6" s="1">
        <v>380</v>
      </c>
      <c r="K6" s="5">
        <v>380</v>
      </c>
      <c r="L6" s="5">
        <v>55</v>
      </c>
      <c r="M6" s="1">
        <v>7.9999999999999996E-7</v>
      </c>
      <c r="N6" s="1">
        <v>4.1999999999999996E-6</v>
      </c>
      <c r="O6" s="1">
        <v>1E-4</v>
      </c>
      <c r="P6" s="1">
        <f t="shared" si="1"/>
        <v>4.9999999999999996E-6</v>
      </c>
      <c r="Q6" s="1">
        <v>4.9999999999999998E-8</v>
      </c>
      <c r="R6" s="1">
        <f t="shared" si="3"/>
        <v>5.0499999999999999E-6</v>
      </c>
      <c r="S6" s="1" t="s">
        <v>10</v>
      </c>
      <c r="T6" t="s">
        <v>11</v>
      </c>
      <c r="U6" t="s">
        <v>11</v>
      </c>
      <c r="V6" s="1" t="s">
        <v>11</v>
      </c>
      <c r="Y6" s="1" t="e">
        <f t="shared" si="2"/>
        <v>#DIV/0!</v>
      </c>
      <c r="AM6" s="49" t="e">
        <f>(3/5)*(測定設定値!$B$2/(2*SIN(RADIANS(AI6))))</f>
        <v>#DIV/0!</v>
      </c>
      <c r="AN6" t="e">
        <f>(5 / 2)*(3/5)*(測定設定値!$B$2/(2*SIN(RADIANS(AJ6))))</f>
        <v>#DIV/0!</v>
      </c>
      <c r="AO6" s="4"/>
      <c r="AP6" s="4"/>
      <c r="AQ6" s="4"/>
      <c r="AR6" s="4"/>
      <c r="AS6" s="4"/>
      <c r="AT6" s="4" t="e">
        <f>0.1*(1/2)*測定設定値!$B$2/((SIN(RADIANS(AP6/2)-SIN(RADIANS(AO6/2)))))</f>
        <v>#DIV/0!</v>
      </c>
      <c r="AU6" s="4" t="e">
        <f>0.1*(3/4)*測定設定値!$B$2/(SIN(RADIANS(AQ6/2))-(SIN(RADIANS(AP6/2))))</f>
        <v>#DIV/0!</v>
      </c>
      <c r="AV6" s="4" t="e">
        <f>0.1*(3/4)*測定設定値!$B$2/(SIN(RADIANS(AR6/2))-(SIN(RADIANS(AQ6/2))))</f>
        <v>#DIV/0!</v>
      </c>
      <c r="AW6" s="4" t="e">
        <f>0.1*(1/2)*測定設定値!$B$2/((SIN(RADIANS(AS6/2)-SIN(RADIANS(AR6/2)))))</f>
        <v>#DIV/0!</v>
      </c>
      <c r="AX6" s="3" t="e">
        <f>AVERAGE(AV6,AU6)/L6</f>
        <v>#DIV/0!</v>
      </c>
      <c r="AY6" s="4"/>
      <c r="AZ6" s="4"/>
      <c r="BA6" s="4"/>
      <c r="BB6" s="4"/>
      <c r="BC6" s="4"/>
      <c r="BD6" s="4" t="e">
        <f>0.1*(1/2)*測定設定値!$B$2/((SIN(RADIANS(AZ6/2)-SIN(RADIANS(AY6/2)))))</f>
        <v>#DIV/0!</v>
      </c>
      <c r="BE6" s="4" t="e">
        <f>0.1*(3/4)*測定設定値!$B$2/(SIN(RADIANS(BA6/2))-(SIN(RADIANS(AZ6/2))))</f>
        <v>#DIV/0!</v>
      </c>
      <c r="BF6" s="4" t="e">
        <f>0.1*(3/4)*測定設定値!$B$2/(SIN(RADIANS(BB6/2))-(SIN(RADIANS(BA6/2))))</f>
        <v>#DIV/0!</v>
      </c>
      <c r="BG6" s="4" t="e">
        <f>0.1*(1/2)*測定設定値!$B$2/((SIN(RADIANS(BC6/2)-SIN(RADIANS(BB6/2)))))</f>
        <v>#DIV/0!</v>
      </c>
    </row>
    <row r="7" spans="1:75">
      <c r="A7" t="s">
        <v>37</v>
      </c>
      <c r="B7" t="s">
        <v>30</v>
      </c>
      <c r="C7" t="s">
        <v>97</v>
      </c>
      <c r="D7" t="s">
        <v>9</v>
      </c>
      <c r="E7">
        <v>0.02</v>
      </c>
      <c r="F7">
        <v>0.84</v>
      </c>
      <c r="G7" s="2">
        <f t="shared" ref="G7:G20" si="4">2*Q7/(Q7+M7+N7)</f>
        <v>1.9801980198019806E-2</v>
      </c>
      <c r="H7" s="1">
        <f t="shared" si="0"/>
        <v>0.84</v>
      </c>
      <c r="I7" s="1">
        <v>200</v>
      </c>
      <c r="J7" s="1">
        <v>380</v>
      </c>
      <c r="K7" s="5">
        <v>380</v>
      </c>
      <c r="L7" s="5">
        <v>55</v>
      </c>
      <c r="M7" s="1">
        <v>7.9999999999999996E-7</v>
      </c>
      <c r="N7" s="1">
        <v>4.1999999999999996E-6</v>
      </c>
      <c r="O7" s="1">
        <v>1E-4</v>
      </c>
      <c r="P7" s="1">
        <f t="shared" si="1"/>
        <v>4.9999999999999996E-6</v>
      </c>
      <c r="Q7" s="1">
        <v>4.9999999999999998E-8</v>
      </c>
      <c r="R7" s="1">
        <f t="shared" si="3"/>
        <v>5.0499999999999999E-6</v>
      </c>
      <c r="S7" s="1" t="s">
        <v>10</v>
      </c>
      <c r="T7" t="s">
        <v>11</v>
      </c>
      <c r="U7" t="s">
        <v>11</v>
      </c>
      <c r="V7" s="1" t="s">
        <v>11</v>
      </c>
      <c r="Y7" s="1" t="e">
        <f t="shared" si="2"/>
        <v>#DIV/0!</v>
      </c>
      <c r="AM7" s="49" t="e">
        <f>(3/5)*(測定設定値!$B$2/(2*SIN(RADIANS(AI7))))</f>
        <v>#DIV/0!</v>
      </c>
      <c r="AN7" t="e">
        <f>(5 / 2)*(3/5)*(測定設定値!$B$2/(2*SIN(RADIANS(AJ7))))</f>
        <v>#DIV/0!</v>
      </c>
      <c r="AO7" s="4"/>
      <c r="AP7" s="4"/>
      <c r="AQ7" s="4"/>
      <c r="AR7" s="4"/>
      <c r="AS7" s="4"/>
      <c r="AT7" s="4" t="e">
        <f>0.1*(1/2)*測定設定値!$B$2/((SIN(RADIANS(AP7/2)-SIN(RADIANS(AO7/2)))))</f>
        <v>#DIV/0!</v>
      </c>
      <c r="AU7" s="4" t="e">
        <f>0.1*(3/4)*測定設定値!$B$2/(SIN(RADIANS(AQ7/2))-(SIN(RADIANS(AP7/2))))</f>
        <v>#DIV/0!</v>
      </c>
      <c r="AV7" s="4" t="e">
        <f>0.1*(3/4)*測定設定値!$B$2/(SIN(RADIANS(AR7/2))-(SIN(RADIANS(AQ7/2))))</f>
        <v>#DIV/0!</v>
      </c>
      <c r="AW7" s="4" t="e">
        <f>0.1*(1/2)*測定設定値!$B$2/((SIN(RADIANS(AS7/2)-SIN(RADIANS(AR7/2)))))</f>
        <v>#DIV/0!</v>
      </c>
      <c r="AX7" s="3" t="e">
        <f>AVERAGE(AV7,AU7)/L7</f>
        <v>#DIV/0!</v>
      </c>
      <c r="AY7" s="4"/>
      <c r="AZ7" s="4"/>
      <c r="BA7" s="4"/>
      <c r="BB7" s="4"/>
      <c r="BC7" s="4"/>
      <c r="BD7" s="4" t="e">
        <f>0.1*(1/2)*測定設定値!$B$2/((SIN(RADIANS(AZ7/2)-SIN(RADIANS(AY7/2)))))</f>
        <v>#DIV/0!</v>
      </c>
      <c r="BE7" s="4" t="e">
        <f>0.1*(3/4)*測定設定値!$B$2/(SIN(RADIANS(BA7/2))-(SIN(RADIANS(AZ7/2))))</f>
        <v>#DIV/0!</v>
      </c>
      <c r="BF7" s="4" t="e">
        <f>0.1*(3/4)*測定設定値!$B$2/(SIN(RADIANS(BB7/2))-(SIN(RADIANS(BA7/2))))</f>
        <v>#DIV/0!</v>
      </c>
      <c r="BG7" s="4" t="e">
        <f>0.1*(1/2)*測定設定値!$B$2/((SIN(RADIANS(BC7/2)-SIN(RADIANS(BB7/2)))))</f>
        <v>#DIV/0!</v>
      </c>
    </row>
    <row r="8" spans="1:75" s="18" customFormat="1">
      <c r="A8" s="18" t="s">
        <v>38</v>
      </c>
      <c r="B8" s="18" t="s">
        <v>30</v>
      </c>
      <c r="C8" s="18" t="s">
        <v>143</v>
      </c>
      <c r="D8" s="18" t="s">
        <v>9</v>
      </c>
      <c r="E8" s="18">
        <v>8.0000000000000002E-3</v>
      </c>
      <c r="F8" s="18">
        <v>0.84</v>
      </c>
      <c r="G8" s="19">
        <f t="shared" si="4"/>
        <v>7.9681274900398422E-3</v>
      </c>
      <c r="H8" s="20">
        <f t="shared" si="0"/>
        <v>0.84</v>
      </c>
      <c r="I8" s="20">
        <v>200</v>
      </c>
      <c r="J8" s="20">
        <v>380</v>
      </c>
      <c r="K8" s="21">
        <v>380</v>
      </c>
      <c r="L8" s="21">
        <v>55</v>
      </c>
      <c r="M8" s="20">
        <v>7.9999999999999996E-7</v>
      </c>
      <c r="N8" s="20">
        <v>4.1999999999999996E-6</v>
      </c>
      <c r="O8" s="20">
        <v>1E-4</v>
      </c>
      <c r="P8" s="20">
        <f t="shared" si="1"/>
        <v>4.9999999999999996E-6</v>
      </c>
      <c r="Q8" s="20">
        <v>2E-8</v>
      </c>
      <c r="R8" s="20">
        <f t="shared" si="3"/>
        <v>5.0199999999999994E-6</v>
      </c>
      <c r="S8" s="20" t="s">
        <v>10</v>
      </c>
      <c r="T8" s="18" t="s">
        <v>11</v>
      </c>
      <c r="U8" s="18" t="s">
        <v>11</v>
      </c>
      <c r="V8" s="20" t="s">
        <v>11</v>
      </c>
      <c r="W8" s="22"/>
      <c r="X8" s="23">
        <v>-1572570000000</v>
      </c>
      <c r="Y8" s="20">
        <f t="shared" si="2"/>
        <v>-396.94240977719335</v>
      </c>
      <c r="Z8" s="24">
        <v>3.1744996093749998E-2</v>
      </c>
      <c r="AA8" s="24">
        <v>2763.1212350000001</v>
      </c>
      <c r="AB8" s="20">
        <v>1.0494187488864699E-5</v>
      </c>
      <c r="AC8" s="20">
        <v>6.0727414251169998E-5</v>
      </c>
      <c r="AD8" s="18">
        <v>15989.537833533701</v>
      </c>
      <c r="AE8" s="24">
        <v>0.11691904468651999</v>
      </c>
      <c r="AH8" s="18">
        <v>14</v>
      </c>
      <c r="AM8" s="47" t="e">
        <f>(3/5)*(測定設定値!$B$2/(2*SIN(RADIANS(AI8))))</f>
        <v>#DIV/0!</v>
      </c>
      <c r="AN8" s="18" t="e">
        <f>(5 / 2)*(3/5)*(測定設定値!$B$2/(2*SIN(RADIANS(AJ8))))</f>
        <v>#DIV/0!</v>
      </c>
      <c r="AO8" s="25"/>
      <c r="AP8" s="25">
        <v>16.015999999999998</v>
      </c>
      <c r="AQ8" s="25">
        <v>17.366</v>
      </c>
      <c r="AR8" s="25">
        <v>18.832000000000001</v>
      </c>
      <c r="AS8" s="25"/>
      <c r="AT8" s="25">
        <f>0.1*(1/2)*測定設定値!$B$2/((SIN(RADIANS(AP8/2)-SIN(RADIANS(AO8/2)))))</f>
        <v>0.55293334347667744</v>
      </c>
      <c r="AU8" s="25">
        <f>0.1*(3/4)*測定設定値!$B$2/(SIN(RADIANS(AQ8/2))-(SIN(RADIANS(AP8/2))))</f>
        <v>9.9127761695380432</v>
      </c>
      <c r="AV8" s="25">
        <f>0.1*(3/4)*測定設定値!$B$2/(SIN(RADIANS(AR8/2))-(SIN(RADIANS(AQ8/2))))</f>
        <v>9.1455931615944159</v>
      </c>
      <c r="AW8" s="25">
        <f>0.1*(1/2)*測定設定値!$B$2/((SIN(RADIANS(AS8/2)-SIN(RADIANS(AR8/2)))))</f>
        <v>-0.47294565573083269</v>
      </c>
      <c r="AX8" s="26">
        <f>AVERAGE(AV8,AU8)/L8</f>
        <v>0.17325790301029509</v>
      </c>
      <c r="AY8" s="25"/>
      <c r="AZ8" s="25">
        <v>42.927999999999997</v>
      </c>
      <c r="BA8" s="25">
        <v>44.52</v>
      </c>
      <c r="BB8" s="25">
        <v>46.195999999999998</v>
      </c>
      <c r="BC8" s="25"/>
      <c r="BD8" s="25">
        <f>0.1*(1/2)*測定設定値!$B$2/((SIN(RADIANS(AZ8/2)-SIN(RADIANS(AY8/2)))))</f>
        <v>0.21051220223577807</v>
      </c>
      <c r="BE8" s="25">
        <f>0.1*(3/4)*測定設定値!$B$2/(SIN(RADIANS(BA8/2))-(SIN(RADIANS(AZ8/2))))</f>
        <v>8.9614159132747826</v>
      </c>
      <c r="BF8" s="25">
        <f>0.1*(3/4)*測定設定値!$B$2/(SIN(RADIANS(BB8/2))-(SIN(RADIANS(BA8/2))))</f>
        <v>8.5621379473979928</v>
      </c>
      <c r="BG8" s="25">
        <f>0.1*(1/2)*測定設定値!$B$2/((SIN(RADIANS(BC8/2)-SIN(RADIANS(BB8/2)))))</f>
        <v>-0.20148052859034571</v>
      </c>
    </row>
    <row r="9" spans="1:75" s="18" customFormat="1">
      <c r="A9" s="18" t="s">
        <v>39</v>
      </c>
      <c r="B9" s="18" t="s">
        <v>30</v>
      </c>
      <c r="C9" s="44" t="s">
        <v>143</v>
      </c>
      <c r="D9" s="18" t="s">
        <v>9</v>
      </c>
      <c r="E9" s="18">
        <v>0.05</v>
      </c>
      <c r="F9" s="18">
        <v>0.84</v>
      </c>
      <c r="G9" s="19">
        <f t="shared" si="4"/>
        <v>4.9921996879875197E-2</v>
      </c>
      <c r="H9" s="20">
        <f t="shared" si="0"/>
        <v>0.84</v>
      </c>
      <c r="I9" s="20">
        <v>200</v>
      </c>
      <c r="J9" s="20">
        <v>380</v>
      </c>
      <c r="K9" s="21">
        <v>380</v>
      </c>
      <c r="L9" s="21">
        <v>55</v>
      </c>
      <c r="M9" s="20">
        <v>7.9999999999999996E-7</v>
      </c>
      <c r="N9" s="20">
        <v>4.1999999999999996E-6</v>
      </c>
      <c r="O9" s="20">
        <v>1E-4</v>
      </c>
      <c r="P9" s="20">
        <f t="shared" si="1"/>
        <v>4.9999999999999996E-6</v>
      </c>
      <c r="Q9" s="20">
        <v>1.2800000000000001E-7</v>
      </c>
      <c r="R9" s="20">
        <f t="shared" si="3"/>
        <v>5.1279999999999999E-6</v>
      </c>
      <c r="S9" s="20" t="s">
        <v>10</v>
      </c>
      <c r="T9" s="18" t="s">
        <v>11</v>
      </c>
      <c r="U9" s="18" t="s">
        <v>11</v>
      </c>
      <c r="V9" s="20" t="s">
        <v>11</v>
      </c>
      <c r="W9" s="22"/>
      <c r="X9" s="18">
        <v>96468039495361.5</v>
      </c>
      <c r="Y9" s="20">
        <f t="shared" si="2"/>
        <v>6.4707412797928319</v>
      </c>
      <c r="Z9" s="18">
        <v>0.23294083593750001</v>
      </c>
      <c r="AA9" s="18">
        <v>371.37912321613601</v>
      </c>
      <c r="AB9" s="20">
        <v>8.4517562986093299E-6</v>
      </c>
      <c r="AC9" s="18">
        <v>1.5061980629240001E-4</v>
      </c>
      <c r="AD9" s="18">
        <v>6618.3938134958498</v>
      </c>
      <c r="AE9" s="18">
        <v>5.6257526242882001E-2</v>
      </c>
      <c r="AH9" s="18">
        <v>160</v>
      </c>
      <c r="AM9" s="47" t="e">
        <f>(3/5)*(測定設定値!$B$2/(2*SIN(RADIANS(AI9))))</f>
        <v>#DIV/0!</v>
      </c>
      <c r="AN9" s="18" t="e">
        <f>(5 / 2)*(3/5)*(測定設定値!$B$2/(2*SIN(RADIANS(AJ9))))</f>
        <v>#DIV/0!</v>
      </c>
      <c r="AO9" s="25"/>
      <c r="AP9" s="25">
        <v>16.756</v>
      </c>
      <c r="AQ9" s="25">
        <v>17.684000000000001</v>
      </c>
      <c r="AR9" s="25">
        <v>18.68</v>
      </c>
      <c r="AS9" s="25"/>
      <c r="AT9" s="25">
        <f>0.1*(1/2)*測定設定値!$B$2/((SIN(RADIANS(AP9/2)-SIN(RADIANS(AO9/2)))))</f>
        <v>0.52867691835325159</v>
      </c>
      <c r="AU9" s="25">
        <f>0.1*(3/4)*測定設定値!$B$2/(SIN(RADIANS(AQ9/2))-(SIN(RADIANS(AP9/2))))</f>
        <v>14.430407745635273</v>
      </c>
      <c r="AV9" s="25">
        <f>0.1*(3/4)*測定設定値!$B$2/(SIN(RADIANS(AR9/2))-(SIN(RADIANS(AQ9/2))))</f>
        <v>13.462791903392999</v>
      </c>
      <c r="AW9" s="25">
        <f>0.1*(1/2)*測定設定値!$B$2/((SIN(RADIANS(AS9/2)-SIN(RADIANS(AR9/2)))))</f>
        <v>-0.47672552081062974</v>
      </c>
      <c r="AX9" s="26">
        <f>AVERAGE(AV9,AU9)/L9</f>
        <v>0.25357454226389337</v>
      </c>
      <c r="AY9" s="25"/>
      <c r="AZ9" s="25"/>
      <c r="BA9" s="25"/>
      <c r="BB9" s="25"/>
      <c r="BC9" s="25"/>
      <c r="BD9" s="25" t="e">
        <f>0.1*(1/2)*測定設定値!$B$2/((SIN(RADIANS(AZ9/2)-SIN(RADIANS(AY9/2)))))</f>
        <v>#DIV/0!</v>
      </c>
      <c r="BE9" s="25" t="e">
        <f>0.1*(3/4)*測定設定値!$B$2/(SIN(RADIANS(BA9/2))-(SIN(RADIANS(AZ9/2))))</f>
        <v>#DIV/0!</v>
      </c>
      <c r="BF9" s="25" t="e">
        <f>0.1*(3/4)*測定設定値!$B$2/(SIN(RADIANS(BB9/2))-(SIN(RADIANS(BA9/2))))</f>
        <v>#DIV/0!</v>
      </c>
      <c r="BG9" s="25" t="e">
        <f>0.1*(1/2)*測定設定値!$B$2/((SIN(RADIANS(BC9/2)-SIN(RADIANS(BB9/2)))))</f>
        <v>#DIV/0!</v>
      </c>
    </row>
    <row r="10" spans="1:75" s="18" customFormat="1">
      <c r="A10" s="18" t="s">
        <v>40</v>
      </c>
      <c r="B10" s="18" t="s">
        <v>30</v>
      </c>
      <c r="C10" s="18" t="s">
        <v>144</v>
      </c>
      <c r="D10" s="18" t="s">
        <v>9</v>
      </c>
      <c r="E10" s="18">
        <v>0.02</v>
      </c>
      <c r="F10" s="18">
        <v>0.78</v>
      </c>
      <c r="G10" s="19">
        <f t="shared" si="4"/>
        <v>1.9874861980125141E-2</v>
      </c>
      <c r="H10" s="20">
        <f t="shared" si="0"/>
        <v>0.78066914498141271</v>
      </c>
      <c r="I10" s="20">
        <v>200</v>
      </c>
      <c r="J10" s="20">
        <v>380</v>
      </c>
      <c r="K10" s="21">
        <v>380</v>
      </c>
      <c r="L10" s="21">
        <v>55</v>
      </c>
      <c r="M10" s="20">
        <v>1.1799999999999999E-6</v>
      </c>
      <c r="N10" s="20">
        <v>4.1999999999999996E-6</v>
      </c>
      <c r="O10" s="20">
        <v>1E-4</v>
      </c>
      <c r="P10" s="20">
        <f t="shared" si="1"/>
        <v>5.3799999999999993E-6</v>
      </c>
      <c r="Q10" s="20">
        <v>5.4E-8</v>
      </c>
      <c r="R10" s="20">
        <f t="shared" si="3"/>
        <v>5.4339999999999991E-6</v>
      </c>
      <c r="S10" s="20" t="s">
        <v>19</v>
      </c>
      <c r="T10" s="18" t="s">
        <v>11</v>
      </c>
      <c r="U10" s="18" t="s">
        <v>11</v>
      </c>
      <c r="V10" s="20" t="s">
        <v>11</v>
      </c>
      <c r="W10" s="22"/>
      <c r="X10" s="18">
        <v>3715398876796.8999</v>
      </c>
      <c r="Y10" s="20">
        <f t="shared" si="2"/>
        <v>168.00880498770832</v>
      </c>
      <c r="Z10" s="18">
        <v>7.7795871826171897E-2</v>
      </c>
      <c r="AA10" s="18">
        <v>4274.6114694651096</v>
      </c>
      <c r="AB10" s="20">
        <v>2.7013482771831101E-5</v>
      </c>
      <c r="AC10" s="20">
        <v>7.47648943832751E-5</v>
      </c>
      <c r="AD10" s="18">
        <v>11830.791229087799</v>
      </c>
      <c r="AE10" s="18">
        <v>0.36004181685085102</v>
      </c>
      <c r="AH10" s="18">
        <v>50</v>
      </c>
      <c r="AM10" s="47" t="e">
        <f>(3/5)*(測定設定値!$B$2/(2*SIN(RADIANS(AI10))))</f>
        <v>#DIV/0!</v>
      </c>
      <c r="AN10" s="18" t="e">
        <f>(5 / 2)*(3/5)*(測定設定値!$B$2/(2*SIN(RADIANS(AJ10))))</f>
        <v>#DIV/0!</v>
      </c>
      <c r="AO10" s="25"/>
      <c r="AP10" s="25">
        <v>16.408000000000001</v>
      </c>
      <c r="AQ10" s="25">
        <v>17.571999999999999</v>
      </c>
      <c r="AR10" s="25">
        <v>18.756</v>
      </c>
      <c r="AS10" s="25"/>
      <c r="AT10" s="25">
        <f>0.1*(1/2)*測定設定値!$B$2/((SIN(RADIANS(AP10/2)-SIN(RADIANS(AO10/2)))))</f>
        <v>0.53981052508183325</v>
      </c>
      <c r="AU10" s="25">
        <f>0.1*(3/4)*測定設定値!$B$2/(SIN(RADIANS(AQ10/2))-(SIN(RADIANS(AP10/2))))</f>
        <v>11.501200857726605</v>
      </c>
      <c r="AV10" s="25">
        <f>0.1*(3/4)*測定設定値!$B$2/(SIN(RADIANS(AR10/2))-(SIN(RADIANS(AQ10/2))))</f>
        <v>11.324849084792946</v>
      </c>
      <c r="AW10" s="25">
        <f>0.1*(1/2)*測定設定値!$B$2/((SIN(RADIANS(AS10/2)-SIN(RADIANS(AR10/2)))))</f>
        <v>-0.47482786083066858</v>
      </c>
      <c r="AX10" s="26">
        <f>AVERAGE(AV10,AU10)/L10</f>
        <v>0.20750954493199594</v>
      </c>
      <c r="AY10" s="25"/>
      <c r="AZ10" s="25"/>
      <c r="BA10" s="25">
        <v>44.82</v>
      </c>
      <c r="BB10" s="25"/>
      <c r="BC10" s="25"/>
      <c r="BD10" s="25" t="e">
        <f>0.1*(1/2)*測定設定値!$B$2/((SIN(RADIANS(AZ10/2)-SIN(RADIANS(AY10/2)))))</f>
        <v>#DIV/0!</v>
      </c>
      <c r="BE10" s="25">
        <f>0.1*(3/4)*測定設定値!$B$2/(SIN(RADIANS(BA10/2))-(SIN(RADIANS(AZ10/2))))</f>
        <v>0.3030829797564164</v>
      </c>
      <c r="BF10" s="25">
        <f>0.1*(3/4)*測定設定値!$B$2/(SIN(RADIANS(BB10/2))-(SIN(RADIANS(BA10/2))))</f>
        <v>-0.3030829797564164</v>
      </c>
      <c r="BG10" s="25" t="e">
        <f>0.1*(1/2)*測定設定値!$B$2/((SIN(RADIANS(BC10/2)-SIN(RADIANS(BB10/2)))))</f>
        <v>#DIV/0!</v>
      </c>
    </row>
    <row r="11" spans="1:75">
      <c r="A11" t="s">
        <v>41</v>
      </c>
      <c r="B11" t="s">
        <v>30</v>
      </c>
      <c r="C11" t="s">
        <v>26</v>
      </c>
      <c r="D11" t="s">
        <v>9</v>
      </c>
      <c r="E11" s="2">
        <v>1.2E-2</v>
      </c>
      <c r="F11">
        <v>0.84</v>
      </c>
      <c r="G11" s="2">
        <f t="shared" si="4"/>
        <v>1.1967952923401125E-2</v>
      </c>
      <c r="H11" s="1">
        <f t="shared" si="0"/>
        <v>0.84</v>
      </c>
      <c r="I11" s="1">
        <v>200</v>
      </c>
      <c r="J11" s="1">
        <v>380</v>
      </c>
      <c r="K11" s="5">
        <v>380</v>
      </c>
      <c r="L11" s="5">
        <v>55</v>
      </c>
      <c r="M11" s="1">
        <v>7.9999999999999996E-7</v>
      </c>
      <c r="N11" s="1">
        <v>4.1999999999999996E-6</v>
      </c>
      <c r="O11" s="1">
        <v>1E-4</v>
      </c>
      <c r="P11" s="1">
        <f t="shared" si="1"/>
        <v>4.9999999999999996E-6</v>
      </c>
      <c r="Q11" s="1">
        <v>3.0099999999999998E-8</v>
      </c>
      <c r="R11" s="1">
        <f t="shared" si="3"/>
        <v>5.0300999999999995E-6</v>
      </c>
      <c r="S11" s="1" t="s">
        <v>27</v>
      </c>
      <c r="T11" t="s">
        <v>11</v>
      </c>
      <c r="U11" t="s">
        <v>11</v>
      </c>
      <c r="V11" s="1" t="s">
        <v>11</v>
      </c>
      <c r="Y11" s="1" t="e">
        <f t="shared" si="2"/>
        <v>#DIV/0!</v>
      </c>
      <c r="AM11" s="49" t="e">
        <f>(3/5)*(測定設定値!$B$2/(2*SIN(RADIANS(AI11))))</f>
        <v>#DIV/0!</v>
      </c>
      <c r="AN11" t="e">
        <f>(5 / 2)*(3/5)*(測定設定値!$B$2/(2*SIN(RADIANS(AJ11))))</f>
        <v>#DIV/0!</v>
      </c>
      <c r="AO11" s="4"/>
      <c r="AP11" s="4"/>
      <c r="AQ11" s="4"/>
      <c r="AR11" s="4"/>
      <c r="AS11" s="4"/>
      <c r="AT11" s="4" t="e">
        <f>0.1*(1/2)*測定設定値!$B$2/((SIN(RADIANS(AP11/2)-SIN(RADIANS(AO11/2)))))</f>
        <v>#DIV/0!</v>
      </c>
      <c r="AU11" s="4" t="e">
        <f>0.1*(3/4)*測定設定値!$B$2/(SIN(RADIANS(AQ11/2))-(SIN(RADIANS(AP11/2))))</f>
        <v>#DIV/0!</v>
      </c>
      <c r="AV11" s="4" t="e">
        <f>0.1*(3/4)*測定設定値!$B$2/(SIN(RADIANS(AR11/2))-(SIN(RADIANS(AQ11/2))))</f>
        <v>#DIV/0!</v>
      </c>
      <c r="AW11" s="4" t="e">
        <f>0.1*(1/2)*測定設定値!$B$2/((SIN(RADIANS(AS11/2)-SIN(RADIANS(AR11/2)))))</f>
        <v>#DIV/0!</v>
      </c>
      <c r="AX11" s="3" t="e">
        <f>AVERAGE(AV11,AU11)/L11</f>
        <v>#DIV/0!</v>
      </c>
      <c r="AY11" s="4"/>
      <c r="AZ11" s="4"/>
      <c r="BA11" s="4"/>
      <c r="BB11" s="4"/>
      <c r="BC11" s="4"/>
      <c r="BD11" s="4" t="e">
        <f>0.1*(1/2)*測定設定値!$B$2/((SIN(RADIANS(AZ11/2)-SIN(RADIANS(AY11/2)))))</f>
        <v>#DIV/0!</v>
      </c>
      <c r="BE11" s="4" t="e">
        <f>0.1*(3/4)*測定設定値!$B$2/(SIN(RADIANS(BA11/2))-(SIN(RADIANS(AZ11/2))))</f>
        <v>#DIV/0!</v>
      </c>
      <c r="BF11" s="4" t="e">
        <f>0.1*(3/4)*測定設定値!$B$2/(SIN(RADIANS(BB11/2))-(SIN(RADIANS(BA11/2))))</f>
        <v>#DIV/0!</v>
      </c>
      <c r="BG11" s="4" t="e">
        <f>0.1*(1/2)*測定設定値!$B$2/((SIN(RADIANS(BC11/2)-SIN(RADIANS(BB11/2)))))</f>
        <v>#DIV/0!</v>
      </c>
    </row>
    <row r="12" spans="1:75" s="18" customFormat="1">
      <c r="A12" s="18" t="s">
        <v>42</v>
      </c>
      <c r="B12" s="18" t="s">
        <v>30</v>
      </c>
      <c r="C12" s="18" t="s">
        <v>143</v>
      </c>
      <c r="D12" s="18" t="s">
        <v>9</v>
      </c>
      <c r="E12" s="19">
        <v>1.2E-2</v>
      </c>
      <c r="F12" s="18">
        <v>0.84</v>
      </c>
      <c r="G12" s="19">
        <f t="shared" si="4"/>
        <v>1.1967952923401125E-2</v>
      </c>
      <c r="H12" s="20">
        <f>N12/P12</f>
        <v>0.84</v>
      </c>
      <c r="I12" s="20">
        <v>200</v>
      </c>
      <c r="J12" s="20">
        <v>380</v>
      </c>
      <c r="K12" s="21">
        <v>380</v>
      </c>
      <c r="L12" s="21">
        <v>55</v>
      </c>
      <c r="M12" s="20">
        <v>7.9999999999999996E-7</v>
      </c>
      <c r="N12" s="20">
        <v>4.1999999999999996E-6</v>
      </c>
      <c r="O12" s="20">
        <v>1E-4</v>
      </c>
      <c r="P12" s="20">
        <f t="shared" si="1"/>
        <v>4.9999999999999996E-6</v>
      </c>
      <c r="Q12" s="20">
        <v>3.0099999999999998E-8</v>
      </c>
      <c r="R12" s="20">
        <f t="shared" si="3"/>
        <v>5.0300999999999995E-6</v>
      </c>
      <c r="S12" s="20" t="s">
        <v>27</v>
      </c>
      <c r="T12" s="18" t="s">
        <v>11</v>
      </c>
      <c r="U12" s="18" t="s">
        <v>11</v>
      </c>
      <c r="V12" s="20" t="s">
        <v>11</v>
      </c>
      <c r="W12" s="22"/>
      <c r="X12" s="18">
        <v>3071936757203.4902</v>
      </c>
      <c r="Y12" s="20">
        <f t="shared" si="2"/>
        <v>203.20070843892424</v>
      </c>
      <c r="Z12" s="18">
        <v>8.0944776367187499E-2</v>
      </c>
      <c r="AA12" s="18">
        <v>6891.8458486109103</v>
      </c>
      <c r="AB12" s="20">
        <v>1.5363399375031101E-5</v>
      </c>
      <c r="AC12" s="20">
        <v>4.4645044266503498E-5</v>
      </c>
      <c r="AD12" s="18">
        <v>20027.257996639099</v>
      </c>
      <c r="AE12" s="18">
        <v>0.34226160360264202</v>
      </c>
      <c r="AH12" s="18">
        <v>16</v>
      </c>
      <c r="AM12" s="47" t="e">
        <f>(3/5)*(測定設定値!$B$2/(2*SIN(RADIANS(AI12))))</f>
        <v>#DIV/0!</v>
      </c>
      <c r="AN12" s="18" t="e">
        <f>(5 / 2)*(3/5)*(測定設定値!$B$2/(2*SIN(RADIANS(AJ12))))</f>
        <v>#DIV/0!</v>
      </c>
      <c r="AO12" s="25">
        <v>15.54</v>
      </c>
      <c r="AP12" s="25">
        <v>16.367999999999999</v>
      </c>
      <c r="AQ12" s="25">
        <v>17.495999999999999</v>
      </c>
      <c r="AR12" s="25">
        <v>18.652000000000001</v>
      </c>
      <c r="AS12" s="25">
        <v>19.324000000000002</v>
      </c>
      <c r="AT12" s="25">
        <f>0.1*(1/2)*測定設定値!$B$2/((SIN(RADIANS(AP12/2)-SIN(RADIANS(AO12/2)))))</f>
        <v>10.081296827479276</v>
      </c>
      <c r="AU12" s="25">
        <f>0.1*(3/4)*測定設定値!$B$2/(SIN(RADIANS(AQ12/2))-(SIN(RADIANS(AP12/2))))</f>
        <v>11.867361714148853</v>
      </c>
      <c r="AV12" s="25">
        <f>0.1*(3/4)*測定設定値!$B$2/(SIN(RADIANS(AR12/2))-(SIN(RADIANS(AQ12/2))))</f>
        <v>11.59769849330578</v>
      </c>
      <c r="AW12" s="25">
        <f>0.1*(1/2)*測定設定値!$B$2/((SIN(RADIANS(AS12/2)-SIN(RADIANS(AR12/2)))))</f>
        <v>11.703044441657394</v>
      </c>
      <c r="AX12" s="26">
        <f>AVERAGE(AV12,AU12)/L12</f>
        <v>0.2133187291586785</v>
      </c>
      <c r="AY12" s="25"/>
      <c r="AZ12" s="25"/>
      <c r="BA12" s="25"/>
      <c r="BB12" s="25"/>
      <c r="BC12" s="25"/>
      <c r="BD12" s="25" t="e">
        <f>0.1*(1/2)*測定設定値!$B$2/((SIN(RADIANS(AZ12/2)-SIN(RADIANS(AY12/2)))))</f>
        <v>#DIV/0!</v>
      </c>
      <c r="BE12" s="25" t="e">
        <f>0.1*(3/4)*測定設定値!$B$2/(SIN(RADIANS(BA12/2))-(SIN(RADIANS(AZ12/2))))</f>
        <v>#DIV/0!</v>
      </c>
      <c r="BF12" s="25" t="e">
        <f>0.1*(3/4)*測定設定値!$B$2/(SIN(RADIANS(BB12/2))-(SIN(RADIANS(BA12/2))))</f>
        <v>#DIV/0!</v>
      </c>
      <c r="BG12" s="25" t="e">
        <f>0.1*(1/2)*測定設定値!$B$2/((SIN(RADIANS(BC12/2)-SIN(RADIANS(BB12/2)))))</f>
        <v>#DIV/0!</v>
      </c>
    </row>
    <row r="13" spans="1:75" s="18" customFormat="1">
      <c r="A13" s="18" t="s">
        <v>43</v>
      </c>
      <c r="B13" s="18" t="s">
        <v>30</v>
      </c>
      <c r="C13" s="18" t="s">
        <v>143</v>
      </c>
      <c r="D13" s="18" t="s">
        <v>23</v>
      </c>
      <c r="E13" s="18">
        <v>1.6E-2</v>
      </c>
      <c r="F13" s="18">
        <v>0.84</v>
      </c>
      <c r="G13" s="19">
        <f t="shared" si="4"/>
        <v>1.5991111640180147E-2</v>
      </c>
      <c r="H13" s="20">
        <f t="shared" si="0"/>
        <v>0.84</v>
      </c>
      <c r="I13" s="20">
        <v>200</v>
      </c>
      <c r="J13" s="20">
        <v>380</v>
      </c>
      <c r="K13" s="21">
        <v>380</v>
      </c>
      <c r="L13" s="21">
        <v>55</v>
      </c>
      <c r="M13" s="20">
        <v>7.9999999999999996E-7</v>
      </c>
      <c r="N13" s="20">
        <v>4.1999999999999996E-6</v>
      </c>
      <c r="O13" s="20">
        <v>1E-4</v>
      </c>
      <c r="P13" s="20">
        <f t="shared" si="1"/>
        <v>4.9999999999999996E-6</v>
      </c>
      <c r="Q13" s="20">
        <v>4.0299999999999997E-8</v>
      </c>
      <c r="R13" s="20">
        <f t="shared" si="3"/>
        <v>5.0402999999999998E-6</v>
      </c>
      <c r="S13" s="20" t="s">
        <v>27</v>
      </c>
      <c r="T13" s="18" t="s">
        <v>11</v>
      </c>
      <c r="U13" s="18" t="s">
        <v>11</v>
      </c>
      <c r="V13" s="20" t="s">
        <v>11</v>
      </c>
      <c r="W13" s="22"/>
      <c r="X13" s="18">
        <v>2308174342909.2598</v>
      </c>
      <c r="Y13" s="20">
        <f t="shared" si="2"/>
        <v>270.43872455342535</v>
      </c>
      <c r="Z13" s="18">
        <v>3.0233228027343802E-2</v>
      </c>
      <c r="AA13" s="18">
        <v>2692.32945620484</v>
      </c>
      <c r="AB13" s="20">
        <v>6.8004108351017104E-5</v>
      </c>
      <c r="AC13" s="18">
        <v>1.43645069114E-4</v>
      </c>
      <c r="AD13" s="18">
        <v>5687.0071557757701</v>
      </c>
      <c r="AE13" s="18">
        <v>0.44065424197365199</v>
      </c>
      <c r="AH13" s="18">
        <v>25</v>
      </c>
      <c r="AM13" s="47" t="e">
        <f>(3/5)*(測定設定値!$B$2/(2*SIN(RADIANS(AI13))))</f>
        <v>#DIV/0!</v>
      </c>
      <c r="AN13" s="18" t="e">
        <f>(5 / 2)*(3/5)*(測定設定値!$B$2/(2*SIN(RADIANS(AJ13))))</f>
        <v>#DIV/0!</v>
      </c>
      <c r="AO13" s="25"/>
      <c r="AP13" s="25">
        <v>16.440000000000001</v>
      </c>
      <c r="AQ13" s="25">
        <v>17.488</v>
      </c>
      <c r="AR13" s="25">
        <v>18.568000000000001</v>
      </c>
      <c r="AS13" s="25"/>
      <c r="AT13" s="25">
        <f>0.1*(1/2)*測定設定値!$B$2/((SIN(RADIANS(AP13/2)-SIN(RADIANS(AO13/2)))))</f>
        <v>0.53876699673655737</v>
      </c>
      <c r="AU13" s="25">
        <f>0.1*(3/4)*測定設定値!$B$2/(SIN(RADIANS(AQ13/2))-(SIN(RADIANS(AP13/2))))</f>
        <v>12.773791576084287</v>
      </c>
      <c r="AV13" s="25">
        <f>0.1*(3/4)*測定設定値!$B$2/(SIN(RADIANS(AR13/2))-(SIN(RADIANS(AQ13/2))))</f>
        <v>12.41303462351323</v>
      </c>
      <c r="AW13" s="25">
        <f>0.1*(1/2)*測定設定値!$B$2/((SIN(RADIANS(AS13/2)-SIN(RADIANS(AR13/2)))))</f>
        <v>-0.47955064270385289</v>
      </c>
      <c r="AX13" s="26">
        <f>AVERAGE(AV13,AU13)/L13</f>
        <v>0.22897114726906836</v>
      </c>
      <c r="AY13" s="25"/>
      <c r="AZ13" s="25"/>
      <c r="BA13" s="25"/>
      <c r="BB13" s="25"/>
      <c r="BC13" s="25"/>
      <c r="BD13" s="25" t="e">
        <f>0.1*(1/2)*測定設定値!$B$2/((SIN(RADIANS(AZ13/2)-SIN(RADIANS(AY13/2)))))</f>
        <v>#DIV/0!</v>
      </c>
      <c r="BE13" s="25" t="e">
        <f>0.1*(3/4)*測定設定値!$B$2/(SIN(RADIANS(BA13/2))-(SIN(RADIANS(AZ13/2))))</f>
        <v>#DIV/0!</v>
      </c>
      <c r="BF13" s="25" t="e">
        <f>0.1*(3/4)*測定設定値!$B$2/(SIN(RADIANS(BB13/2))-(SIN(RADIANS(BA13/2))))</f>
        <v>#DIV/0!</v>
      </c>
      <c r="BG13" s="25" t="e">
        <f>0.1*(1/2)*測定設定値!$B$2/((SIN(RADIANS(BC13/2)-SIN(RADIANS(BB13/2)))))</f>
        <v>#DIV/0!</v>
      </c>
      <c r="BW13" s="18" t="s">
        <v>20</v>
      </c>
    </row>
    <row r="14" spans="1:75" s="9" customFormat="1">
      <c r="A14" s="9" t="s">
        <v>44</v>
      </c>
      <c r="B14" s="9" t="s">
        <v>85</v>
      </c>
      <c r="C14" s="45" t="s">
        <v>146</v>
      </c>
      <c r="D14" s="9" t="s">
        <v>23</v>
      </c>
      <c r="E14" s="9">
        <v>0.02</v>
      </c>
      <c r="F14" s="9">
        <v>0.72</v>
      </c>
      <c r="G14" s="10">
        <f>2*Q14/(Q14+M14+N14)</f>
        <v>1.9801980198019806E-2</v>
      </c>
      <c r="H14" s="11">
        <f t="shared" si="0"/>
        <v>0.72</v>
      </c>
      <c r="I14" s="11">
        <v>200</v>
      </c>
      <c r="J14" s="11">
        <v>380</v>
      </c>
      <c r="K14" s="12">
        <v>380</v>
      </c>
      <c r="L14" s="12">
        <v>55</v>
      </c>
      <c r="M14" s="11">
        <f>(M13+N13)*(1-F14)</f>
        <v>1.3999999999999999E-6</v>
      </c>
      <c r="N14" s="11">
        <f>(M13+N13)*F14</f>
        <v>3.5999999999999994E-6</v>
      </c>
      <c r="O14" s="11">
        <v>1E-4</v>
      </c>
      <c r="P14" s="11">
        <f t="shared" si="1"/>
        <v>4.9999999999999996E-6</v>
      </c>
      <c r="Q14" s="11">
        <v>4.9999999999999998E-8</v>
      </c>
      <c r="R14" s="11">
        <f t="shared" si="3"/>
        <v>5.0499999999999999E-6</v>
      </c>
      <c r="S14" s="11" t="s">
        <v>69</v>
      </c>
      <c r="T14" s="9" t="s">
        <v>11</v>
      </c>
      <c r="U14" s="9" t="s">
        <v>11</v>
      </c>
      <c r="W14" s="13"/>
      <c r="X14" s="14"/>
      <c r="Y14" s="11" t="e">
        <f t="shared" si="2"/>
        <v>#DIV/0!</v>
      </c>
      <c r="Z14" s="15"/>
      <c r="AA14" s="15"/>
      <c r="AB14" s="15"/>
      <c r="AC14" s="15"/>
      <c r="AD14" s="15"/>
      <c r="AE14" s="15"/>
      <c r="AM14" s="52" t="e">
        <f>(3/5)*(測定設定値!$B$2/(2*SIN(RADIANS(AI14))))</f>
        <v>#DIV/0!</v>
      </c>
      <c r="AN14" s="9" t="e">
        <f>(5 / 2)*(3/5)*(測定設定値!$B$2/(2*SIN(RADIANS(AJ14))))</f>
        <v>#DIV/0!</v>
      </c>
      <c r="AO14" s="16"/>
      <c r="AP14" s="16"/>
      <c r="AQ14" s="16"/>
      <c r="AR14" s="16"/>
      <c r="AS14" s="16"/>
      <c r="AT14" s="16" t="e">
        <f>0.1*(1/2)*測定設定値!$B$2/((SIN(RADIANS(AP14/2)-SIN(RADIANS(AO14/2)))))</f>
        <v>#DIV/0!</v>
      </c>
      <c r="AU14" s="16" t="e">
        <f>0.1*(3/4)*測定設定値!$B$2/(SIN(RADIANS(AQ14/2))-(SIN(RADIANS(AP14/2))))</f>
        <v>#DIV/0!</v>
      </c>
      <c r="AV14" s="16" t="e">
        <f>0.1*(3/4)*測定設定値!$B$2/(SIN(RADIANS(AR14/2))-(SIN(RADIANS(AQ14/2))))</f>
        <v>#DIV/0!</v>
      </c>
      <c r="AW14" s="16" t="e">
        <f>0.1*(1/2)*測定設定値!$B$2/((SIN(RADIANS(AS14/2)-SIN(RADIANS(AR14/2)))))</f>
        <v>#DIV/0!</v>
      </c>
      <c r="AX14" s="17" t="e">
        <f>AVERAGE(AV14,AU14)/L14</f>
        <v>#DIV/0!</v>
      </c>
      <c r="AY14" s="16"/>
      <c r="AZ14" s="16"/>
      <c r="BA14" s="16"/>
      <c r="BB14" s="16"/>
      <c r="BC14" s="16"/>
      <c r="BD14" s="16" t="e">
        <f>0.1*(1/2)*測定設定値!$B$2/((SIN(RADIANS(AZ14/2)-SIN(RADIANS(AY14/2)))))</f>
        <v>#DIV/0!</v>
      </c>
      <c r="BE14" s="16" t="e">
        <f>0.1*(3/4)*測定設定値!$B$2/(SIN(RADIANS(BA14/2))-(SIN(RADIANS(AZ14/2))))</f>
        <v>#DIV/0!</v>
      </c>
      <c r="BF14" s="16" t="e">
        <f>0.1*(3/4)*測定設定値!$B$2/(SIN(RADIANS(BB14/2))-(SIN(RADIANS(BA14/2))))</f>
        <v>#DIV/0!</v>
      </c>
      <c r="BG14" s="16" t="e">
        <f>0.1*(1/2)*測定設定値!$B$2/((SIN(RADIANS(BC14/2)-SIN(RADIANS(BB14/2)))))</f>
        <v>#DIV/0!</v>
      </c>
      <c r="BW14" s="9" t="s">
        <v>21</v>
      </c>
    </row>
    <row r="15" spans="1:75" s="9" customFormat="1">
      <c r="A15" s="9" t="s">
        <v>45</v>
      </c>
      <c r="B15" s="9" t="s">
        <v>85</v>
      </c>
      <c r="C15" s="46" t="s">
        <v>145</v>
      </c>
      <c r="D15" s="9" t="s">
        <v>23</v>
      </c>
      <c r="E15" s="9">
        <v>1.6E-2</v>
      </c>
      <c r="F15" s="9">
        <v>0.72</v>
      </c>
      <c r="G15" s="10">
        <f t="shared" si="4"/>
        <v>1.5873015873015876E-2</v>
      </c>
      <c r="H15" s="11">
        <f t="shared" si="0"/>
        <v>0.72</v>
      </c>
      <c r="I15" s="11">
        <v>200</v>
      </c>
      <c r="J15" s="11">
        <v>380</v>
      </c>
      <c r="K15" s="12">
        <v>380</v>
      </c>
      <c r="L15" s="12">
        <v>55</v>
      </c>
      <c r="M15" s="11">
        <f>(M14+N14)*(1-F15)</f>
        <v>1.3999999999999999E-6</v>
      </c>
      <c r="N15" s="11">
        <f>(M14+N14)*F15</f>
        <v>3.5999999999999994E-6</v>
      </c>
      <c r="O15" s="11">
        <v>1E-4</v>
      </c>
      <c r="P15" s="11">
        <f t="shared" si="1"/>
        <v>4.9999999999999996E-6</v>
      </c>
      <c r="Q15" s="11">
        <v>4.0000000000000001E-8</v>
      </c>
      <c r="R15" s="11">
        <f t="shared" si="3"/>
        <v>5.0399999999999992E-6</v>
      </c>
      <c r="S15" s="11" t="s">
        <v>69</v>
      </c>
      <c r="T15" s="9" t="s">
        <v>11</v>
      </c>
      <c r="U15" s="9" t="s">
        <v>11</v>
      </c>
      <c r="W15" s="13"/>
      <c r="Y15" s="11" t="e">
        <f t="shared" si="2"/>
        <v>#DIV/0!</v>
      </c>
      <c r="Z15" s="15"/>
      <c r="AA15" s="15"/>
      <c r="AB15" s="15"/>
      <c r="AC15" s="15"/>
      <c r="AD15" s="15"/>
      <c r="AE15" s="15"/>
      <c r="AM15" s="52" t="e">
        <f>(3/5)*(測定設定値!$B$2/(2*SIN(RADIANS(AI15))))</f>
        <v>#DIV/0!</v>
      </c>
      <c r="AN15" s="9" t="e">
        <f>(5 / 2)*(3/5)*(測定設定値!$B$2/(2*SIN(RADIANS(AJ15))))</f>
        <v>#DIV/0!</v>
      </c>
      <c r="AO15" s="16"/>
      <c r="AP15" s="16"/>
      <c r="AQ15" s="16"/>
      <c r="AR15" s="16"/>
      <c r="AS15" s="16"/>
      <c r="AT15" s="16" t="e">
        <f>0.1*(1/2)*測定設定値!$B$2/((SIN(RADIANS(AP15/2)-SIN(RADIANS(AO15/2)))))</f>
        <v>#DIV/0!</v>
      </c>
      <c r="AU15" s="16" t="e">
        <f>0.1*(3/4)*測定設定値!$B$2/(SIN(RADIANS(AQ15/2))-(SIN(RADIANS(AP15/2))))</f>
        <v>#DIV/0!</v>
      </c>
      <c r="AV15" s="16" t="e">
        <f>0.1*(3/4)*測定設定値!$B$2/(SIN(RADIANS(AR15/2))-(SIN(RADIANS(AQ15/2))))</f>
        <v>#DIV/0!</v>
      </c>
      <c r="AW15" s="16" t="e">
        <f>0.1*(1/2)*測定設定値!$B$2/((SIN(RADIANS(AS15/2)-SIN(RADIANS(AR15/2)))))</f>
        <v>#DIV/0!</v>
      </c>
      <c r="AX15" s="17" t="e">
        <f>AVERAGE(AV15,AU15)/L15</f>
        <v>#DIV/0!</v>
      </c>
      <c r="AY15" s="16"/>
      <c r="AZ15" s="16"/>
      <c r="BA15" s="16"/>
      <c r="BB15" s="16"/>
      <c r="BC15" s="16"/>
      <c r="BD15" s="16" t="e">
        <f>0.1*(1/2)*測定設定値!$B$2/((SIN(RADIANS(AZ15/2)-SIN(RADIANS(AY15/2)))))</f>
        <v>#DIV/0!</v>
      </c>
      <c r="BE15" s="16" t="e">
        <f>0.1*(3/4)*測定設定値!$B$2/(SIN(RADIANS(BA15/2))-(SIN(RADIANS(AZ15/2))))</f>
        <v>#DIV/0!</v>
      </c>
      <c r="BF15" s="16" t="e">
        <f>0.1*(3/4)*測定設定値!$B$2/(SIN(RADIANS(BB15/2))-(SIN(RADIANS(BA15/2))))</f>
        <v>#DIV/0!</v>
      </c>
      <c r="BG15" s="16" t="e">
        <f>0.1*(1/2)*測定設定値!$B$2/((SIN(RADIANS(BC15/2)-SIN(RADIANS(BB15/2)))))</f>
        <v>#DIV/0!</v>
      </c>
    </row>
    <row r="16" spans="1:75" s="9" customFormat="1">
      <c r="A16" s="9" t="s">
        <v>46</v>
      </c>
      <c r="B16" s="9" t="s">
        <v>85</v>
      </c>
      <c r="C16" s="46" t="s">
        <v>145</v>
      </c>
      <c r="D16" s="9" t="s">
        <v>23</v>
      </c>
      <c r="E16" s="9">
        <v>1.2E-2</v>
      </c>
      <c r="F16" s="9">
        <v>0.72</v>
      </c>
      <c r="G16" s="10">
        <f t="shared" si="4"/>
        <v>1.1928429423459246E-2</v>
      </c>
      <c r="H16" s="11">
        <f t="shared" si="0"/>
        <v>0.72</v>
      </c>
      <c r="I16" s="11">
        <v>200</v>
      </c>
      <c r="J16" s="11">
        <v>380</v>
      </c>
      <c r="K16" s="12">
        <v>380</v>
      </c>
      <c r="L16" s="12">
        <v>55</v>
      </c>
      <c r="M16" s="11">
        <f>(M15+N15)*(1-F16)</f>
        <v>1.3999999999999999E-6</v>
      </c>
      <c r="N16" s="11">
        <f>(M15+N15)*F16</f>
        <v>3.5999999999999994E-6</v>
      </c>
      <c r="O16" s="11">
        <v>1E-4</v>
      </c>
      <c r="P16" s="11">
        <f t="shared" si="1"/>
        <v>4.9999999999999996E-6</v>
      </c>
      <c r="Q16" s="11">
        <v>2.9999999999999997E-8</v>
      </c>
      <c r="R16" s="11">
        <f t="shared" si="3"/>
        <v>5.0299999999999993E-6</v>
      </c>
      <c r="S16" s="11" t="s">
        <v>69</v>
      </c>
      <c r="T16" s="9" t="s">
        <v>11</v>
      </c>
      <c r="U16" s="9" t="s">
        <v>11</v>
      </c>
      <c r="W16" s="13"/>
      <c r="X16" s="14"/>
      <c r="Y16" s="11" t="e">
        <f t="shared" si="2"/>
        <v>#DIV/0!</v>
      </c>
      <c r="AB16" s="11"/>
      <c r="AC16" s="11"/>
      <c r="AM16" s="52" t="e">
        <f>(3/5)*(測定設定値!$B$2/(2*SIN(RADIANS(AI16))))</f>
        <v>#DIV/0!</v>
      </c>
      <c r="AN16" s="9" t="e">
        <f>(5 / 2)*(3/5)*(測定設定値!$B$2/(2*SIN(RADIANS(AJ16))))</f>
        <v>#DIV/0!</v>
      </c>
      <c r="AO16" s="16"/>
      <c r="AP16" s="16"/>
      <c r="AQ16" s="16"/>
      <c r="AR16" s="16"/>
      <c r="AS16" s="16"/>
      <c r="AT16" s="16" t="e">
        <f>0.1*(1/2)*測定設定値!$B$2/((SIN(RADIANS(AP16/2)-SIN(RADIANS(AO16/2)))))</f>
        <v>#DIV/0!</v>
      </c>
      <c r="AU16" s="16" t="e">
        <f>0.1*(3/4)*測定設定値!$B$2/(SIN(RADIANS(AQ16/2))-(SIN(RADIANS(AP16/2))))</f>
        <v>#DIV/0!</v>
      </c>
      <c r="AV16" s="16" t="e">
        <f>0.1*(3/4)*測定設定値!$B$2/(SIN(RADIANS(AR16/2))-(SIN(RADIANS(AQ16/2))))</f>
        <v>#DIV/0!</v>
      </c>
      <c r="AW16" s="16" t="e">
        <f>0.1*(1/2)*測定設定値!$B$2/((SIN(RADIANS(AS16/2)-SIN(RADIANS(AR16/2)))))</f>
        <v>#DIV/0!</v>
      </c>
      <c r="AX16" s="17" t="e">
        <f>AVERAGE(AV16,AU16)/L16</f>
        <v>#DIV/0!</v>
      </c>
      <c r="AY16" s="16"/>
      <c r="AZ16" s="16"/>
      <c r="BA16" s="16"/>
      <c r="BB16" s="16"/>
      <c r="BC16" s="16"/>
      <c r="BD16" s="16" t="e">
        <f>0.1*(1/2)*測定設定値!$B$2/((SIN(RADIANS(AZ16/2)-SIN(RADIANS(AY16/2)))))</f>
        <v>#DIV/0!</v>
      </c>
      <c r="BE16" s="16" t="e">
        <f>0.1*(3/4)*測定設定値!$B$2/(SIN(RADIANS(BA16/2))-(SIN(RADIANS(AZ16/2))))</f>
        <v>#DIV/0!</v>
      </c>
      <c r="BF16" s="16" t="e">
        <f>0.1*(3/4)*測定設定値!$B$2/(SIN(RADIANS(BB16/2))-(SIN(RADIANS(BA16/2))))</f>
        <v>#DIV/0!</v>
      </c>
      <c r="BG16" s="16" t="e">
        <f>0.1*(1/2)*測定設定値!$B$2/((SIN(RADIANS(BC16/2)-SIN(RADIANS(BB16/2)))))</f>
        <v>#DIV/0!</v>
      </c>
    </row>
    <row r="17" spans="1:59" s="18" customFormat="1">
      <c r="A17" s="18" t="s">
        <v>47</v>
      </c>
      <c r="B17" s="18" t="s">
        <v>30</v>
      </c>
      <c r="C17" s="18" t="s">
        <v>143</v>
      </c>
      <c r="D17" s="18" t="s">
        <v>23</v>
      </c>
      <c r="E17" s="18">
        <v>0.03</v>
      </c>
      <c r="F17" s="18">
        <v>0.84</v>
      </c>
      <c r="G17" s="19">
        <f t="shared" si="4"/>
        <v>2.9944838455476758E-2</v>
      </c>
      <c r="H17" s="20">
        <f t="shared" si="0"/>
        <v>0.84</v>
      </c>
      <c r="I17" s="20">
        <v>200</v>
      </c>
      <c r="J17" s="20">
        <v>380</v>
      </c>
      <c r="K17" s="21">
        <v>380</v>
      </c>
      <c r="L17" s="21">
        <v>55</v>
      </c>
      <c r="M17" s="20">
        <v>7.9999999999999996E-7</v>
      </c>
      <c r="N17" s="20">
        <v>4.1999999999999996E-6</v>
      </c>
      <c r="O17" s="20">
        <v>1E-4</v>
      </c>
      <c r="P17" s="20">
        <f t="shared" si="1"/>
        <v>4.9999999999999996E-6</v>
      </c>
      <c r="Q17" s="20">
        <v>7.6000000000000006E-8</v>
      </c>
      <c r="R17" s="20">
        <f t="shared" si="3"/>
        <v>5.0759999999999993E-6</v>
      </c>
      <c r="S17" s="18" t="s">
        <v>68</v>
      </c>
      <c r="T17" s="18" t="s">
        <v>11</v>
      </c>
      <c r="U17" s="18" t="s">
        <v>11</v>
      </c>
      <c r="V17" s="20" t="s">
        <v>11</v>
      </c>
      <c r="W17" s="22"/>
      <c r="X17" s="23"/>
      <c r="Y17" s="20" t="e">
        <f t="shared" si="2"/>
        <v>#DIV/0!</v>
      </c>
      <c r="Z17" s="18">
        <v>9.9376009277343705E-2</v>
      </c>
      <c r="AA17" s="18">
        <v>938.42430892951802</v>
      </c>
      <c r="AB17" s="20">
        <v>1.8788447698524199E-5</v>
      </c>
      <c r="AC17" s="18">
        <v>1.4024359361120001E-4</v>
      </c>
      <c r="AD17" s="18">
        <v>7004.7296896563103</v>
      </c>
      <c r="AE17" s="18">
        <v>0.13380815024076401</v>
      </c>
      <c r="AH17" s="18">
        <v>125</v>
      </c>
      <c r="AM17" s="47" t="e">
        <f>(3/5)*(測定設定値!$B$2/(2*SIN(RADIANS(AI17))))</f>
        <v>#DIV/0!</v>
      </c>
      <c r="AN17" s="18" t="e">
        <f>(5 / 2)*(3/5)*(測定設定値!$B$2/(2*SIN(RADIANS(AJ17))))</f>
        <v>#DIV/0!</v>
      </c>
      <c r="AO17" s="25"/>
      <c r="AP17" s="25"/>
      <c r="AQ17" s="25"/>
      <c r="AR17" s="25"/>
      <c r="AS17" s="25"/>
      <c r="AT17" s="25" t="e">
        <f>0.1*(1/2)*測定設定値!$B$2/((SIN(RADIANS(AP17/2)-SIN(RADIANS(AO17/2)))))</f>
        <v>#DIV/0!</v>
      </c>
      <c r="AU17" s="25" t="e">
        <f>0.1*(3/4)*測定設定値!$B$2/(SIN(RADIANS(AQ17/2))-(SIN(RADIANS(AP17/2))))</f>
        <v>#DIV/0!</v>
      </c>
      <c r="AV17" s="25" t="e">
        <f>0.1*(3/4)*測定設定値!$B$2/(SIN(RADIANS(AR17/2))-(SIN(RADIANS(AQ17/2))))</f>
        <v>#DIV/0!</v>
      </c>
      <c r="AW17" s="25" t="e">
        <f>0.1*(1/2)*測定設定値!$B$2/((SIN(RADIANS(AS17/2)-SIN(RADIANS(AR17/2)))))</f>
        <v>#DIV/0!</v>
      </c>
      <c r="AX17" s="26" t="e">
        <f>AVERAGE(AV17,AU17)/L17</f>
        <v>#DIV/0!</v>
      </c>
      <c r="AY17" s="25"/>
      <c r="AZ17" s="25"/>
      <c r="BA17" s="25"/>
      <c r="BB17" s="25"/>
      <c r="BC17" s="25"/>
      <c r="BD17" s="25" t="e">
        <f>0.1*(1/2)*測定設定値!$B$2/((SIN(RADIANS(AZ17/2)-SIN(RADIANS(AY17/2)))))</f>
        <v>#DIV/0!</v>
      </c>
      <c r="BE17" s="25" t="e">
        <f>0.1*(3/4)*測定設定値!$B$2/(SIN(RADIANS(BA17/2))-(SIN(RADIANS(AZ17/2))))</f>
        <v>#DIV/0!</v>
      </c>
      <c r="BF17" s="25" t="e">
        <f>0.1*(3/4)*測定設定値!$B$2/(SIN(RADIANS(BB17/2))-(SIN(RADIANS(BA17/2))))</f>
        <v>#DIV/0!</v>
      </c>
      <c r="BG17" s="25" t="e">
        <f>0.1*(1/2)*測定設定値!$B$2/((SIN(RADIANS(BC17/2)-SIN(RADIANS(BB17/2)))))</f>
        <v>#DIV/0!</v>
      </c>
    </row>
    <row r="18" spans="1:59" s="18" customFormat="1">
      <c r="A18" s="18" t="s">
        <v>48</v>
      </c>
      <c r="B18" s="18" t="s">
        <v>30</v>
      </c>
      <c r="C18" s="18" t="s">
        <v>143</v>
      </c>
      <c r="D18" s="18" t="s">
        <v>23</v>
      </c>
      <c r="E18" s="18">
        <v>0.04</v>
      </c>
      <c r="F18" s="18">
        <v>0.84</v>
      </c>
      <c r="G18" s="19">
        <f>2*Q18/(Q18+M18+N18)</f>
        <v>3.9984319874558999E-2</v>
      </c>
      <c r="H18" s="20">
        <f t="shared" si="0"/>
        <v>0.84</v>
      </c>
      <c r="I18" s="20">
        <v>200</v>
      </c>
      <c r="J18" s="20">
        <v>380</v>
      </c>
      <c r="K18" s="21">
        <v>380</v>
      </c>
      <c r="L18" s="21">
        <v>55</v>
      </c>
      <c r="M18" s="20">
        <v>7.9999999999999996E-7</v>
      </c>
      <c r="N18" s="20">
        <v>4.1999999999999996E-6</v>
      </c>
      <c r="O18" s="20">
        <v>1E-4</v>
      </c>
      <c r="P18" s="20">
        <f t="shared" si="1"/>
        <v>4.9999999999999996E-6</v>
      </c>
      <c r="Q18" s="20">
        <v>1.02E-7</v>
      </c>
      <c r="R18" s="20">
        <f>P18+Q18</f>
        <v>5.1019999999999996E-6</v>
      </c>
      <c r="S18" s="18" t="s">
        <v>68</v>
      </c>
      <c r="T18" s="18" t="s">
        <v>11</v>
      </c>
      <c r="U18" s="18" t="s">
        <v>11</v>
      </c>
      <c r="V18" s="20" t="s">
        <v>11</v>
      </c>
      <c r="W18" s="22">
        <v>11.550877953064999</v>
      </c>
      <c r="X18" s="23">
        <v>31062483293874.301</v>
      </c>
      <c r="Y18" s="20">
        <f t="shared" si="2"/>
        <v>20.09561564790992</v>
      </c>
      <c r="Z18" s="24">
        <f>(0.13355 + 0.14301)/2</f>
        <v>0.13828000000000001</v>
      </c>
      <c r="AA18" s="18">
        <v>637.61894752400895</v>
      </c>
      <c r="AB18" s="20">
        <v>2.10383048878411E-6</v>
      </c>
      <c r="AC18" s="20">
        <v>5.7402826734768098E-5</v>
      </c>
      <c r="AD18" s="18">
        <v>17397.3759590675</v>
      </c>
      <c r="AE18" s="24">
        <v>3.66448177831891E-2</v>
      </c>
      <c r="AH18" s="18">
        <v>150</v>
      </c>
      <c r="AM18" s="47" t="e">
        <f>(3/5)*(測定設定値!$B$2/(2*SIN(RADIANS(AI18))))</f>
        <v>#DIV/0!</v>
      </c>
      <c r="AN18" s="18" t="e">
        <f>(5 / 2)*(3/5)*(測定設定値!$B$2/(2*SIN(RADIANS(AJ18))))</f>
        <v>#DIV/0!</v>
      </c>
      <c r="AO18" s="25"/>
      <c r="AP18" s="25"/>
      <c r="AQ18" s="25"/>
      <c r="AR18" s="25"/>
      <c r="AS18" s="25"/>
      <c r="AT18" s="25" t="e">
        <f>0.1*(1/2)*測定設定値!$B$2/((SIN(RADIANS(AP18/2)-SIN(RADIANS(AO18/2)))))</f>
        <v>#DIV/0!</v>
      </c>
      <c r="AU18" s="25" t="e">
        <f>0.1*(3/4)*測定設定値!$B$2/(SIN(RADIANS(AQ18/2))-(SIN(RADIANS(AP18/2))))</f>
        <v>#DIV/0!</v>
      </c>
      <c r="AV18" s="25" t="e">
        <f>0.1*(3/4)*測定設定値!$B$2/(SIN(RADIANS(AR18/2))-(SIN(RADIANS(AQ18/2))))</f>
        <v>#DIV/0!</v>
      </c>
      <c r="AW18" s="25" t="e">
        <f>0.1*(1/2)*測定設定値!$B$2/((SIN(RADIANS(AS18/2)-SIN(RADIANS(AR18/2)))))</f>
        <v>#DIV/0!</v>
      </c>
      <c r="AX18" s="26" t="e">
        <f>AVERAGE(AV18,AU18)/L18</f>
        <v>#DIV/0!</v>
      </c>
      <c r="AY18" s="25"/>
      <c r="AZ18" s="25"/>
      <c r="BA18" s="25"/>
      <c r="BB18" s="25"/>
      <c r="BC18" s="25"/>
      <c r="BD18" s="25" t="e">
        <f>0.1*(1/2)*測定設定値!$B$2/((SIN(RADIANS(AZ18/2)-SIN(RADIANS(AY18/2)))))</f>
        <v>#DIV/0!</v>
      </c>
      <c r="BE18" s="25" t="e">
        <f>0.1*(3/4)*測定設定値!$B$2/(SIN(RADIANS(BA18/2))-(SIN(RADIANS(AZ18/2))))</f>
        <v>#DIV/0!</v>
      </c>
      <c r="BF18" s="25" t="e">
        <f>0.1*(3/4)*測定設定値!$B$2/(SIN(RADIANS(BB18/2))-(SIN(RADIANS(BA18/2))))</f>
        <v>#DIV/0!</v>
      </c>
      <c r="BG18" s="25" t="e">
        <f>0.1*(1/2)*測定設定値!$B$2/((SIN(RADIANS(BC18/2)-SIN(RADIANS(BB18/2)))))</f>
        <v>#DIV/0!</v>
      </c>
    </row>
    <row r="19" spans="1:59">
      <c r="A19" t="s">
        <v>49</v>
      </c>
      <c r="B19" t="s">
        <v>30</v>
      </c>
      <c r="C19" t="s">
        <v>57</v>
      </c>
      <c r="D19" t="s">
        <v>23</v>
      </c>
      <c r="E19">
        <v>0.04</v>
      </c>
      <c r="F19">
        <v>0.84</v>
      </c>
      <c r="G19" s="2">
        <f>2*Q19/(Q19+M19+N19)</f>
        <v>3.9984319874558999E-2</v>
      </c>
      <c r="H19" s="1">
        <f t="shared" si="0"/>
        <v>0.84</v>
      </c>
      <c r="I19" s="1">
        <v>200</v>
      </c>
      <c r="J19" s="1">
        <v>380</v>
      </c>
      <c r="K19" s="5">
        <v>380</v>
      </c>
      <c r="L19" s="5">
        <v>55</v>
      </c>
      <c r="M19" s="1">
        <v>7.9999999999999996E-7</v>
      </c>
      <c r="N19" s="1">
        <v>4.1999999999999996E-6</v>
      </c>
      <c r="O19" s="1">
        <v>6.0000000000000002E-5</v>
      </c>
      <c r="P19" s="1">
        <f t="shared" si="1"/>
        <v>4.9999999999999996E-6</v>
      </c>
      <c r="Q19" s="1">
        <v>1.02E-7</v>
      </c>
      <c r="R19" s="1">
        <f>P19+Q19</f>
        <v>5.1019999999999996E-6</v>
      </c>
      <c r="S19" t="s">
        <v>68</v>
      </c>
      <c r="T19" t="s">
        <v>11</v>
      </c>
      <c r="U19" t="s">
        <v>11</v>
      </c>
      <c r="Y19" s="1" t="e">
        <f t="shared" si="2"/>
        <v>#DIV/0!</v>
      </c>
      <c r="AM19" s="49" t="e">
        <f>(3/5)*(測定設定値!$B$2/(2*SIN(RADIANS(AI19))))</f>
        <v>#DIV/0!</v>
      </c>
      <c r="AN19" t="e">
        <f>(5 / 2)*(3/5)*(測定設定値!$B$2/(2*SIN(RADIANS(AJ19))))</f>
        <v>#DIV/0!</v>
      </c>
      <c r="AO19" s="4"/>
      <c r="AP19" s="4"/>
      <c r="AQ19" s="4"/>
      <c r="AR19" s="4"/>
      <c r="AS19" s="4"/>
      <c r="AT19" s="4" t="e">
        <f>0.1*(1/2)*測定設定値!$B$2/((SIN(RADIANS(AP19/2)-SIN(RADIANS(AO19/2)))))</f>
        <v>#DIV/0!</v>
      </c>
      <c r="AU19" s="4" t="e">
        <f>0.1*(3/4)*測定設定値!$B$2/(SIN(RADIANS(AQ19/2))-(SIN(RADIANS(AP19/2))))</f>
        <v>#DIV/0!</v>
      </c>
      <c r="AV19" s="4" t="e">
        <f>0.1*(3/4)*測定設定値!$B$2/(SIN(RADIANS(AR19/2))-(SIN(RADIANS(AQ19/2))))</f>
        <v>#DIV/0!</v>
      </c>
      <c r="AW19" s="4" t="e">
        <f>0.1*(1/2)*測定設定値!$B$2/((SIN(RADIANS(AS19/2)-SIN(RADIANS(AR19/2)))))</f>
        <v>#DIV/0!</v>
      </c>
      <c r="AX19" s="3" t="e">
        <f>AVERAGE(AV19,AU19)/L19</f>
        <v>#DIV/0!</v>
      </c>
      <c r="AY19" s="4"/>
      <c r="AZ19" s="4"/>
      <c r="BA19" s="4"/>
      <c r="BB19" s="4"/>
      <c r="BC19" s="4"/>
      <c r="BD19" s="4" t="e">
        <f>0.1*(1/2)*測定設定値!$B$2/((SIN(RADIANS(AZ19/2)-SIN(RADIANS(AY19/2)))))</f>
        <v>#DIV/0!</v>
      </c>
      <c r="BE19" s="4" t="e">
        <f>0.1*(3/4)*測定設定値!$B$2/(SIN(RADIANS(BA19/2))-(SIN(RADIANS(AZ19/2))))</f>
        <v>#DIV/0!</v>
      </c>
      <c r="BF19" s="4" t="e">
        <f>0.1*(3/4)*測定設定値!$B$2/(SIN(RADIANS(BB19/2))-(SIN(RADIANS(BA19/2))))</f>
        <v>#DIV/0!</v>
      </c>
      <c r="BG19" s="4" t="e">
        <f>0.1*(1/2)*測定設定値!$B$2/((SIN(RADIANS(BC19/2)-SIN(RADIANS(BB19/2)))))</f>
        <v>#DIV/0!</v>
      </c>
    </row>
    <row r="20" spans="1:59" s="18" customFormat="1">
      <c r="A20" s="18" t="s">
        <v>50</v>
      </c>
      <c r="B20" s="18" t="s">
        <v>30</v>
      </c>
      <c r="C20" s="18" t="s">
        <v>143</v>
      </c>
      <c r="D20" s="18" t="s">
        <v>23</v>
      </c>
      <c r="E20" s="18">
        <v>2.5000000000000001E-2</v>
      </c>
      <c r="F20" s="18">
        <v>0.84</v>
      </c>
      <c r="G20" s="19">
        <f t="shared" si="4"/>
        <v>2.5276461295418648E-2</v>
      </c>
      <c r="H20" s="20">
        <f t="shared" si="0"/>
        <v>0.84</v>
      </c>
      <c r="I20" s="20">
        <v>200</v>
      </c>
      <c r="J20" s="20">
        <v>380</v>
      </c>
      <c r="K20" s="21">
        <v>380</v>
      </c>
      <c r="L20" s="21">
        <v>55</v>
      </c>
      <c r="M20" s="20">
        <v>7.9999999999999996E-7</v>
      </c>
      <c r="N20" s="20">
        <v>4.1999999999999996E-6</v>
      </c>
      <c r="O20" s="20">
        <v>1E-4</v>
      </c>
      <c r="P20" s="20">
        <f t="shared" si="1"/>
        <v>4.9999999999999996E-6</v>
      </c>
      <c r="Q20" s="20">
        <v>6.4000000000000004E-8</v>
      </c>
      <c r="R20" s="20">
        <f t="shared" si="3"/>
        <v>5.0639999999999993E-6</v>
      </c>
      <c r="S20" s="18" t="s">
        <v>68</v>
      </c>
      <c r="T20" s="18" t="s">
        <v>11</v>
      </c>
      <c r="U20" s="18" t="s">
        <v>11</v>
      </c>
      <c r="V20" s="20" t="s">
        <v>11</v>
      </c>
      <c r="W20" s="22"/>
      <c r="X20" s="18">
        <v>6843863568864.21</v>
      </c>
      <c r="Y20" s="20">
        <f t="shared" si="2"/>
        <v>91.208674612272375</v>
      </c>
      <c r="Z20" s="18">
        <v>7.0848416503906303E-2</v>
      </c>
      <c r="AA20" s="18">
        <v>390.52488354566401</v>
      </c>
      <c r="AB20" s="20">
        <v>6.0058031418917398E-7</v>
      </c>
      <c r="AC20" s="20">
        <v>3.92112109390483E-5</v>
      </c>
      <c r="AD20" s="18">
        <v>25496.928926699598</v>
      </c>
      <c r="AE20" s="18">
        <v>1.7914614458793901E-2</v>
      </c>
      <c r="AH20" s="18">
        <v>100</v>
      </c>
      <c r="AM20" s="47" t="e">
        <f>(3/5)*(測定設定値!$B$2/(2*SIN(RADIANS(AI20))))</f>
        <v>#DIV/0!</v>
      </c>
      <c r="AN20" s="18" t="e">
        <f>(5 / 2)*(3/5)*(測定設定値!$B$2/(2*SIN(RADIANS(AJ20))))</f>
        <v>#DIV/0!</v>
      </c>
      <c r="AO20" s="25"/>
      <c r="AP20" s="25"/>
      <c r="AQ20" s="25"/>
      <c r="AR20" s="25"/>
      <c r="AS20" s="25"/>
      <c r="AT20" s="25" t="e">
        <f>0.1*(1/2)*測定設定値!$B$2/((SIN(RADIANS(AP20/2)-SIN(RADIANS(AO20/2)))))</f>
        <v>#DIV/0!</v>
      </c>
      <c r="AU20" s="25" t="e">
        <f>0.1*(3/4)*測定設定値!$B$2/(SIN(RADIANS(AQ20/2))-(SIN(RADIANS(AP20/2))))</f>
        <v>#DIV/0!</v>
      </c>
      <c r="AV20" s="25" t="e">
        <f>0.1*(3/4)*測定設定値!$B$2/(SIN(RADIANS(AR20/2))-(SIN(RADIANS(AQ20/2))))</f>
        <v>#DIV/0!</v>
      </c>
      <c r="AW20" s="25" t="e">
        <f>0.1*(1/2)*測定設定値!$B$2/((SIN(RADIANS(AS20/2)-SIN(RADIANS(AR20/2)))))</f>
        <v>#DIV/0!</v>
      </c>
      <c r="AX20" s="26" t="e">
        <f>AVERAGE(AV20,AU20)/L20</f>
        <v>#DIV/0!</v>
      </c>
      <c r="AY20" s="25"/>
      <c r="AZ20" s="25"/>
      <c r="BA20" s="25"/>
      <c r="BB20" s="25"/>
      <c r="BC20" s="25"/>
      <c r="BD20" s="25" t="e">
        <f>0.1*(1/2)*測定設定値!$B$2/((SIN(RADIANS(AZ20/2)-SIN(RADIANS(AY20/2)))))</f>
        <v>#DIV/0!</v>
      </c>
      <c r="BE20" s="25" t="e">
        <f>0.1*(3/4)*測定設定値!$B$2/(SIN(RADIANS(BA20/2))-(SIN(RADIANS(AZ20/2))))</f>
        <v>#DIV/0!</v>
      </c>
      <c r="BF20" s="25" t="e">
        <f>0.1*(3/4)*測定設定値!$B$2/(SIN(RADIANS(BB20/2))-(SIN(RADIANS(BA20/2))))</f>
        <v>#DIV/0!</v>
      </c>
      <c r="BG20" s="25" t="e">
        <f>0.1*(1/2)*測定設定値!$B$2/((SIN(RADIANS(BC20/2)-SIN(RADIANS(BB20/2)))))</f>
        <v>#DIV/0!</v>
      </c>
    </row>
    <row r="21" spans="1:59" s="18" customFormat="1">
      <c r="A21" s="18" t="s">
        <v>59</v>
      </c>
      <c r="B21" s="18" t="s">
        <v>30</v>
      </c>
      <c r="C21" s="18" t="s">
        <v>143</v>
      </c>
      <c r="D21" s="18" t="s">
        <v>23</v>
      </c>
      <c r="E21" s="18">
        <v>0.1</v>
      </c>
      <c r="F21" s="18">
        <v>0.84</v>
      </c>
      <c r="G21" s="19">
        <f>2*Q21/(Q21+M21+N21)</f>
        <v>9.8859315589353625E-2</v>
      </c>
      <c r="H21" s="20">
        <f>N21/P21</f>
        <v>0.84</v>
      </c>
      <c r="I21" s="20">
        <v>200</v>
      </c>
      <c r="J21" s="20">
        <v>380</v>
      </c>
      <c r="K21" s="21">
        <v>380</v>
      </c>
      <c r="L21" s="21">
        <v>360</v>
      </c>
      <c r="M21" s="20">
        <v>7.9999999999999996E-7</v>
      </c>
      <c r="N21" s="20">
        <v>4.1999999999999996E-6</v>
      </c>
      <c r="O21" s="20">
        <v>1E-4</v>
      </c>
      <c r="P21" s="20">
        <f t="shared" si="1"/>
        <v>4.9999999999999996E-6</v>
      </c>
      <c r="Q21" s="20">
        <v>2.6E-7</v>
      </c>
      <c r="R21" s="20">
        <f t="shared" si="3"/>
        <v>5.2599999999999996E-6</v>
      </c>
      <c r="S21" s="18" t="s">
        <v>68</v>
      </c>
      <c r="T21" s="18" t="s">
        <v>11</v>
      </c>
      <c r="U21" s="18" t="s">
        <v>11</v>
      </c>
      <c r="V21" s="20"/>
      <c r="W21" s="22">
        <v>15.478999999999999</v>
      </c>
      <c r="X21" s="23">
        <v>393830000000000</v>
      </c>
      <c r="Y21" s="20">
        <f t="shared" si="2"/>
        <v>1.5849979060592665</v>
      </c>
      <c r="Z21" s="24"/>
      <c r="AA21" s="24"/>
      <c r="AB21" s="24"/>
      <c r="AC21" s="24"/>
      <c r="AD21" s="24"/>
      <c r="AE21" s="24"/>
      <c r="AH21" s="18">
        <v>180</v>
      </c>
      <c r="AI21" s="18">
        <v>8.8759999999999994</v>
      </c>
      <c r="AJ21" s="18">
        <v>22.65</v>
      </c>
      <c r="AK21" s="18">
        <v>0.42899999999999999</v>
      </c>
      <c r="AL21" s="18">
        <v>1.306</v>
      </c>
      <c r="AM21" s="47">
        <f>(3/5)*(測定設定値!$B$2/(2*SIN(RADIANS(AI21))))</f>
        <v>2.9953971019215233</v>
      </c>
      <c r="AN21" s="18">
        <f>(5 / 2)*(3/5)*(測定設定値!$B$2/(2*SIN(RADIANS(AJ21))))</f>
        <v>3.000379154253177</v>
      </c>
      <c r="AO21" s="25"/>
      <c r="AP21" s="25"/>
      <c r="AQ21" s="25"/>
      <c r="AR21" s="25"/>
      <c r="AS21" s="25"/>
      <c r="AT21" s="25" t="e">
        <f>0.1*(1/2)*測定設定値!$B$2/((SIN(RADIANS(AP21/2)-SIN(RADIANS(AO21/2)))))</f>
        <v>#DIV/0!</v>
      </c>
      <c r="AU21" s="25" t="e">
        <f>0.1*(3/4)*測定設定値!$B$2/(SIN(RADIANS(AQ21/2))-(SIN(RADIANS(AP21/2))))</f>
        <v>#DIV/0!</v>
      </c>
      <c r="AV21" s="25" t="e">
        <f>0.1*(3/4)*測定設定値!$B$2/(SIN(RADIANS(AR21/2))-(SIN(RADIANS(AQ21/2))))</f>
        <v>#DIV/0!</v>
      </c>
      <c r="AW21" s="25" t="e">
        <f>0.1*(1/2)*測定設定値!$B$2/((SIN(RADIANS(AS21/2)-SIN(RADIANS(AR21/2)))))</f>
        <v>#DIV/0!</v>
      </c>
      <c r="AX21" s="26" t="e">
        <f>AVERAGE(AV21,AU21)/L21</f>
        <v>#DIV/0!</v>
      </c>
      <c r="AY21" s="25"/>
      <c r="AZ21" s="25"/>
      <c r="BA21" s="25"/>
      <c r="BB21" s="25"/>
      <c r="BC21" s="25"/>
      <c r="BD21" s="25" t="e">
        <f>0.1*(1/2)*測定設定値!$B$2/((SIN(RADIANS(AZ21/2)-SIN(RADIANS(AY21/2)))))</f>
        <v>#DIV/0!</v>
      </c>
      <c r="BE21" s="25" t="e">
        <f>0.1*(3/4)*測定設定値!$B$2/(SIN(RADIANS(BA21/2))-(SIN(RADIANS(AZ21/2))))</f>
        <v>#DIV/0!</v>
      </c>
      <c r="BF21" s="25" t="e">
        <f>0.1*(3/4)*測定設定値!$B$2/(SIN(RADIANS(BB21/2))-(SIN(RADIANS(BA21/2))))</f>
        <v>#DIV/0!</v>
      </c>
      <c r="BG21" s="25" t="e">
        <f>0.1*(1/2)*測定設定値!$B$2/((SIN(RADIANS(BC21/2)-SIN(RADIANS(BB21/2)))))</f>
        <v>#DIV/0!</v>
      </c>
    </row>
    <row r="22" spans="1:59">
      <c r="A22" t="s">
        <v>60</v>
      </c>
      <c r="B22" t="s">
        <v>30</v>
      </c>
      <c r="C22" t="s">
        <v>94</v>
      </c>
      <c r="D22" t="s">
        <v>23</v>
      </c>
      <c r="E22">
        <v>0.05</v>
      </c>
      <c r="F22">
        <v>0.6</v>
      </c>
      <c r="G22" s="2">
        <f>2*Q22/(Q22+M22+N22)</f>
        <v>4.9921996879875197E-2</v>
      </c>
      <c r="H22" s="1">
        <f>N22/P22</f>
        <v>0.60000000000000009</v>
      </c>
      <c r="I22" s="1">
        <v>200</v>
      </c>
      <c r="J22" s="1">
        <v>380</v>
      </c>
      <c r="K22" s="5">
        <v>380</v>
      </c>
      <c r="L22" s="5">
        <v>395</v>
      </c>
      <c r="M22" s="1">
        <v>1.9999999999999999E-6</v>
      </c>
      <c r="N22" s="1">
        <v>3.0000000000000001E-6</v>
      </c>
      <c r="O22" s="1">
        <v>1E-4</v>
      </c>
      <c r="P22" s="1">
        <f t="shared" si="1"/>
        <v>4.9999999999999996E-6</v>
      </c>
      <c r="Q22" s="1">
        <v>1.2800000000000001E-7</v>
      </c>
      <c r="R22" s="1">
        <f t="shared" si="3"/>
        <v>5.1279999999999999E-6</v>
      </c>
      <c r="S22" t="s">
        <v>67</v>
      </c>
      <c r="T22" t="s">
        <v>11</v>
      </c>
      <c r="U22" t="s">
        <v>11</v>
      </c>
      <c r="V22" s="1" t="s">
        <v>11</v>
      </c>
      <c r="Y22" s="1" t="e">
        <f t="shared" si="2"/>
        <v>#DIV/0!</v>
      </c>
      <c r="AM22" s="49" t="e">
        <f>(3/5)*(測定設定値!$B$2/(2*SIN(RADIANS(AI22))))</f>
        <v>#DIV/0!</v>
      </c>
      <c r="AN22" t="e">
        <f>(5 / 2)*(3/5)*(測定設定値!$B$2/(2*SIN(RADIANS(AJ22))))</f>
        <v>#DIV/0!</v>
      </c>
      <c r="AO22" s="4"/>
      <c r="AP22" s="4"/>
      <c r="AQ22" s="4"/>
      <c r="AR22" s="4"/>
      <c r="AS22" s="4"/>
      <c r="AT22" s="4" t="e">
        <f>0.1*(1/2)*測定設定値!$B$2/((SIN(RADIANS(AP22/2)-SIN(RADIANS(AO22/2)))))</f>
        <v>#DIV/0!</v>
      </c>
      <c r="AU22" s="4" t="e">
        <f>0.1*(3/4)*測定設定値!$B$2/(SIN(RADIANS(AQ22/2))-(SIN(RADIANS(AP22/2))))</f>
        <v>#DIV/0!</v>
      </c>
      <c r="AV22" s="4" t="e">
        <f>0.1*(3/4)*測定設定値!$B$2/(SIN(RADIANS(AR22/2))-(SIN(RADIANS(AQ22/2))))</f>
        <v>#DIV/0!</v>
      </c>
      <c r="AW22" s="4" t="e">
        <f>0.1*(1/2)*測定設定値!$B$2/((SIN(RADIANS(AS22/2)-SIN(RADIANS(AR22/2)))))</f>
        <v>#DIV/0!</v>
      </c>
      <c r="AX22" s="4" t="e">
        <f>AVERAGE(AV22,AU22)/L22</f>
        <v>#DIV/0!</v>
      </c>
      <c r="AY22" s="4"/>
      <c r="AZ22" s="4"/>
      <c r="BA22" s="4"/>
      <c r="BB22" s="4"/>
      <c r="BC22" s="4"/>
      <c r="BD22" s="4" t="e">
        <f>0.1*(1/2)*測定設定値!$B$2/((SIN(RADIANS(AZ22/2)-SIN(RADIANS(AY22/2)))))</f>
        <v>#DIV/0!</v>
      </c>
      <c r="BE22" s="4" t="e">
        <f>0.1*(3/4)*測定設定値!$B$2/(SIN(RADIANS(BA22/2))-(SIN(RADIANS(AZ22/2))))</f>
        <v>#DIV/0!</v>
      </c>
      <c r="BF22" s="4" t="e">
        <f>0.1*(3/4)*測定設定値!$B$2/(SIN(RADIANS(BB22/2))-(SIN(RADIANS(BA22/2))))</f>
        <v>#DIV/0!</v>
      </c>
      <c r="BG22" s="4" t="e">
        <f>0.1*(1/2)*測定設定値!$B$2/((SIN(RADIANS(BC22/2)-SIN(RADIANS(BB22/2)))))</f>
        <v>#DIV/0!</v>
      </c>
    </row>
    <row r="23" spans="1:59">
      <c r="A23" t="s">
        <v>61</v>
      </c>
      <c r="B23" t="s">
        <v>65</v>
      </c>
      <c r="C23" t="s">
        <v>147</v>
      </c>
      <c r="D23" t="s">
        <v>23</v>
      </c>
      <c r="G23" s="2">
        <v>0</v>
      </c>
      <c r="H23" s="1">
        <v>0</v>
      </c>
      <c r="I23" s="1">
        <v>200</v>
      </c>
      <c r="J23" s="1">
        <v>380</v>
      </c>
      <c r="K23" s="5">
        <v>380</v>
      </c>
      <c r="L23" s="5">
        <v>55</v>
      </c>
      <c r="M23" s="1">
        <v>0</v>
      </c>
      <c r="N23" s="1">
        <v>0</v>
      </c>
      <c r="O23" s="1">
        <v>1E-4</v>
      </c>
      <c r="P23" s="1">
        <f t="shared" si="1"/>
        <v>0</v>
      </c>
      <c r="Q23" s="1">
        <v>1.9999999999999999E-6</v>
      </c>
      <c r="R23" s="1">
        <f t="shared" si="3"/>
        <v>1.9999999999999999E-6</v>
      </c>
      <c r="S23" t="s">
        <v>66</v>
      </c>
      <c r="T23" t="s">
        <v>11</v>
      </c>
      <c r="U23" t="s">
        <v>11</v>
      </c>
      <c r="V23" s="1" t="s">
        <v>11</v>
      </c>
      <c r="Y23" s="1" t="e">
        <f t="shared" si="2"/>
        <v>#DIV/0!</v>
      </c>
      <c r="AM23" s="49" t="e">
        <f>(3/5)*(測定設定値!$B$2/(2*SIN(RADIANS(AI23))))</f>
        <v>#DIV/0!</v>
      </c>
      <c r="AN23" t="e">
        <f>(5 / 2)*(3/5)*(測定設定値!$B$2/(2*SIN(RADIANS(AJ23))))</f>
        <v>#DIV/0!</v>
      </c>
      <c r="AO23" s="4"/>
      <c r="AP23" s="4"/>
      <c r="AQ23" s="4"/>
      <c r="AR23" s="4"/>
      <c r="AS23" s="4"/>
      <c r="AT23" s="4" t="e">
        <f>0.1*(1/2)*測定設定値!$B$2/((SIN(RADIANS(AP23/2)-SIN(RADIANS(AO23/2)))))</f>
        <v>#DIV/0!</v>
      </c>
      <c r="AU23" s="4" t="e">
        <f>0.1*(3/4)*測定設定値!$B$2/(SIN(RADIANS(AQ23/2))-(SIN(RADIANS(AP23/2))))</f>
        <v>#DIV/0!</v>
      </c>
      <c r="AV23" s="4" t="e">
        <f>0.1*(3/4)*測定設定値!$B$2/(SIN(RADIANS(AR23/2))-(SIN(RADIANS(AQ23/2))))</f>
        <v>#DIV/0!</v>
      </c>
      <c r="AW23" s="4" t="e">
        <f>0.1*(1/2)*測定設定値!$B$2/((SIN(RADIANS(AS23/2)-SIN(RADIANS(AR23/2)))))</f>
        <v>#DIV/0!</v>
      </c>
      <c r="AX23" s="4" t="e">
        <f>AVERAGE(AV23,AU23)/L23</f>
        <v>#DIV/0!</v>
      </c>
      <c r="AY23" s="4"/>
      <c r="AZ23" s="4"/>
      <c r="BA23" s="4"/>
      <c r="BB23" s="4"/>
      <c r="BC23" s="4"/>
      <c r="BD23" s="4" t="e">
        <f>0.1*(1/2)*測定設定値!$B$2/((SIN(RADIANS(AZ23/2)-SIN(RADIANS(AY23/2)))))</f>
        <v>#DIV/0!</v>
      </c>
      <c r="BE23" s="4" t="e">
        <f>0.1*(3/4)*測定設定値!$B$2/(SIN(RADIANS(BA23/2))-(SIN(RADIANS(AZ23/2))))</f>
        <v>#DIV/0!</v>
      </c>
      <c r="BF23" s="4" t="e">
        <f>0.1*(3/4)*測定設定値!$B$2/(SIN(RADIANS(BB23/2))-(SIN(RADIANS(BA23/2))))</f>
        <v>#DIV/0!</v>
      </c>
      <c r="BG23" s="4" t="e">
        <f>0.1*(1/2)*測定設定値!$B$2/((SIN(RADIANS(BC23/2)-SIN(RADIANS(BB23/2)))))</f>
        <v>#DIV/0!</v>
      </c>
    </row>
    <row r="24" spans="1:59">
      <c r="A24" t="s">
        <v>62</v>
      </c>
      <c r="B24" t="s">
        <v>30</v>
      </c>
      <c r="C24" t="s">
        <v>148</v>
      </c>
      <c r="D24" t="s">
        <v>23</v>
      </c>
      <c r="E24">
        <v>0.05</v>
      </c>
      <c r="F24">
        <v>0.6</v>
      </c>
      <c r="G24" s="2">
        <f>2*Q24/(Q24+M24+N24)</f>
        <v>4.9921996879875197E-2</v>
      </c>
      <c r="H24" s="1">
        <f>N24/P24</f>
        <v>0.60000000000000009</v>
      </c>
      <c r="I24" s="1">
        <v>200</v>
      </c>
      <c r="J24" s="1">
        <v>380</v>
      </c>
      <c r="K24" s="5">
        <v>380</v>
      </c>
      <c r="L24" s="5">
        <v>198</v>
      </c>
      <c r="M24" s="1">
        <v>1.9999999999999999E-6</v>
      </c>
      <c r="N24" s="1">
        <v>3.0000000000000001E-6</v>
      </c>
      <c r="O24" s="1">
        <v>1E-4</v>
      </c>
      <c r="P24" s="1">
        <f t="shared" si="1"/>
        <v>4.9999999999999996E-6</v>
      </c>
      <c r="Q24" s="1">
        <v>1.2800000000000001E-7</v>
      </c>
      <c r="R24" s="1">
        <f t="shared" si="3"/>
        <v>5.1279999999999999E-6</v>
      </c>
      <c r="S24" t="s">
        <v>92</v>
      </c>
      <c r="T24" t="s">
        <v>11</v>
      </c>
      <c r="U24" t="s">
        <v>11</v>
      </c>
      <c r="V24" s="1"/>
      <c r="Y24" s="1" t="e">
        <f t="shared" si="2"/>
        <v>#DIV/0!</v>
      </c>
      <c r="AM24" s="49" t="e">
        <f>(3/5)*(測定設定値!$B$2/(2*SIN(RADIANS(AI24))))</f>
        <v>#DIV/0!</v>
      </c>
      <c r="AN24" t="e">
        <f>(5 / 2)*(3/5)*(測定設定値!$B$2/(2*SIN(RADIANS(AJ24))))</f>
        <v>#DIV/0!</v>
      </c>
      <c r="AO24" s="4"/>
      <c r="AP24" s="4"/>
      <c r="AQ24" s="4"/>
      <c r="AR24" s="4"/>
      <c r="AS24" s="4"/>
      <c r="AT24" s="4" t="e">
        <f>0.1*(1/2)*測定設定値!$B$2/((SIN(RADIANS(AP24/2)-SIN(RADIANS(AO24/2)))))</f>
        <v>#DIV/0!</v>
      </c>
      <c r="AU24" s="4" t="e">
        <f>0.1*(3/4)*測定設定値!$B$2/(SIN(RADIANS(AQ24/2))-(SIN(RADIANS(AP24/2))))</f>
        <v>#DIV/0!</v>
      </c>
      <c r="AV24" s="4" t="e">
        <f>0.1*(3/4)*測定設定値!$B$2/(SIN(RADIANS(AR24/2))-(SIN(RADIANS(AQ24/2))))</f>
        <v>#DIV/0!</v>
      </c>
      <c r="AW24" s="4" t="e">
        <f>0.1*(1/2)*測定設定値!$B$2/((SIN(RADIANS(AS24/2)-SIN(RADIANS(AR24/2)))))</f>
        <v>#DIV/0!</v>
      </c>
      <c r="AX24" s="4" t="e">
        <f>AVERAGE(AV24,AU24)/L24</f>
        <v>#DIV/0!</v>
      </c>
      <c r="AY24" s="4"/>
      <c r="AZ24" s="4"/>
      <c r="BA24" s="4"/>
      <c r="BB24" s="4"/>
      <c r="BC24" s="4"/>
      <c r="BD24" s="4" t="e">
        <f>0.1*(1/2)*測定設定値!$B$2/((SIN(RADIANS(AZ24/2)-SIN(RADIANS(AY24/2)))))</f>
        <v>#DIV/0!</v>
      </c>
      <c r="BE24" s="4" t="e">
        <f>0.1*(3/4)*測定設定値!$B$2/(SIN(RADIANS(BA24/2))-(SIN(RADIANS(AZ24/2))))</f>
        <v>#DIV/0!</v>
      </c>
      <c r="BF24" s="4" t="e">
        <f>0.1*(3/4)*測定設定値!$B$2/(SIN(RADIANS(BB24/2))-(SIN(RADIANS(BA24/2))))</f>
        <v>#DIV/0!</v>
      </c>
      <c r="BG24" s="4" t="e">
        <f>0.1*(1/2)*測定設定値!$B$2/((SIN(RADIANS(BC24/2)-SIN(RADIANS(BB24/2)))))</f>
        <v>#DIV/0!</v>
      </c>
    </row>
    <row r="25" spans="1:59">
      <c r="A25" t="s">
        <v>74</v>
      </c>
      <c r="B25" t="s">
        <v>30</v>
      </c>
      <c r="C25" t="s">
        <v>86</v>
      </c>
      <c r="D25" t="s">
        <v>9</v>
      </c>
      <c r="E25">
        <v>0.05</v>
      </c>
      <c r="F25">
        <v>0.55000000000000004</v>
      </c>
      <c r="G25" s="2">
        <f t="shared" ref="G25:G53" si="5">2*Q25/(Q25+M25+N25)</f>
        <v>4.9921996879875197E-2</v>
      </c>
      <c r="H25" s="1">
        <f t="shared" ref="H25:H52" si="6">N25/P25</f>
        <v>0.60000000000000009</v>
      </c>
      <c r="I25" s="1">
        <v>200</v>
      </c>
      <c r="J25" s="1">
        <v>380</v>
      </c>
      <c r="K25" s="5">
        <v>380</v>
      </c>
      <c r="L25" s="5">
        <v>198</v>
      </c>
      <c r="M25" s="1">
        <v>1.9999999999999999E-6</v>
      </c>
      <c r="N25" s="1">
        <v>3.0000000000000001E-6</v>
      </c>
      <c r="O25" s="1">
        <v>1E-4</v>
      </c>
      <c r="P25" s="1">
        <f t="shared" ref="P25" si="7">M25+N25</f>
        <v>4.9999999999999996E-6</v>
      </c>
      <c r="Q25" s="1">
        <v>1.2800000000000001E-7</v>
      </c>
      <c r="R25" s="1">
        <f t="shared" ref="R25:R45" si="8">P25+Q25</f>
        <v>5.1279999999999999E-6</v>
      </c>
      <c r="S25" t="s">
        <v>67</v>
      </c>
      <c r="T25" t="s">
        <v>11</v>
      </c>
      <c r="U25" t="s">
        <v>11</v>
      </c>
      <c r="V25" s="1" t="s">
        <v>11</v>
      </c>
      <c r="Y25" s="1" t="e">
        <f t="shared" si="2"/>
        <v>#DIV/0!</v>
      </c>
      <c r="AM25" s="49" t="e">
        <f>(3/5)*(測定設定値!$B$2/(2*SIN(RADIANS(AI25))))</f>
        <v>#DIV/0!</v>
      </c>
      <c r="AN25" t="e">
        <f>(5 / 2)*(3/5)*(測定設定値!$B$2/(2*SIN(RADIANS(AJ25))))</f>
        <v>#DIV/0!</v>
      </c>
      <c r="AO25" s="4"/>
      <c r="AP25" s="4"/>
      <c r="AQ25" s="4"/>
      <c r="AR25" s="4"/>
      <c r="AS25" s="4"/>
      <c r="AT25" s="4" t="e">
        <f>0.1*(1/2)*測定設定値!$B$2/((SIN(RADIANS(AP25/2)-SIN(RADIANS(AO25/2)))))</f>
        <v>#DIV/0!</v>
      </c>
      <c r="AU25" s="4" t="e">
        <f>0.1*(3/4)*測定設定値!$B$2/(SIN(RADIANS(AQ25/2))-(SIN(RADIANS(AP25/2))))</f>
        <v>#DIV/0!</v>
      </c>
      <c r="AV25" s="4" t="e">
        <f>0.1*(3/4)*測定設定値!$B$2/(SIN(RADIANS(AR25/2))-(SIN(RADIANS(AQ25/2))))</f>
        <v>#DIV/0!</v>
      </c>
      <c r="AW25" s="4" t="e">
        <f>0.1*(1/2)*測定設定値!$B$2/((SIN(RADIANS(AS25/2)-SIN(RADIANS(AR25/2)))))</f>
        <v>#DIV/0!</v>
      </c>
      <c r="AX25" s="4" t="e">
        <f>AVERAGE(AV25,AU25)/L25</f>
        <v>#DIV/0!</v>
      </c>
      <c r="AY25" s="4"/>
      <c r="AZ25" s="4"/>
      <c r="BA25" s="4"/>
      <c r="BB25" s="4"/>
      <c r="BC25" s="4"/>
      <c r="BD25" s="4" t="e">
        <f>0.1*(1/2)*測定設定値!$B$2/((SIN(RADIANS(AZ25/2)-SIN(RADIANS(AY25/2)))))</f>
        <v>#DIV/0!</v>
      </c>
      <c r="BE25" s="4" t="e">
        <f>0.1*(3/4)*測定設定値!$B$2/(SIN(RADIANS(BA25/2))-(SIN(RADIANS(AZ25/2))))</f>
        <v>#DIV/0!</v>
      </c>
      <c r="BF25" s="4" t="e">
        <f>0.1*(3/4)*測定設定値!$B$2/(SIN(RADIANS(BB25/2))-(SIN(RADIANS(BA25/2))))</f>
        <v>#DIV/0!</v>
      </c>
      <c r="BG25" s="4" t="e">
        <f>0.1*(1/2)*測定設定値!$B$2/((SIN(RADIANS(BC25/2)-SIN(RADIANS(BB25/2)))))</f>
        <v>#DIV/0!</v>
      </c>
    </row>
    <row r="26" spans="1:59">
      <c r="A26" t="s">
        <v>75</v>
      </c>
      <c r="B26" t="s">
        <v>30</v>
      </c>
      <c r="C26" t="s">
        <v>93</v>
      </c>
      <c r="D26" t="s">
        <v>23</v>
      </c>
      <c r="E26">
        <v>0.05</v>
      </c>
      <c r="F26">
        <v>0.55000000000000004</v>
      </c>
      <c r="G26" s="2">
        <f t="shared" si="5"/>
        <v>4.9921996879875197E-2</v>
      </c>
      <c r="H26" s="1">
        <f t="shared" si="6"/>
        <v>0.60000000000000009</v>
      </c>
      <c r="I26" s="1">
        <v>200</v>
      </c>
      <c r="J26" s="1">
        <v>380</v>
      </c>
      <c r="K26" s="5">
        <v>380</v>
      </c>
      <c r="L26" s="5">
        <f>2.5+2.5+192.5</f>
        <v>197.5</v>
      </c>
      <c r="M26" s="1">
        <v>1.9999999999999999E-6</v>
      </c>
      <c r="N26" s="1">
        <v>3.0000000000000001E-6</v>
      </c>
      <c r="O26" s="1">
        <v>1E-4</v>
      </c>
      <c r="P26" s="1">
        <f t="shared" ref="P26:P45" si="9">M26+N26</f>
        <v>4.9999999999999996E-6</v>
      </c>
      <c r="Q26" s="1">
        <v>1.2800000000000001E-7</v>
      </c>
      <c r="R26" s="1">
        <f t="shared" si="8"/>
        <v>5.1279999999999999E-6</v>
      </c>
      <c r="S26" t="s">
        <v>67</v>
      </c>
      <c r="T26" t="s">
        <v>11</v>
      </c>
      <c r="U26" t="s">
        <v>11</v>
      </c>
      <c r="Y26" s="1" t="e">
        <f t="shared" si="2"/>
        <v>#DIV/0!</v>
      </c>
      <c r="AM26" s="49" t="e">
        <f>(3/5)*(測定設定値!$B$2/(2*SIN(RADIANS(AI26))))</f>
        <v>#DIV/0!</v>
      </c>
      <c r="AN26" t="e">
        <f>(5 / 2)*(3/5)*(測定設定値!$B$2/(2*SIN(RADIANS(AJ26))))</f>
        <v>#DIV/0!</v>
      </c>
      <c r="AT26" t="e">
        <f>0.1*(1/2)*測定設定値!$B$2/((SIN(RADIANS(AP26/2)-SIN(RADIANS(AO26/2)))))</f>
        <v>#DIV/0!</v>
      </c>
      <c r="AU26" t="e">
        <f>0.1*(3/4)*測定設定値!$B$2/(SIN(RADIANS(AQ26/2))-(SIN(RADIANS(AP26/2))))</f>
        <v>#DIV/0!</v>
      </c>
      <c r="AV26" t="e">
        <f>0.1*(3/4)*測定設定値!$B$2/(SIN(RADIANS(AR26/2))-(SIN(RADIANS(AQ26/2))))</f>
        <v>#DIV/0!</v>
      </c>
      <c r="AW26" t="e">
        <f>0.1*(1/2)*測定設定値!$B$2/((SIN(RADIANS(AS26/2)-SIN(RADIANS(AR26/2)))))</f>
        <v>#DIV/0!</v>
      </c>
      <c r="AX26" t="e">
        <f>AVERAGE(AV26,AU26)/L26</f>
        <v>#DIV/0!</v>
      </c>
      <c r="AY26" s="3"/>
      <c r="AZ26" s="3"/>
      <c r="BA26" s="3"/>
      <c r="BB26" s="3"/>
      <c r="BC26" s="3"/>
      <c r="BD26" t="e">
        <f>0.1*(1/2)*測定設定値!$B$2/((SIN(RADIANS(AZ26/2)-SIN(RADIANS(AY26/2)))))</f>
        <v>#DIV/0!</v>
      </c>
      <c r="BE26" t="e">
        <f>0.1*(3/4)*測定設定値!$B$2/(SIN(RADIANS(BA26/2))-(SIN(RADIANS(AZ26/2))))</f>
        <v>#DIV/0!</v>
      </c>
      <c r="BF26" t="e">
        <f>0.1*(3/4)*測定設定値!$B$2/(SIN(RADIANS(BB26/2))-(SIN(RADIANS(BA26/2))))</f>
        <v>#DIV/0!</v>
      </c>
      <c r="BG26" t="e">
        <f>0.1*(1/2)*測定設定値!$B$2/((SIN(RADIANS(BC26/2)-SIN(RADIANS(BB26/2)))))</f>
        <v>#DIV/0!</v>
      </c>
    </row>
    <row r="27" spans="1:59" s="27" customFormat="1">
      <c r="A27" s="27" t="s">
        <v>76</v>
      </c>
      <c r="B27" s="27" t="s">
        <v>81</v>
      </c>
      <c r="C27" s="27" t="s">
        <v>139</v>
      </c>
      <c r="D27" s="27" t="s">
        <v>23</v>
      </c>
      <c r="E27" s="27">
        <v>0.04</v>
      </c>
      <c r="F27" s="27">
        <v>0.84</v>
      </c>
      <c r="G27" s="28">
        <f>2*Q27/(Q27+N27)</f>
        <v>3.9215686274509796E-2</v>
      </c>
      <c r="H27" s="29"/>
      <c r="I27" s="29">
        <v>200</v>
      </c>
      <c r="J27" s="29">
        <v>380</v>
      </c>
      <c r="K27" s="30">
        <v>0</v>
      </c>
      <c r="L27" s="30">
        <f>5+55+55</f>
        <v>115</v>
      </c>
      <c r="M27" s="29">
        <v>5.0000000000000004E-6</v>
      </c>
      <c r="N27" s="29">
        <v>5.0000000000000004E-6</v>
      </c>
      <c r="O27" s="29">
        <v>1E-4</v>
      </c>
      <c r="P27" s="29">
        <f t="shared" si="9"/>
        <v>1.0000000000000001E-5</v>
      </c>
      <c r="Q27" s="29">
        <v>9.9999999999999995E-8</v>
      </c>
      <c r="R27" s="29">
        <f t="shared" si="8"/>
        <v>1.0100000000000002E-5</v>
      </c>
      <c r="S27" s="27" t="s">
        <v>88</v>
      </c>
      <c r="T27" s="27" t="s">
        <v>11</v>
      </c>
      <c r="U27" s="27" t="s">
        <v>11</v>
      </c>
      <c r="V27" s="29" t="s">
        <v>11</v>
      </c>
      <c r="W27" s="31">
        <v>-3.1406000000000001</v>
      </c>
      <c r="X27" s="32">
        <v>-3193200000000000</v>
      </c>
      <c r="Y27" s="29">
        <f t="shared" si="2"/>
        <v>-0.1954840678138923</v>
      </c>
      <c r="Z27" s="33">
        <v>6.3247999999999999E-2</v>
      </c>
      <c r="AA27" s="33"/>
      <c r="AB27" s="33"/>
      <c r="AC27" s="33"/>
      <c r="AD27" s="33"/>
      <c r="AE27" s="33">
        <v>0.119750389432358</v>
      </c>
      <c r="AH27" s="27">
        <v>170</v>
      </c>
      <c r="AM27" s="53" t="e">
        <f>(3/5)*(測定設定値!$B$2/(2*SIN(RADIANS(AI27))))</f>
        <v>#DIV/0!</v>
      </c>
      <c r="AN27" s="27" t="e">
        <f>(5 / 2)*(3/5)*(測定設定値!$B$2/(2*SIN(RADIANS(AJ27))))</f>
        <v>#DIV/0!</v>
      </c>
      <c r="AT27" s="27" t="e">
        <f>0.1*(1/2)*測定設定値!$B$2/((SIN(RADIANS(AP27/2)-SIN(RADIANS(AO27/2)))))</f>
        <v>#DIV/0!</v>
      </c>
      <c r="AU27" s="27" t="e">
        <f>0.1*(3/4)*測定設定値!$B$2/(SIN(RADIANS(AQ27/2))-(SIN(RADIANS(AP27/2))))</f>
        <v>#DIV/0!</v>
      </c>
      <c r="AV27" s="27" t="e">
        <f>0.1*(3/4)*測定設定値!$B$2/(SIN(RADIANS(AR27/2))-(SIN(RADIANS(AQ27/2))))</f>
        <v>#DIV/0!</v>
      </c>
      <c r="AW27" s="27" t="e">
        <f>0.1*(1/2)*測定設定値!$B$2/((SIN(RADIANS(AS27/2)-SIN(RADIANS(AR27/2)))))</f>
        <v>#DIV/0!</v>
      </c>
      <c r="AX27" s="27" t="e">
        <f>AVERAGE(AV27,AU27)/L27</f>
        <v>#DIV/0!</v>
      </c>
      <c r="AY27" s="34"/>
      <c r="AZ27" s="34"/>
      <c r="BA27" s="34"/>
      <c r="BB27" s="34"/>
      <c r="BC27" s="34"/>
      <c r="BD27" s="27" t="e">
        <f>0.1*(1/2)*測定設定値!$B$2/((SIN(RADIANS(AZ27/2)-SIN(RADIANS(AY27/2)))))</f>
        <v>#DIV/0!</v>
      </c>
      <c r="BE27" s="27" t="e">
        <f>0.1*(3/4)*測定設定値!$B$2/(SIN(RADIANS(BA27/2))-(SIN(RADIANS(AZ27/2))))</f>
        <v>#DIV/0!</v>
      </c>
      <c r="BF27" s="27" t="e">
        <f>0.1*(3/4)*測定設定値!$B$2/(SIN(RADIANS(BB27/2))-(SIN(RADIANS(BA27/2))))</f>
        <v>#DIV/0!</v>
      </c>
      <c r="BG27" s="27" t="e">
        <f>0.1*(1/2)*測定設定値!$B$2/((SIN(RADIANS(BC27/2)-SIN(RADIANS(BB27/2)))))</f>
        <v>#DIV/0!</v>
      </c>
    </row>
    <row r="28" spans="1:59">
      <c r="A28" t="s">
        <v>77</v>
      </c>
      <c r="B28" t="s">
        <v>82</v>
      </c>
      <c r="C28" t="s">
        <v>95</v>
      </c>
      <c r="D28" t="s">
        <v>23</v>
      </c>
      <c r="E28">
        <v>0.04</v>
      </c>
      <c r="F28">
        <v>0.84</v>
      </c>
      <c r="G28" s="2">
        <f>2*Q28/(Q28+N28)</f>
        <v>3.9215686274509796E-2</v>
      </c>
      <c r="H28" s="1"/>
      <c r="I28" s="1">
        <v>200</v>
      </c>
      <c r="J28" s="1">
        <v>380</v>
      </c>
      <c r="K28" s="5">
        <v>0</v>
      </c>
      <c r="L28" s="5">
        <f>5+55+55</f>
        <v>115</v>
      </c>
      <c r="M28" s="1">
        <v>5.0000000000000004E-6</v>
      </c>
      <c r="N28" s="1">
        <v>5.0000000000000004E-6</v>
      </c>
      <c r="O28" s="1">
        <v>1E-4</v>
      </c>
      <c r="P28" s="1">
        <f t="shared" si="9"/>
        <v>1.0000000000000001E-5</v>
      </c>
      <c r="Q28" s="1">
        <v>9.9999999999999995E-8</v>
      </c>
      <c r="R28" s="1">
        <f t="shared" si="8"/>
        <v>1.0100000000000002E-5</v>
      </c>
      <c r="S28" t="s">
        <v>89</v>
      </c>
      <c r="T28" t="s">
        <v>11</v>
      </c>
      <c r="U28" t="s">
        <v>11</v>
      </c>
      <c r="Y28" s="1" t="e">
        <f t="shared" si="2"/>
        <v>#DIV/0!</v>
      </c>
      <c r="AM28" s="49" t="e">
        <f>(3/5)*(測定設定値!$B$2/(2*SIN(RADIANS(AI28))))</f>
        <v>#DIV/0!</v>
      </c>
      <c r="AN28" t="e">
        <f>(5 / 2)*(3/5)*(測定設定値!$B$2/(2*SIN(RADIANS(AJ28))))</f>
        <v>#DIV/0!</v>
      </c>
      <c r="AT28" t="e">
        <f>0.1*(1/2)*測定設定値!$B$2/((SIN(RADIANS(AP28/2)-SIN(RADIANS(AO28/2)))))</f>
        <v>#DIV/0!</v>
      </c>
      <c r="AU28" t="e">
        <f>0.1*(3/4)*測定設定値!$B$2/(SIN(RADIANS(AQ28/2))-(SIN(RADIANS(AP28/2))))</f>
        <v>#DIV/0!</v>
      </c>
      <c r="AV28" t="e">
        <f>0.1*(3/4)*測定設定値!$B$2/(SIN(RADIANS(AR28/2))-(SIN(RADIANS(AQ28/2))))</f>
        <v>#DIV/0!</v>
      </c>
      <c r="AW28" t="e">
        <f>0.1*(1/2)*測定設定値!$B$2/((SIN(RADIANS(AS28/2)-SIN(RADIANS(AR28/2)))))</f>
        <v>#DIV/0!</v>
      </c>
      <c r="AX28" t="e">
        <f>AVERAGE(AV28,AU28)/L28</f>
        <v>#DIV/0!</v>
      </c>
      <c r="AY28" s="3"/>
      <c r="AZ28" s="3"/>
      <c r="BA28" s="3"/>
      <c r="BB28" s="3"/>
      <c r="BC28" s="3"/>
      <c r="BD28" t="e">
        <f>0.1*(1/2)*測定設定値!$B$2/((SIN(RADIANS(AZ28/2)-SIN(RADIANS(AY28/2)))))</f>
        <v>#DIV/0!</v>
      </c>
      <c r="BE28" t="e">
        <f>0.1*(3/4)*測定設定値!$B$2/(SIN(RADIANS(BA28/2))-(SIN(RADIANS(AZ28/2))))</f>
        <v>#DIV/0!</v>
      </c>
      <c r="BF28" t="e">
        <f>0.1*(3/4)*測定設定値!$B$2/(SIN(RADIANS(BB28/2))-(SIN(RADIANS(BA28/2))))</f>
        <v>#DIV/0!</v>
      </c>
      <c r="BG28" t="e">
        <f>0.1*(1/2)*測定設定値!$B$2/((SIN(RADIANS(BC28/2)-SIN(RADIANS(BB28/2)))))</f>
        <v>#DIV/0!</v>
      </c>
    </row>
    <row r="29" spans="1:59" s="9" customFormat="1">
      <c r="A29" s="9" t="s">
        <v>78</v>
      </c>
      <c r="B29" s="9" t="s">
        <v>85</v>
      </c>
      <c r="D29" s="9" t="s">
        <v>23</v>
      </c>
      <c r="E29" s="9">
        <v>0.03</v>
      </c>
      <c r="F29" s="9">
        <v>0.72</v>
      </c>
      <c r="G29" s="10">
        <f t="shared" si="5"/>
        <v>2.9944838455476755E-2</v>
      </c>
      <c r="H29" s="11">
        <f t="shared" si="6"/>
        <v>0.60000000000000009</v>
      </c>
      <c r="I29" s="11">
        <v>200</v>
      </c>
      <c r="J29" s="11">
        <v>380</v>
      </c>
      <c r="K29" s="12">
        <v>380</v>
      </c>
      <c r="L29" s="12">
        <f>2.5+3.5+10+25+10</f>
        <v>51</v>
      </c>
      <c r="M29" s="11">
        <v>1.9999999999999999E-6</v>
      </c>
      <c r="N29" s="11">
        <v>3.0000000000000001E-6</v>
      </c>
      <c r="O29" s="11">
        <v>1E-4</v>
      </c>
      <c r="P29" s="11">
        <f t="shared" si="9"/>
        <v>4.9999999999999996E-6</v>
      </c>
      <c r="Q29" s="11">
        <v>7.6000000000000006E-8</v>
      </c>
      <c r="R29" s="11">
        <f t="shared" si="8"/>
        <v>5.0759999999999993E-6</v>
      </c>
      <c r="S29" s="9" t="s">
        <v>90</v>
      </c>
      <c r="T29" s="9" t="s">
        <v>11</v>
      </c>
      <c r="U29" s="9" t="s">
        <v>11</v>
      </c>
      <c r="W29" s="13"/>
      <c r="X29" s="14"/>
      <c r="Y29" s="11" t="e">
        <f t="shared" si="2"/>
        <v>#DIV/0!</v>
      </c>
      <c r="Z29" s="15"/>
      <c r="AA29" s="15"/>
      <c r="AB29" s="15"/>
      <c r="AC29" s="15"/>
      <c r="AD29" s="15"/>
      <c r="AE29" s="15"/>
      <c r="AM29" s="52" t="e">
        <f>(3/5)*(測定設定値!$B$2/(2*SIN(RADIANS(AI29))))</f>
        <v>#DIV/0!</v>
      </c>
      <c r="AN29" s="9" t="e">
        <f>(5 / 2)*(3/5)*(測定設定値!$B$2/(2*SIN(RADIANS(AJ29))))</f>
        <v>#DIV/0!</v>
      </c>
      <c r="AT29" s="9" t="e">
        <f>0.1*(1/2)*測定設定値!$B$2/((SIN(RADIANS(AP29/2)-SIN(RADIANS(AO29/2)))))</f>
        <v>#DIV/0!</v>
      </c>
      <c r="AU29" s="9" t="e">
        <f>0.1*(3/4)*測定設定値!$B$2/(SIN(RADIANS(AQ29/2))-(SIN(RADIANS(AP29/2))))</f>
        <v>#DIV/0!</v>
      </c>
      <c r="AV29" s="9" t="e">
        <f>0.1*(3/4)*測定設定値!$B$2/(SIN(RADIANS(AR29/2))-(SIN(RADIANS(AQ29/2))))</f>
        <v>#DIV/0!</v>
      </c>
      <c r="AW29" s="9" t="e">
        <f>0.1*(1/2)*測定設定値!$B$2/((SIN(RADIANS(AS29/2)-SIN(RADIANS(AR29/2)))))</f>
        <v>#DIV/0!</v>
      </c>
      <c r="AX29" s="9" t="e">
        <f>AVERAGE(AV29,AU29)/L29</f>
        <v>#DIV/0!</v>
      </c>
      <c r="AY29" s="17"/>
      <c r="AZ29" s="17"/>
      <c r="BA29" s="17"/>
      <c r="BB29" s="17"/>
      <c r="BC29" s="17"/>
      <c r="BD29" s="9" t="e">
        <f>0.1*(1/2)*測定設定値!$B$2/((SIN(RADIANS(AZ29/2)-SIN(RADIANS(AY29/2)))))</f>
        <v>#DIV/0!</v>
      </c>
      <c r="BE29" s="9" t="e">
        <f>0.1*(3/4)*測定設定値!$B$2/(SIN(RADIANS(BA29/2))-(SIN(RADIANS(AZ29/2))))</f>
        <v>#DIV/0!</v>
      </c>
      <c r="BF29" s="9" t="e">
        <f>0.1*(3/4)*測定設定値!$B$2/(SIN(RADIANS(BB29/2))-(SIN(RADIANS(BA29/2))))</f>
        <v>#DIV/0!</v>
      </c>
      <c r="BG29" s="9" t="e">
        <f>0.1*(1/2)*測定設定値!$B$2/((SIN(RADIANS(BC29/2)-SIN(RADIANS(BB29/2)))))</f>
        <v>#DIV/0!</v>
      </c>
    </row>
    <row r="30" spans="1:59" s="27" customFormat="1">
      <c r="A30" s="27" t="s">
        <v>79</v>
      </c>
      <c r="B30" s="27" t="s">
        <v>82</v>
      </c>
      <c r="C30" s="27" t="s">
        <v>139</v>
      </c>
      <c r="D30" s="27" t="s">
        <v>23</v>
      </c>
      <c r="E30" s="27">
        <v>0.04</v>
      </c>
      <c r="G30" s="28">
        <f t="shared" si="5"/>
        <v>1.9801980198019799E-2</v>
      </c>
      <c r="H30" s="29"/>
      <c r="I30" s="29">
        <v>200</v>
      </c>
      <c r="J30" s="29">
        <v>380</v>
      </c>
      <c r="K30" s="30"/>
      <c r="L30" s="30">
        <f>5+55+55</f>
        <v>115</v>
      </c>
      <c r="M30" s="29">
        <v>5.0000000000000004E-6</v>
      </c>
      <c r="N30" s="29">
        <v>5.0000000000000004E-6</v>
      </c>
      <c r="O30" s="29">
        <v>1E-4</v>
      </c>
      <c r="P30" s="29">
        <f t="shared" si="9"/>
        <v>1.0000000000000001E-5</v>
      </c>
      <c r="Q30" s="29">
        <v>9.9999999999999995E-8</v>
      </c>
      <c r="R30" s="29">
        <f t="shared" si="8"/>
        <v>1.0100000000000002E-5</v>
      </c>
      <c r="S30" s="27" t="s">
        <v>89</v>
      </c>
      <c r="T30" s="27" t="s">
        <v>11</v>
      </c>
      <c r="U30" s="27" t="s">
        <v>11</v>
      </c>
      <c r="V30" s="29" t="s">
        <v>11</v>
      </c>
      <c r="W30" s="31">
        <v>4.9306999999999999</v>
      </c>
      <c r="X30" s="32">
        <v>1352900000000000</v>
      </c>
      <c r="Y30" s="29">
        <f t="shared" si="2"/>
        <v>0.4613938394140889</v>
      </c>
      <c r="Z30" s="33">
        <v>5.2012999999999997E-2</v>
      </c>
      <c r="AA30" s="33"/>
      <c r="AB30" s="33"/>
      <c r="AC30" s="33"/>
      <c r="AD30" s="33"/>
      <c r="AE30" s="33">
        <v>0.20461423878569299</v>
      </c>
      <c r="AM30" s="53" t="e">
        <f>(3/5)*(測定設定値!$B$2/(2*SIN(RADIANS(AI30))))</f>
        <v>#DIV/0!</v>
      </c>
      <c r="AN30" s="27" t="e">
        <f>(5 / 2)*(3/5)*(測定設定値!$B$2/(2*SIN(RADIANS(AJ30))))</f>
        <v>#DIV/0!</v>
      </c>
      <c r="AT30" s="27" t="e">
        <f>0.1*(1/2)*測定設定値!$B$2/((SIN(RADIANS(AP30/2)-SIN(RADIANS(AO30/2)))))</f>
        <v>#DIV/0!</v>
      </c>
      <c r="AU30" s="27" t="e">
        <f>0.1*(3/4)*測定設定値!$B$2/(SIN(RADIANS(AQ30/2))-(SIN(RADIANS(AP30/2))))</f>
        <v>#DIV/0!</v>
      </c>
      <c r="AV30" s="27" t="e">
        <f>0.1*(3/4)*測定設定値!$B$2/(SIN(RADIANS(AR30/2))-(SIN(RADIANS(AQ30/2))))</f>
        <v>#DIV/0!</v>
      </c>
      <c r="AW30" s="27" t="e">
        <f>0.1*(1/2)*測定設定値!$B$2/((SIN(RADIANS(AS30/2)-SIN(RADIANS(AR30/2)))))</f>
        <v>#DIV/0!</v>
      </c>
      <c r="AX30" s="27" t="e">
        <f>AVERAGE(AV30,AU30)/L30</f>
        <v>#DIV/0!</v>
      </c>
      <c r="AY30" s="34"/>
      <c r="AZ30" s="34"/>
      <c r="BA30" s="34"/>
      <c r="BB30" s="34"/>
      <c r="BC30" s="34"/>
      <c r="BD30" s="27" t="e">
        <f>0.1*(1/2)*測定設定値!$B$2/((SIN(RADIANS(AZ30/2)-SIN(RADIANS(AY30/2)))))</f>
        <v>#DIV/0!</v>
      </c>
      <c r="BE30" s="27" t="e">
        <f>0.1*(3/4)*測定設定値!$B$2/(SIN(RADIANS(BA30/2))-(SIN(RADIANS(AZ30/2))))</f>
        <v>#DIV/0!</v>
      </c>
      <c r="BF30" s="27" t="e">
        <f>0.1*(3/4)*測定設定値!$B$2/(SIN(RADIANS(BB30/2))-(SIN(RADIANS(BA30/2))))</f>
        <v>#DIV/0!</v>
      </c>
      <c r="BG30" s="27" t="e">
        <f>0.1*(1/2)*測定設定値!$B$2/((SIN(RADIANS(BC30/2)-SIN(RADIANS(BB30/2)))))</f>
        <v>#DIV/0!</v>
      </c>
    </row>
    <row r="31" spans="1:59" s="9" customFormat="1">
      <c r="A31" s="9" t="s">
        <v>80</v>
      </c>
      <c r="B31" s="9" t="s">
        <v>85</v>
      </c>
      <c r="D31" s="9" t="s">
        <v>23</v>
      </c>
      <c r="E31" s="9">
        <v>0.04</v>
      </c>
      <c r="F31" s="9">
        <v>0.72</v>
      </c>
      <c r="G31" s="10">
        <f t="shared" ref="G31" si="10">2*Q31/(Q31+M31+N31)</f>
        <v>3.9215686274509796E-2</v>
      </c>
      <c r="H31" s="11">
        <f>N31/P31</f>
        <v>0.72000000000000008</v>
      </c>
      <c r="I31" s="11">
        <v>200</v>
      </c>
      <c r="J31" s="11">
        <v>380</v>
      </c>
      <c r="K31" s="12">
        <v>380</v>
      </c>
      <c r="L31" s="12">
        <v>51</v>
      </c>
      <c r="M31" s="11">
        <v>1.3999999999999999E-6</v>
      </c>
      <c r="N31" s="11">
        <v>3.5999999999999998E-6</v>
      </c>
      <c r="O31" s="11">
        <v>1E-4</v>
      </c>
      <c r="P31" s="11">
        <f t="shared" ref="P31" si="11">M31+N31</f>
        <v>4.9999999999999996E-6</v>
      </c>
      <c r="Q31" s="11">
        <v>9.9999999999999995E-8</v>
      </c>
      <c r="R31" s="11">
        <f t="shared" si="8"/>
        <v>5.0999999999999995E-6</v>
      </c>
      <c r="S31" s="9" t="s">
        <v>90</v>
      </c>
      <c r="T31" s="9" t="s">
        <v>11</v>
      </c>
      <c r="U31" s="9" t="s">
        <v>11</v>
      </c>
      <c r="W31" s="13"/>
      <c r="X31" s="14"/>
      <c r="Y31" s="14"/>
      <c r="Z31" s="15"/>
      <c r="AA31" s="15"/>
      <c r="AB31" s="15"/>
      <c r="AC31" s="15"/>
      <c r="AD31" s="15"/>
      <c r="AE31" s="15"/>
      <c r="AM31" s="52" t="e">
        <f>(3/5)*(測定設定値!$B$2/(2*SIN(RADIANS(AI31))))</f>
        <v>#DIV/0!</v>
      </c>
      <c r="AN31" s="9" t="e">
        <f>(5 / 2)*(3/5)*(測定設定値!$B$2/(2*SIN(RADIANS(AJ31))))</f>
        <v>#DIV/0!</v>
      </c>
      <c r="AT31" s="9" t="e">
        <f>0.1*(1/2)*測定設定値!$B$2/((SIN(RADIANS(AP31/2)-SIN(RADIANS(AO31/2)))))</f>
        <v>#DIV/0!</v>
      </c>
      <c r="AU31" s="9" t="e">
        <f>0.1*(3/4)*測定設定値!$B$2/(SIN(RADIANS(AQ31/2))-(SIN(RADIANS(AP31/2))))</f>
        <v>#DIV/0!</v>
      </c>
      <c r="AV31" s="9" t="e">
        <f>0.1*(3/4)*測定設定値!$B$2/(SIN(RADIANS(AR31/2))-(SIN(RADIANS(AQ31/2))))</f>
        <v>#DIV/0!</v>
      </c>
      <c r="AW31" s="9" t="e">
        <f>0.1*(1/2)*測定設定値!$B$2/((SIN(RADIANS(AS31/2)-SIN(RADIANS(AR31/2)))))</f>
        <v>#DIV/0!</v>
      </c>
      <c r="AX31" s="9" t="e">
        <f>AVERAGE(AV31,AU31)/L31</f>
        <v>#DIV/0!</v>
      </c>
      <c r="AY31" s="17"/>
      <c r="AZ31" s="17"/>
      <c r="BA31" s="17"/>
      <c r="BB31" s="17"/>
      <c r="BC31" s="17"/>
      <c r="BD31" s="9" t="e">
        <f>0.1*(1/2)*測定設定値!$B$2/((SIN(RADIANS(AZ31/2)-SIN(RADIANS(AY31/2)))))</f>
        <v>#DIV/0!</v>
      </c>
      <c r="BE31" s="9" t="e">
        <f>0.1*(3/4)*測定設定値!$B$2/(SIN(RADIANS(BA31/2))-(SIN(RADIANS(AZ31/2))))</f>
        <v>#DIV/0!</v>
      </c>
      <c r="BF31" s="9" t="e">
        <f>0.1*(3/4)*測定設定値!$B$2/(SIN(RADIANS(BB31/2))-(SIN(RADIANS(BA31/2))))</f>
        <v>#DIV/0!</v>
      </c>
      <c r="BG31" s="9" t="e">
        <f>0.1*(1/2)*測定設定値!$B$2/((SIN(RADIANS(BC31/2)-SIN(RADIANS(BB31/2)))))</f>
        <v>#DIV/0!</v>
      </c>
    </row>
    <row r="32" spans="1:59">
      <c r="A32" t="s">
        <v>104</v>
      </c>
      <c r="B32" t="s">
        <v>114</v>
      </c>
      <c r="C32" t="s">
        <v>115</v>
      </c>
      <c r="D32" t="s">
        <v>23</v>
      </c>
      <c r="E32">
        <v>0.04</v>
      </c>
      <c r="G32" s="2">
        <f>2*Q32/(Q32+N32)</f>
        <v>3.9215686274509796E-2</v>
      </c>
      <c r="I32">
        <v>200</v>
      </c>
      <c r="J32">
        <v>380</v>
      </c>
      <c r="K32" s="5">
        <v>0</v>
      </c>
      <c r="L32" s="5">
        <v>115</v>
      </c>
      <c r="M32" s="1" t="s">
        <v>120</v>
      </c>
      <c r="N32" s="1">
        <v>5.0000000000000004E-6</v>
      </c>
      <c r="O32" s="1">
        <v>1E-4</v>
      </c>
      <c r="P32" s="1"/>
      <c r="Q32" s="1">
        <v>9.9999999999999995E-8</v>
      </c>
      <c r="R32" s="1"/>
      <c r="S32" t="s">
        <v>119</v>
      </c>
      <c r="T32" t="s">
        <v>11</v>
      </c>
      <c r="U32" t="s">
        <v>11</v>
      </c>
      <c r="AM32" s="49" t="e">
        <f>(3/5)*(測定設定値!$B$2/(2*SIN(RADIANS(AI32))))</f>
        <v>#DIV/0!</v>
      </c>
      <c r="AN32" t="e">
        <f>(5 / 2)*(3/5)*(測定設定値!$B$2/(2*SIN(RADIANS(AJ32))))</f>
        <v>#DIV/0!</v>
      </c>
      <c r="AT32" t="e">
        <f>0.1*(1/2)*測定設定値!$B$2/((SIN(RADIANS(AP32/2)-SIN(RADIANS(AO32/2)))))</f>
        <v>#DIV/0!</v>
      </c>
      <c r="AU32" t="e">
        <f>0.1*(3/4)*測定設定値!$B$2/(SIN(RADIANS(AQ32/2))-(SIN(RADIANS(AP32/2))))</f>
        <v>#DIV/0!</v>
      </c>
      <c r="AV32" t="e">
        <f>0.1*(3/4)*測定設定値!$B$2/(SIN(RADIANS(AR32/2))-(SIN(RADIANS(AQ32/2))))</f>
        <v>#DIV/0!</v>
      </c>
      <c r="AW32" t="e">
        <f>0.1*(1/2)*測定設定値!$B$2/((SIN(RADIANS(AS32/2)-SIN(RADIANS(AR32/2)))))</f>
        <v>#DIV/0!</v>
      </c>
      <c r="AX32" t="e">
        <f>AVERAGE(AV32,AU32)/L32</f>
        <v>#DIV/0!</v>
      </c>
      <c r="AY32" s="3"/>
      <c r="AZ32" s="3"/>
      <c r="BA32" s="3"/>
      <c r="BB32" s="3"/>
      <c r="BC32" s="3"/>
      <c r="BD32" t="e">
        <f>0.1*(1/2)*測定設定値!$B$2/((SIN(RADIANS(AZ32/2)-SIN(RADIANS(AY32/2)))))</f>
        <v>#DIV/0!</v>
      </c>
      <c r="BE32" t="e">
        <f>0.1*(3/4)*測定設定値!$B$2/(SIN(RADIANS(BA32/2))-(SIN(RADIANS(AZ32/2))))</f>
        <v>#DIV/0!</v>
      </c>
      <c r="BF32" t="e">
        <f>0.1*(3/4)*測定設定値!$B$2/(SIN(RADIANS(BB32/2))-(SIN(RADIANS(BA32/2))))</f>
        <v>#DIV/0!</v>
      </c>
      <c r="BG32" t="e">
        <f>0.1*(1/2)*測定設定値!$B$2/((SIN(RADIANS(BC32/2)-SIN(RADIANS(BB32/2)))))</f>
        <v>#DIV/0!</v>
      </c>
    </row>
    <row r="33" spans="1:59">
      <c r="A33" t="s">
        <v>105</v>
      </c>
      <c r="B33" t="s">
        <v>113</v>
      </c>
      <c r="D33" t="s">
        <v>23</v>
      </c>
      <c r="E33">
        <v>0.04</v>
      </c>
      <c r="G33" s="2"/>
      <c r="H33" s="1"/>
      <c r="I33">
        <v>200</v>
      </c>
      <c r="J33">
        <v>380</v>
      </c>
      <c r="K33" s="5">
        <v>0</v>
      </c>
      <c r="L33" s="5">
        <v>115</v>
      </c>
      <c r="M33" t="s">
        <v>151</v>
      </c>
      <c r="N33" s="1" t="s">
        <v>152</v>
      </c>
      <c r="O33" s="1">
        <v>1E-4</v>
      </c>
      <c r="P33" s="1"/>
      <c r="Q33" s="1">
        <v>9.9999999999999995E-8</v>
      </c>
      <c r="R33" s="1"/>
      <c r="S33" t="s">
        <v>118</v>
      </c>
      <c r="T33" t="s">
        <v>11</v>
      </c>
      <c r="U33" t="s">
        <v>11</v>
      </c>
      <c r="AM33" s="49" t="e">
        <f>(3/5)*(測定設定値!$B$2/(2*SIN(RADIANS(AI33))))</f>
        <v>#DIV/0!</v>
      </c>
      <c r="AN33" t="e">
        <f>(5 / 2)*(3/5)*(測定設定値!$B$2/(2*SIN(RADIANS(AJ33))))</f>
        <v>#DIV/0!</v>
      </c>
      <c r="AT33" t="e">
        <f>0.1*(1/2)*測定設定値!$B$2/((SIN(RADIANS(AP33/2)-SIN(RADIANS(AO33/2)))))</f>
        <v>#DIV/0!</v>
      </c>
      <c r="AU33" t="e">
        <f>0.1*(3/4)*測定設定値!$B$2/(SIN(RADIANS(AQ33/2))-(SIN(RADIANS(AP33/2))))</f>
        <v>#DIV/0!</v>
      </c>
      <c r="AV33" t="e">
        <f>0.1*(3/4)*測定設定値!$B$2/(SIN(RADIANS(AR33/2))-(SIN(RADIANS(AQ33/2))))</f>
        <v>#DIV/0!</v>
      </c>
      <c r="AW33" t="e">
        <f>0.1*(1/2)*測定設定値!$B$2/((SIN(RADIANS(AS33/2)-SIN(RADIANS(AR33/2)))))</f>
        <v>#DIV/0!</v>
      </c>
      <c r="AX33" t="e">
        <f>AVERAGE(AV33,AU33)/L33</f>
        <v>#DIV/0!</v>
      </c>
      <c r="AY33" s="3"/>
      <c r="AZ33" s="3"/>
      <c r="BA33" s="3"/>
      <c r="BB33" s="3"/>
      <c r="BC33" s="3"/>
      <c r="BD33" t="e">
        <f>0.1*(1/2)*測定設定値!$B$2/((SIN(RADIANS(AZ33/2)-SIN(RADIANS(AY33/2)))))</f>
        <v>#DIV/0!</v>
      </c>
      <c r="BE33" t="e">
        <f>0.1*(3/4)*測定設定値!$B$2/(SIN(RADIANS(BA33/2))-(SIN(RADIANS(AZ33/2))))</f>
        <v>#DIV/0!</v>
      </c>
      <c r="BF33" t="e">
        <f>0.1*(3/4)*測定設定値!$B$2/(SIN(RADIANS(BB33/2))-(SIN(RADIANS(BA33/2))))</f>
        <v>#DIV/0!</v>
      </c>
      <c r="BG33" t="e">
        <f>0.1*(1/2)*測定設定値!$B$2/((SIN(RADIANS(BC33/2)-SIN(RADIANS(BB33/2)))))</f>
        <v>#DIV/0!</v>
      </c>
    </row>
    <row r="34" spans="1:59" s="36" customFormat="1">
      <c r="A34" s="36" t="s">
        <v>106</v>
      </c>
      <c r="B34" s="36" t="s">
        <v>111</v>
      </c>
      <c r="C34" s="36" t="s">
        <v>135</v>
      </c>
      <c r="D34" s="36" t="s">
        <v>23</v>
      </c>
      <c r="E34" s="36">
        <v>0.04</v>
      </c>
      <c r="F34" s="36">
        <v>1</v>
      </c>
      <c r="G34" s="37">
        <f>2*Q34/(Q34+N34)</f>
        <v>3.9215686274509796E-2</v>
      </c>
      <c r="H34" s="43"/>
      <c r="I34" s="36">
        <v>200</v>
      </c>
      <c r="J34" s="36">
        <v>380</v>
      </c>
      <c r="K34" s="38">
        <v>0</v>
      </c>
      <c r="L34" s="38">
        <v>60</v>
      </c>
      <c r="M34" s="36">
        <v>0</v>
      </c>
      <c r="N34" s="36">
        <v>5.0000000000000004E-6</v>
      </c>
      <c r="O34" s="36">
        <v>1E-4</v>
      </c>
      <c r="P34" s="43">
        <f t="shared" si="9"/>
        <v>5.0000000000000004E-6</v>
      </c>
      <c r="Q34" s="43">
        <v>9.9999999999999995E-8</v>
      </c>
      <c r="R34" s="43">
        <f t="shared" si="8"/>
        <v>5.1000000000000003E-6</v>
      </c>
      <c r="S34" s="36" t="s">
        <v>117</v>
      </c>
      <c r="T34" s="36" t="s">
        <v>11</v>
      </c>
      <c r="U34" s="36" t="s">
        <v>11</v>
      </c>
      <c r="V34" s="36" t="s">
        <v>11</v>
      </c>
      <c r="W34" s="39"/>
      <c r="X34" s="40"/>
      <c r="Y34" s="40"/>
      <c r="Z34" s="41"/>
      <c r="AA34" s="41"/>
      <c r="AB34" s="41"/>
      <c r="AC34" s="41"/>
      <c r="AD34" s="41"/>
      <c r="AE34" s="41"/>
      <c r="AM34" s="49" t="e">
        <f>(3/5)*(測定設定値!$B$2/(2*SIN(RADIANS(AI34))))</f>
        <v>#DIV/0!</v>
      </c>
      <c r="AN34" s="36" t="e">
        <f>(5 / 2)*(3/5)*(測定設定値!$B$2/(2*SIN(RADIANS(AJ34))))</f>
        <v>#DIV/0!</v>
      </c>
      <c r="AT34" s="36" t="e">
        <f>0.1*(1/2)*測定設定値!$B$2/((SIN(RADIANS(AP34/2)-SIN(RADIANS(AO34/2)))))</f>
        <v>#DIV/0!</v>
      </c>
      <c r="AU34" s="36" t="e">
        <f>0.1*(3/4)*測定設定値!$B$2/(SIN(RADIANS(AQ34/2))-(SIN(RADIANS(AP34/2))))</f>
        <v>#DIV/0!</v>
      </c>
      <c r="AV34" s="36" t="e">
        <f>0.1*(3/4)*測定設定値!$B$2/(SIN(RADIANS(AR34/2))-(SIN(RADIANS(AQ34/2))))</f>
        <v>#DIV/0!</v>
      </c>
      <c r="AW34" s="36" t="e">
        <f>0.1*(1/2)*測定設定値!$B$2/((SIN(RADIANS(AS34/2)-SIN(RADIANS(AR34/2)))))</f>
        <v>#DIV/0!</v>
      </c>
      <c r="AX34" s="36" t="e">
        <f>AVERAGE(AV34,AU34)/L34</f>
        <v>#DIV/0!</v>
      </c>
      <c r="AY34" s="42"/>
      <c r="AZ34" s="42"/>
      <c r="BA34" s="42"/>
      <c r="BB34" s="42"/>
      <c r="BC34" s="42"/>
      <c r="BD34" s="36" t="e">
        <f>0.1*(1/2)*測定設定値!$B$2/((SIN(RADIANS(AZ34/2)-SIN(RADIANS(AY34/2)))))</f>
        <v>#DIV/0!</v>
      </c>
      <c r="BE34" s="36" t="e">
        <f>0.1*(3/4)*測定設定値!$B$2/(SIN(RADIANS(BA34/2))-(SIN(RADIANS(AZ34/2))))</f>
        <v>#DIV/0!</v>
      </c>
      <c r="BF34" s="36" t="e">
        <f>0.1*(3/4)*測定設定値!$B$2/(SIN(RADIANS(BB34/2))-(SIN(RADIANS(BA34/2))))</f>
        <v>#DIV/0!</v>
      </c>
      <c r="BG34" s="36" t="e">
        <f>0.1*(1/2)*測定設定値!$B$2/((SIN(RADIANS(BC34/2)-SIN(RADIANS(BB34/2)))))</f>
        <v>#DIV/0!</v>
      </c>
    </row>
    <row r="35" spans="1:59" s="36" customFormat="1">
      <c r="A35" s="36" t="s">
        <v>107</v>
      </c>
      <c r="B35" s="36" t="s">
        <v>112</v>
      </c>
      <c r="C35" s="36" t="s">
        <v>135</v>
      </c>
      <c r="D35" s="36" t="s">
        <v>23</v>
      </c>
      <c r="E35" s="36">
        <v>0.04</v>
      </c>
      <c r="F35" s="36">
        <v>0</v>
      </c>
      <c r="G35" s="37">
        <f>2*Q35/(Q35+M35)</f>
        <v>3.9215686274509796E-2</v>
      </c>
      <c r="I35" s="36">
        <v>200</v>
      </c>
      <c r="J35" s="36">
        <v>380</v>
      </c>
      <c r="K35" s="38">
        <v>0</v>
      </c>
      <c r="L35" s="38">
        <v>60</v>
      </c>
      <c r="M35" s="43">
        <v>5.0000000000000004E-6</v>
      </c>
      <c r="N35" s="36">
        <v>0</v>
      </c>
      <c r="O35" s="36">
        <v>1E-4</v>
      </c>
      <c r="P35" s="43">
        <f t="shared" si="9"/>
        <v>5.0000000000000004E-6</v>
      </c>
      <c r="Q35" s="43">
        <v>9.9999999999999995E-8</v>
      </c>
      <c r="R35" s="43">
        <f t="shared" si="8"/>
        <v>5.1000000000000003E-6</v>
      </c>
      <c r="S35" s="36" t="s">
        <v>116</v>
      </c>
      <c r="T35" s="36" t="s">
        <v>11</v>
      </c>
      <c r="U35" s="36" t="s">
        <v>11</v>
      </c>
      <c r="V35" s="36" t="s">
        <v>11</v>
      </c>
      <c r="W35" s="39"/>
      <c r="X35" s="40"/>
      <c r="Y35" s="40"/>
      <c r="Z35" s="41"/>
      <c r="AA35" s="41"/>
      <c r="AB35" s="41"/>
      <c r="AC35" s="41"/>
      <c r="AD35" s="41"/>
      <c r="AE35" s="41"/>
      <c r="AM35" s="49" t="e">
        <f>(3/5)*(測定設定値!$B$2/(2*SIN(RADIANS(AI35))))</f>
        <v>#DIV/0!</v>
      </c>
      <c r="AN35" s="36" t="e">
        <f>(5 / 2)*(3/5)*(測定設定値!$B$2/(2*SIN(RADIANS(AJ35))))</f>
        <v>#DIV/0!</v>
      </c>
      <c r="AT35" s="36" t="e">
        <f>0.1*(1/2)*測定設定値!$B$2/((SIN(RADIANS(AP35/2)-SIN(RADIANS(AO35/2)))))</f>
        <v>#DIV/0!</v>
      </c>
      <c r="AU35" s="36" t="e">
        <f>0.1*(3/4)*測定設定値!$B$2/(SIN(RADIANS(AQ35/2))-(SIN(RADIANS(AP35/2))))</f>
        <v>#DIV/0!</v>
      </c>
      <c r="AV35" s="36" t="e">
        <f>0.1*(3/4)*測定設定値!$B$2/(SIN(RADIANS(AR35/2))-(SIN(RADIANS(AQ35/2))))</f>
        <v>#DIV/0!</v>
      </c>
      <c r="AW35" s="36" t="e">
        <f>0.1*(1/2)*測定設定値!$B$2/((SIN(RADIANS(AS35/2)-SIN(RADIANS(AR35/2)))))</f>
        <v>#DIV/0!</v>
      </c>
      <c r="AX35" s="36" t="e">
        <f>AVERAGE(AV35,AU35)/L35</f>
        <v>#DIV/0!</v>
      </c>
      <c r="AY35" s="42"/>
      <c r="AZ35" s="42"/>
      <c r="BA35" s="42"/>
      <c r="BB35" s="42"/>
      <c r="BC35" s="42"/>
      <c r="BD35" s="36" t="e">
        <f>0.1*(1/2)*測定設定値!$B$2/((SIN(RADIANS(AZ35/2)-SIN(RADIANS(AY35/2)))))</f>
        <v>#DIV/0!</v>
      </c>
      <c r="BE35" s="36" t="e">
        <f>0.1*(3/4)*測定設定値!$B$2/(SIN(RADIANS(BA35/2))-(SIN(RADIANS(AZ35/2))))</f>
        <v>#DIV/0!</v>
      </c>
      <c r="BF35" s="36" t="e">
        <f>0.1*(3/4)*測定設定値!$B$2/(SIN(RADIANS(BB35/2))-(SIN(RADIANS(BA35/2))))</f>
        <v>#DIV/0!</v>
      </c>
      <c r="BG35" s="36" t="e">
        <f>0.1*(1/2)*測定設定値!$B$2/((SIN(RADIANS(BC35/2)-SIN(RADIANS(BB35/2)))))</f>
        <v>#DIV/0!</v>
      </c>
    </row>
    <row r="36" spans="1:59" s="27" customFormat="1">
      <c r="A36" s="27" t="s">
        <v>108</v>
      </c>
      <c r="B36" s="27" t="s">
        <v>82</v>
      </c>
      <c r="C36" s="27" t="s">
        <v>133</v>
      </c>
      <c r="D36" s="27" t="s">
        <v>23</v>
      </c>
      <c r="E36" s="27">
        <v>1.2E-2</v>
      </c>
      <c r="G36" s="28">
        <f t="shared" ref="G36:G41" si="12">2*Q36/(Q36+N36)</f>
        <v>1.1928429423459242E-2</v>
      </c>
      <c r="I36" s="27">
        <v>200</v>
      </c>
      <c r="J36" s="27">
        <v>380</v>
      </c>
      <c r="K36" s="30">
        <v>0</v>
      </c>
      <c r="L36" s="30">
        <v>115</v>
      </c>
      <c r="M36" s="29">
        <v>5.0000000000000004E-6</v>
      </c>
      <c r="N36" s="29">
        <v>5.0000000000000004E-6</v>
      </c>
      <c r="O36" s="29">
        <v>1E-4</v>
      </c>
      <c r="P36" s="29">
        <f t="shared" si="9"/>
        <v>1.0000000000000001E-5</v>
      </c>
      <c r="Q36" s="29">
        <v>2.9999999999999997E-8</v>
      </c>
      <c r="R36" s="29">
        <f t="shared" si="8"/>
        <v>1.0030000000000001E-5</v>
      </c>
      <c r="S36" s="27" t="s">
        <v>89</v>
      </c>
      <c r="T36" s="27" t="s">
        <v>11</v>
      </c>
      <c r="U36" s="27" t="s">
        <v>11</v>
      </c>
      <c r="V36" s="27" t="s">
        <v>11</v>
      </c>
      <c r="W36" s="31"/>
      <c r="X36" s="32"/>
      <c r="Y36" s="32"/>
      <c r="Z36" s="33"/>
      <c r="AA36" s="33"/>
      <c r="AB36" s="33"/>
      <c r="AC36" s="33"/>
      <c r="AD36" s="33"/>
      <c r="AE36" s="33"/>
      <c r="AI36" s="27">
        <v>8.66</v>
      </c>
      <c r="AJ36" s="27">
        <v>22.105</v>
      </c>
      <c r="AK36" s="27">
        <v>0.42899999999999999</v>
      </c>
      <c r="AL36" s="27">
        <v>0.40200000000000002</v>
      </c>
      <c r="AM36" s="49">
        <f>(3/5)*(測定設定値!$B$2/(2*SIN(RADIANS(AI36))))</f>
        <v>3.0695178245526424</v>
      </c>
      <c r="AN36" s="27">
        <f>(5 / 2)*(3/5)*(測定設定値!$B$2/(2*SIN(RADIANS(AJ36))))</f>
        <v>3.0705096717591349</v>
      </c>
      <c r="AT36" s="27" t="e">
        <f>0.1*(1/2)*測定設定値!$B$2/((SIN(RADIANS(AP36/2)-SIN(RADIANS(AO36/2)))))</f>
        <v>#DIV/0!</v>
      </c>
      <c r="AU36" s="27" t="e">
        <f>0.1*(3/4)*測定設定値!$B$2/(SIN(RADIANS(AQ36/2))-(SIN(RADIANS(AP36/2))))</f>
        <v>#DIV/0!</v>
      </c>
      <c r="AV36" s="27" t="e">
        <f>0.1*(3/4)*測定設定値!$B$2/(SIN(RADIANS(AR36/2))-(SIN(RADIANS(AQ36/2))))</f>
        <v>#DIV/0!</v>
      </c>
      <c r="AW36" s="27" t="e">
        <f>0.1*(1/2)*測定設定値!$B$2/((SIN(RADIANS(AS36/2)-SIN(RADIANS(AR36/2)))))</f>
        <v>#DIV/0!</v>
      </c>
      <c r="AX36" s="27" t="e">
        <f>AVERAGE(AV36,AU36)/L36</f>
        <v>#DIV/0!</v>
      </c>
      <c r="AY36" s="34"/>
      <c r="AZ36" s="34"/>
      <c r="BA36" s="34"/>
      <c r="BB36" s="34"/>
      <c r="BC36" s="34"/>
      <c r="BD36" s="27" t="e">
        <f>0.1*(1/2)*測定設定値!$B$2/((SIN(RADIANS(AZ36/2)-SIN(RADIANS(AY36/2)))))</f>
        <v>#DIV/0!</v>
      </c>
      <c r="BE36" s="27" t="e">
        <f>0.1*(3/4)*測定設定値!$B$2/(SIN(RADIANS(BA36/2))-(SIN(RADIANS(AZ36/2))))</f>
        <v>#DIV/0!</v>
      </c>
      <c r="BF36" s="27" t="e">
        <f>0.1*(3/4)*測定設定値!$B$2/(SIN(RADIANS(BB36/2))-(SIN(RADIANS(BA36/2))))</f>
        <v>#DIV/0!</v>
      </c>
      <c r="BG36" s="27" t="e">
        <f>0.1*(1/2)*測定設定値!$B$2/((SIN(RADIANS(BC36/2)-SIN(RADIANS(BB36/2)))))</f>
        <v>#DIV/0!</v>
      </c>
    </row>
    <row r="37" spans="1:59" s="27" customFormat="1">
      <c r="A37" s="27" t="s">
        <v>109</v>
      </c>
      <c r="B37" s="27" t="s">
        <v>82</v>
      </c>
      <c r="C37" s="27" t="s">
        <v>134</v>
      </c>
      <c r="D37" s="27" t="s">
        <v>23</v>
      </c>
      <c r="E37" s="27">
        <v>0.08</v>
      </c>
      <c r="G37" s="28">
        <f>2*Q37/(Q37+N37)</f>
        <v>8.0614203454894437E-2</v>
      </c>
      <c r="I37" s="27">
        <v>200</v>
      </c>
      <c r="J37" s="27">
        <v>380</v>
      </c>
      <c r="K37" s="30">
        <v>0</v>
      </c>
      <c r="L37" s="30">
        <v>115</v>
      </c>
      <c r="M37" s="29">
        <v>5.0000000000000004E-6</v>
      </c>
      <c r="N37" s="29">
        <v>5.0000000000000004E-6</v>
      </c>
      <c r="O37" s="29">
        <v>1E-4</v>
      </c>
      <c r="P37" s="29">
        <f t="shared" si="9"/>
        <v>1.0000000000000001E-5</v>
      </c>
      <c r="Q37" s="27">
        <v>2.1E-7</v>
      </c>
      <c r="R37" s="29">
        <f t="shared" si="8"/>
        <v>1.0210000000000001E-5</v>
      </c>
      <c r="S37" s="27" t="s">
        <v>89</v>
      </c>
      <c r="T37" s="27" t="s">
        <v>11</v>
      </c>
      <c r="U37" s="27" t="s">
        <v>11</v>
      </c>
      <c r="V37" s="27" t="s">
        <v>11</v>
      </c>
      <c r="W37" s="31"/>
      <c r="X37" s="32"/>
      <c r="Y37" s="32"/>
      <c r="Z37" s="33"/>
      <c r="AA37" s="33"/>
      <c r="AB37" s="33"/>
      <c r="AC37" s="33"/>
      <c r="AD37" s="33"/>
      <c r="AE37" s="33"/>
      <c r="AM37" s="49" t="e">
        <f>(3/5)*(測定設定値!$B$2/(2*SIN(RADIANS(AI37))))</f>
        <v>#DIV/0!</v>
      </c>
      <c r="AN37" s="27" t="e">
        <f>(5 / 2)*(3/5)*(測定設定値!$B$2/(2*SIN(RADIANS(AJ37))))</f>
        <v>#DIV/0!</v>
      </c>
      <c r="AT37" s="27" t="e">
        <f>0.1*(1/2)*測定設定値!$B$2/((SIN(RADIANS(AP37/2)-SIN(RADIANS(AO37/2)))))</f>
        <v>#DIV/0!</v>
      </c>
      <c r="AU37" s="27" t="e">
        <f>0.1*(3/4)*測定設定値!$B$2/(SIN(RADIANS(AQ37/2))-(SIN(RADIANS(AP37/2))))</f>
        <v>#DIV/0!</v>
      </c>
      <c r="AV37" s="27" t="e">
        <f>0.1*(3/4)*測定設定値!$B$2/(SIN(RADIANS(AR37/2))-(SIN(RADIANS(AQ37/2))))</f>
        <v>#DIV/0!</v>
      </c>
      <c r="AW37" s="27" t="e">
        <f>0.1*(1/2)*測定設定値!$B$2/((SIN(RADIANS(AS37/2)-SIN(RADIANS(AR37/2)))))</f>
        <v>#DIV/0!</v>
      </c>
      <c r="AX37" s="27" t="e">
        <f>AVERAGE(AV37,AU37)/L37</f>
        <v>#DIV/0!</v>
      </c>
      <c r="AY37" s="34"/>
      <c r="AZ37" s="34"/>
      <c r="BA37" s="34"/>
      <c r="BB37" s="34"/>
      <c r="BC37" s="34"/>
      <c r="BD37" s="27" t="e">
        <f>0.1*(1/2)*測定設定値!$B$2/((SIN(RADIANS(AZ37/2)-SIN(RADIANS(AY37/2)))))</f>
        <v>#DIV/0!</v>
      </c>
      <c r="BE37" s="27" t="e">
        <f>0.1*(3/4)*測定設定値!$B$2/(SIN(RADIANS(BA37/2))-(SIN(RADIANS(AZ37/2))))</f>
        <v>#DIV/0!</v>
      </c>
      <c r="BF37" s="27" t="e">
        <f>0.1*(3/4)*測定設定値!$B$2/(SIN(RADIANS(BB37/2))-(SIN(RADIANS(BA37/2))))</f>
        <v>#DIV/0!</v>
      </c>
      <c r="BG37" s="27" t="e">
        <f>0.1*(1/2)*測定設定値!$B$2/((SIN(RADIANS(BC37/2)-SIN(RADIANS(BB37/2)))))</f>
        <v>#DIV/0!</v>
      </c>
    </row>
    <row r="38" spans="1:59" s="9" customFormat="1">
      <c r="A38" s="9" t="s">
        <v>110</v>
      </c>
      <c r="B38" s="9" t="s">
        <v>85</v>
      </c>
      <c r="D38" s="9" t="s">
        <v>23</v>
      </c>
      <c r="E38" s="9">
        <v>0.05</v>
      </c>
      <c r="F38" s="9">
        <v>0.72</v>
      </c>
      <c r="G38" s="10">
        <f>2*Q38/(Q38+M38+N38)</f>
        <v>4.9921996879875197E-2</v>
      </c>
      <c r="H38" s="11">
        <f>N38/P38</f>
        <v>0.72000000000000008</v>
      </c>
      <c r="I38" s="9">
        <v>200</v>
      </c>
      <c r="J38" s="9">
        <v>380</v>
      </c>
      <c r="K38" s="12">
        <v>0</v>
      </c>
      <c r="L38" s="12">
        <v>60</v>
      </c>
      <c r="M38" s="11">
        <v>1.3999999999999999E-6</v>
      </c>
      <c r="N38" s="11">
        <v>3.5999999999999998E-6</v>
      </c>
      <c r="O38" s="11">
        <v>1E-4</v>
      </c>
      <c r="P38" s="11">
        <f t="shared" si="9"/>
        <v>4.9999999999999996E-6</v>
      </c>
      <c r="Q38" s="11">
        <v>1.2800000000000001E-7</v>
      </c>
      <c r="R38" s="9">
        <f t="shared" si="8"/>
        <v>5.1279999999999999E-6</v>
      </c>
      <c r="S38" s="9" t="s">
        <v>90</v>
      </c>
      <c r="T38" s="9" t="s">
        <v>11</v>
      </c>
      <c r="U38" s="9" t="s">
        <v>11</v>
      </c>
      <c r="W38" s="13"/>
      <c r="X38" s="14"/>
      <c r="Y38" s="14"/>
      <c r="Z38" s="15"/>
      <c r="AA38" s="15"/>
      <c r="AB38" s="15"/>
      <c r="AC38" s="15"/>
      <c r="AD38" s="15"/>
      <c r="AE38" s="15"/>
      <c r="AM38" s="49" t="e">
        <f>(3/5)*(測定設定値!$B$2/(2*SIN(RADIANS(AI38))))</f>
        <v>#DIV/0!</v>
      </c>
      <c r="AN38" s="9" t="e">
        <f>(5 / 2)*(3/5)*(測定設定値!$B$2/(2*SIN(RADIANS(AJ38))))</f>
        <v>#DIV/0!</v>
      </c>
      <c r="AT38" s="9" t="e">
        <f>0.1*(1/2)*測定設定値!$B$2/((SIN(RADIANS(AP38/2)-SIN(RADIANS(AO38/2)))))</f>
        <v>#DIV/0!</v>
      </c>
      <c r="AU38" s="9" t="e">
        <f>0.1*(3/4)*測定設定値!$B$2/(SIN(RADIANS(AQ38/2))-(SIN(RADIANS(AP38/2))))</f>
        <v>#DIV/0!</v>
      </c>
      <c r="AV38" s="9" t="e">
        <f>0.1*(3/4)*測定設定値!$B$2/(SIN(RADIANS(AR38/2))-(SIN(RADIANS(AQ38/2))))</f>
        <v>#DIV/0!</v>
      </c>
      <c r="AW38" s="9" t="e">
        <f>0.1*(1/2)*測定設定値!$B$2/((SIN(RADIANS(AS38/2)-SIN(RADIANS(AR38/2)))))</f>
        <v>#DIV/0!</v>
      </c>
      <c r="AX38" s="9" t="e">
        <f>AVERAGE(AV38,AU38)/L38</f>
        <v>#DIV/0!</v>
      </c>
      <c r="AY38" s="17"/>
      <c r="AZ38" s="17"/>
      <c r="BA38" s="17"/>
      <c r="BB38" s="17"/>
      <c r="BC38" s="17"/>
      <c r="BD38" s="9" t="e">
        <f>0.1*(1/2)*測定設定値!$B$2/((SIN(RADIANS(AZ38/2)-SIN(RADIANS(AY38/2)))))</f>
        <v>#DIV/0!</v>
      </c>
      <c r="BE38" s="9" t="e">
        <f>0.1*(3/4)*測定設定値!$B$2/(SIN(RADIANS(BA38/2))-(SIN(RADIANS(AZ38/2))))</f>
        <v>#DIV/0!</v>
      </c>
      <c r="BF38" s="9" t="e">
        <f>0.1*(3/4)*測定設定値!$B$2/(SIN(RADIANS(BB38/2))-(SIN(RADIANS(BA38/2))))</f>
        <v>#DIV/0!</v>
      </c>
      <c r="BG38" s="9" t="e">
        <f>0.1*(1/2)*測定設定値!$B$2/((SIN(RADIANS(BC38/2)-SIN(RADIANS(BB38/2)))))</f>
        <v>#DIV/0!</v>
      </c>
    </row>
    <row r="39" spans="1:59">
      <c r="A39" t="s">
        <v>122</v>
      </c>
      <c r="B39" t="s">
        <v>131</v>
      </c>
      <c r="C39" t="s">
        <v>132</v>
      </c>
      <c r="D39" s="35" t="s">
        <v>23</v>
      </c>
      <c r="E39">
        <v>0.04</v>
      </c>
      <c r="F39" t="s">
        <v>136</v>
      </c>
      <c r="G39" s="2">
        <v>0.04</v>
      </c>
      <c r="I39">
        <v>200</v>
      </c>
      <c r="J39">
        <v>380</v>
      </c>
      <c r="K39" s="5">
        <v>0</v>
      </c>
      <c r="L39" s="5">
        <v>170</v>
      </c>
      <c r="M39" t="s">
        <v>153</v>
      </c>
      <c r="N39" t="s">
        <v>154</v>
      </c>
      <c r="O39" s="1">
        <v>1E-4</v>
      </c>
      <c r="P39" s="1"/>
      <c r="Q39" s="1">
        <v>9.9999999999999995E-8</v>
      </c>
      <c r="S39" t="s">
        <v>156</v>
      </c>
      <c r="T39" t="s">
        <v>11</v>
      </c>
      <c r="U39" t="s">
        <v>11</v>
      </c>
      <c r="AM39" s="49" t="e">
        <f>(3/5)*(測定設定値!$B$2/(2*SIN(RADIANS(AI39))))</f>
        <v>#DIV/0!</v>
      </c>
      <c r="AN39" t="e">
        <f>(5 / 2)*(3/5)*(測定設定値!$B$2/(2*SIN(RADIANS(AJ39))))</f>
        <v>#DIV/0!</v>
      </c>
      <c r="AT39" t="e">
        <f>0.1*(1/2)*測定設定値!$B$2/((SIN(RADIANS(AP39/2)-SIN(RADIANS(AO39/2)))))</f>
        <v>#DIV/0!</v>
      </c>
      <c r="AU39" t="e">
        <f>0.1*(3/4)*測定設定値!$B$2/(SIN(RADIANS(AQ39/2))-(SIN(RADIANS(AP39/2))))</f>
        <v>#DIV/0!</v>
      </c>
      <c r="AV39" t="e">
        <f>0.1*(3/4)*測定設定値!$B$2/(SIN(RADIANS(AR39/2))-(SIN(RADIANS(AQ39/2))))</f>
        <v>#DIV/0!</v>
      </c>
      <c r="AW39" t="e">
        <f>0.1*(1/2)*測定設定値!$B$2/((SIN(RADIANS(AS39/2)-SIN(RADIANS(AR39/2)))))</f>
        <v>#DIV/0!</v>
      </c>
      <c r="AX39" t="e">
        <f>AVERAGE(AV39,AU39)/L39</f>
        <v>#DIV/0!</v>
      </c>
      <c r="AY39" s="3"/>
      <c r="AZ39" s="3"/>
      <c r="BA39" s="3"/>
      <c r="BB39" s="3"/>
      <c r="BC39" s="3"/>
      <c r="BD39" t="e">
        <f>0.1*(1/2)*測定設定値!$B$2/((SIN(RADIANS(AZ39/2)-SIN(RADIANS(AY39/2)))))</f>
        <v>#DIV/0!</v>
      </c>
      <c r="BE39" t="e">
        <f>0.1*(3/4)*測定設定値!$B$2/(SIN(RADIANS(BA39/2))-(SIN(RADIANS(AZ39/2))))</f>
        <v>#DIV/0!</v>
      </c>
      <c r="BF39" t="e">
        <f>0.1*(3/4)*測定設定値!$B$2/(SIN(RADIANS(BB39/2))-(SIN(RADIANS(BA39/2))))</f>
        <v>#DIV/0!</v>
      </c>
      <c r="BG39" t="e">
        <f>0.1*(1/2)*測定設定値!$B$2/((SIN(RADIANS(BC39/2)-SIN(RADIANS(BB39/2)))))</f>
        <v>#DIV/0!</v>
      </c>
    </row>
    <row r="40" spans="1:59" s="27" customFormat="1">
      <c r="A40" s="27" t="s">
        <v>123</v>
      </c>
      <c r="B40" s="27" t="s">
        <v>81</v>
      </c>
      <c r="C40" s="27" t="s">
        <v>155</v>
      </c>
      <c r="D40" s="27" t="s">
        <v>23</v>
      </c>
      <c r="E40" s="27">
        <v>1.2E-2</v>
      </c>
      <c r="F40" s="27">
        <v>0</v>
      </c>
      <c r="G40" s="28">
        <f t="shared" si="12"/>
        <v>1.1928429423459242E-2</v>
      </c>
      <c r="I40" s="27">
        <v>200</v>
      </c>
      <c r="J40" s="27">
        <v>380</v>
      </c>
      <c r="K40" s="30">
        <v>0</v>
      </c>
      <c r="L40" s="30">
        <v>115</v>
      </c>
      <c r="M40" s="29">
        <v>5.0000000000000004E-6</v>
      </c>
      <c r="N40" s="29">
        <v>5.0000000000000004E-6</v>
      </c>
      <c r="O40" s="29">
        <v>1E-4</v>
      </c>
      <c r="P40" s="29">
        <f t="shared" si="9"/>
        <v>1.0000000000000001E-5</v>
      </c>
      <c r="Q40" s="29">
        <v>2.9999999999999997E-8</v>
      </c>
      <c r="R40" s="27">
        <f t="shared" si="8"/>
        <v>1.0030000000000001E-5</v>
      </c>
      <c r="S40" s="27" t="s">
        <v>88</v>
      </c>
      <c r="T40" s="27" t="s">
        <v>11</v>
      </c>
      <c r="U40" s="27" t="s">
        <v>11</v>
      </c>
      <c r="V40" s="27" t="s">
        <v>11</v>
      </c>
      <c r="W40" s="31"/>
      <c r="X40" s="32"/>
      <c r="Y40" s="32"/>
      <c r="Z40" s="33"/>
      <c r="AA40" s="33"/>
      <c r="AB40" s="33"/>
      <c r="AC40" s="33"/>
      <c r="AD40" s="33"/>
      <c r="AE40" s="33"/>
      <c r="AI40" s="27">
        <v>8.74</v>
      </c>
      <c r="AJ40" s="27">
        <v>22.338000000000001</v>
      </c>
      <c r="AK40" s="27">
        <v>0.33300000000000002</v>
      </c>
      <c r="AL40" s="27">
        <v>0.24099999999999999</v>
      </c>
      <c r="AM40" s="49">
        <f>(3/5)*(測定設定値!$B$2/(2*SIN(RADIANS(AI40))))</f>
        <v>3.0416368313342912</v>
      </c>
      <c r="AN40" s="27">
        <f>(5 / 2)*(3/5)*(測定設定値!$B$2/(2*SIN(RADIANS(AJ40))))</f>
        <v>3.0400963428865406</v>
      </c>
      <c r="AT40" s="27" t="e">
        <f>0.1*(1/2)*測定設定値!$B$2/((SIN(RADIANS(AP40/2)-SIN(RADIANS(AO40/2)))))</f>
        <v>#DIV/0!</v>
      </c>
      <c r="AU40" s="27" t="e">
        <f>0.1*(3/4)*測定設定値!$B$2/(SIN(RADIANS(AQ40/2))-(SIN(RADIANS(AP40/2))))</f>
        <v>#DIV/0!</v>
      </c>
      <c r="AV40" s="27" t="e">
        <f>0.1*(3/4)*測定設定値!$B$2/(SIN(RADIANS(AR40/2))-(SIN(RADIANS(AQ40/2))))</f>
        <v>#DIV/0!</v>
      </c>
      <c r="AW40" s="27" t="e">
        <f>0.1*(1/2)*測定設定値!$B$2/((SIN(RADIANS(AS40/2)-SIN(RADIANS(AR40/2)))))</f>
        <v>#DIV/0!</v>
      </c>
      <c r="AX40" s="27" t="e">
        <f>AVERAGE(AV40,AU40)/L40</f>
        <v>#DIV/0!</v>
      </c>
      <c r="AY40" s="34"/>
      <c r="AZ40" s="34"/>
      <c r="BA40" s="34"/>
      <c r="BB40" s="34"/>
      <c r="BC40" s="34"/>
      <c r="BD40" s="27" t="e">
        <f>0.1*(1/2)*測定設定値!$B$2/((SIN(RADIANS(AZ40/2)-SIN(RADIANS(AY40/2)))))</f>
        <v>#DIV/0!</v>
      </c>
      <c r="BE40" s="27" t="e">
        <f>0.1*(3/4)*測定設定値!$B$2/(SIN(RADIANS(BA40/2))-(SIN(RADIANS(AZ40/2))))</f>
        <v>#DIV/0!</v>
      </c>
      <c r="BF40" s="27" t="e">
        <f>0.1*(3/4)*測定設定値!$B$2/(SIN(RADIANS(BB40/2))-(SIN(RADIANS(BA40/2))))</f>
        <v>#DIV/0!</v>
      </c>
      <c r="BG40" s="27" t="e">
        <f>0.1*(1/2)*測定設定値!$B$2/((SIN(RADIANS(BC40/2)-SIN(RADIANS(BB40/2)))))</f>
        <v>#DIV/0!</v>
      </c>
    </row>
    <row r="41" spans="1:59">
      <c r="A41" t="s">
        <v>124</v>
      </c>
      <c r="B41" s="35" t="s">
        <v>149</v>
      </c>
      <c r="C41" s="35" t="s">
        <v>150</v>
      </c>
      <c r="D41" t="s">
        <v>23</v>
      </c>
      <c r="E41" s="35">
        <v>0.04</v>
      </c>
      <c r="G41" s="2">
        <f t="shared" si="12"/>
        <v>3.9215686274509796E-2</v>
      </c>
      <c r="I41">
        <v>200</v>
      </c>
      <c r="J41">
        <v>380</v>
      </c>
      <c r="K41" s="5">
        <v>0</v>
      </c>
      <c r="L41" s="5">
        <v>170</v>
      </c>
      <c r="M41" s="1">
        <v>5.0000000000000004E-6</v>
      </c>
      <c r="N41" s="1">
        <v>5.0000000000000004E-6</v>
      </c>
      <c r="O41" s="1">
        <v>1E-4</v>
      </c>
      <c r="P41" s="1">
        <f t="shared" si="9"/>
        <v>1.0000000000000001E-5</v>
      </c>
      <c r="Q41" s="1">
        <v>9.9999999999999995E-8</v>
      </c>
      <c r="R41">
        <f t="shared" si="8"/>
        <v>1.0100000000000002E-5</v>
      </c>
      <c r="S41" s="27" t="s">
        <v>157</v>
      </c>
      <c r="T41" t="s">
        <v>11</v>
      </c>
      <c r="U41" t="s">
        <v>11</v>
      </c>
      <c r="AM41" s="49" t="e">
        <f>(3/5)*(測定設定値!$B$2/(2*SIN(RADIANS(AI41))))</f>
        <v>#DIV/0!</v>
      </c>
      <c r="AN41" t="e">
        <f>(5 / 2)*(3/5)*(測定設定値!$B$2/(2*SIN(RADIANS(AJ41))))</f>
        <v>#DIV/0!</v>
      </c>
      <c r="AT41" t="e">
        <f>0.1*(1/2)*測定設定値!$B$2/((SIN(RADIANS(AP41/2)-SIN(RADIANS(AO41/2)))))</f>
        <v>#DIV/0!</v>
      </c>
      <c r="AU41" t="e">
        <f>0.1*(3/4)*測定設定値!$B$2/(SIN(RADIANS(AQ41/2))-(SIN(RADIANS(AP41/2))))</f>
        <v>#DIV/0!</v>
      </c>
      <c r="AV41" t="e">
        <f>0.1*(3/4)*測定設定値!$B$2/(SIN(RADIANS(AR41/2))-(SIN(RADIANS(AQ41/2))))</f>
        <v>#DIV/0!</v>
      </c>
      <c r="AW41" t="e">
        <f>0.1*(1/2)*測定設定値!$B$2/((SIN(RADIANS(AS41/2)-SIN(RADIANS(AR41/2)))))</f>
        <v>#DIV/0!</v>
      </c>
      <c r="AX41" t="e">
        <f>AVERAGE(AV41,AU41)/L41</f>
        <v>#DIV/0!</v>
      </c>
      <c r="AY41" s="3"/>
      <c r="AZ41" s="3"/>
      <c r="BA41" s="3"/>
      <c r="BB41" s="3"/>
      <c r="BC41" s="3"/>
      <c r="BD41" t="e">
        <f>0.1*(1/2)*測定設定値!$B$2/((SIN(RADIANS(AZ41/2)-SIN(RADIANS(AY41/2)))))</f>
        <v>#DIV/0!</v>
      </c>
      <c r="BE41" t="e">
        <f>0.1*(3/4)*測定設定値!$B$2/(SIN(RADIANS(BA41/2))-(SIN(RADIANS(AZ41/2))))</f>
        <v>#DIV/0!</v>
      </c>
      <c r="BF41" t="e">
        <f>0.1*(3/4)*測定設定値!$B$2/(SIN(RADIANS(BB41/2))-(SIN(RADIANS(BA41/2))))</f>
        <v>#DIV/0!</v>
      </c>
      <c r="BG41" t="e">
        <f>0.1*(1/2)*測定設定値!$B$2/((SIN(RADIANS(BC41/2)-SIN(RADIANS(BB41/2)))))</f>
        <v>#DIV/0!</v>
      </c>
    </row>
    <row r="42" spans="1:59" s="36" customFormat="1">
      <c r="A42" s="36" t="s">
        <v>125</v>
      </c>
      <c r="B42" s="36" t="s">
        <v>30</v>
      </c>
      <c r="C42" s="36" t="s">
        <v>137</v>
      </c>
      <c r="D42" s="36" t="s">
        <v>23</v>
      </c>
      <c r="E42" s="36">
        <v>0.04</v>
      </c>
      <c r="F42" s="36">
        <v>0.3</v>
      </c>
      <c r="G42" s="37">
        <f>2*Q42/(Q42+M42+N42)</f>
        <v>3.9215686274509796E-2</v>
      </c>
      <c r="H42" s="36">
        <f>N42/P42</f>
        <v>0.30000000000000004</v>
      </c>
      <c r="I42" s="36">
        <v>200</v>
      </c>
      <c r="J42" s="36">
        <v>380</v>
      </c>
      <c r="K42" s="38">
        <v>380</v>
      </c>
      <c r="L42" s="38">
        <v>60</v>
      </c>
      <c r="M42" s="43">
        <v>3.4999999999999999E-6</v>
      </c>
      <c r="N42" s="43">
        <v>1.5E-6</v>
      </c>
      <c r="O42" s="43">
        <v>1E-4</v>
      </c>
      <c r="P42" s="43">
        <f>M42+N42</f>
        <v>4.9999999999999996E-6</v>
      </c>
      <c r="Q42" s="43">
        <v>9.9999999999999995E-8</v>
      </c>
      <c r="R42" s="36">
        <f t="shared" si="8"/>
        <v>5.0999999999999995E-6</v>
      </c>
      <c r="S42" s="36" t="s">
        <v>158</v>
      </c>
      <c r="T42" s="36" t="s">
        <v>11</v>
      </c>
      <c r="U42" s="36" t="s">
        <v>11</v>
      </c>
      <c r="V42" s="36" t="s">
        <v>11</v>
      </c>
      <c r="W42" s="39"/>
      <c r="X42" s="40"/>
      <c r="Y42" s="40"/>
      <c r="Z42" s="41"/>
      <c r="AA42" s="41"/>
      <c r="AB42" s="41"/>
      <c r="AC42" s="41"/>
      <c r="AD42" s="41"/>
      <c r="AE42" s="41"/>
      <c r="AM42" s="49" t="e">
        <f>(3/5)*(測定設定値!$B$2/(2*SIN(RADIANS(AI42))))</f>
        <v>#DIV/0!</v>
      </c>
      <c r="AN42" s="36" t="e">
        <f>(5 / 2)*(3/5)*(測定設定値!$B$2/(2*SIN(RADIANS(AJ42))))</f>
        <v>#DIV/0!</v>
      </c>
      <c r="AT42" s="36" t="e">
        <f>0.1*(1/2)*測定設定値!$B$2/((SIN(RADIANS(AP42/2)-SIN(RADIANS(AO42/2)))))</f>
        <v>#DIV/0!</v>
      </c>
      <c r="AU42" s="36" t="e">
        <f>0.1*(3/4)*測定設定値!$B$2/(SIN(RADIANS(AQ42/2))-(SIN(RADIANS(AP42/2))))</f>
        <v>#DIV/0!</v>
      </c>
      <c r="AV42" s="36" t="e">
        <f>0.1*(3/4)*測定設定値!$B$2/(SIN(RADIANS(AR42/2))-(SIN(RADIANS(AQ42/2))))</f>
        <v>#DIV/0!</v>
      </c>
      <c r="AW42" s="36" t="e">
        <f>0.1*(1/2)*測定設定値!$B$2/((SIN(RADIANS(AS42/2)-SIN(RADIANS(AR42/2)))))</f>
        <v>#DIV/0!</v>
      </c>
      <c r="AX42" s="36" t="e">
        <f>AVERAGE(AV42,AU42)/L42</f>
        <v>#DIV/0!</v>
      </c>
      <c r="AY42" s="42"/>
      <c r="AZ42" s="42"/>
      <c r="BA42" s="42"/>
      <c r="BB42" s="42"/>
      <c r="BC42" s="42"/>
      <c r="BD42" s="36" t="e">
        <f>0.1*(1/2)*測定設定値!$B$2/((SIN(RADIANS(AZ42/2)-SIN(RADIANS(AY42/2)))))</f>
        <v>#DIV/0!</v>
      </c>
      <c r="BE42" s="36" t="e">
        <f>0.1*(3/4)*測定設定値!$B$2/(SIN(RADIANS(BA42/2))-(SIN(RADIANS(AZ42/2))))</f>
        <v>#DIV/0!</v>
      </c>
      <c r="BF42" s="36" t="e">
        <f>0.1*(3/4)*測定設定値!$B$2/(SIN(RADIANS(BB42/2))-(SIN(RADIANS(BA42/2))))</f>
        <v>#DIV/0!</v>
      </c>
      <c r="BG42" s="36" t="e">
        <f>0.1*(1/2)*測定設定値!$B$2/((SIN(RADIANS(BC42/2)-SIN(RADIANS(BB42/2)))))</f>
        <v>#DIV/0!</v>
      </c>
    </row>
    <row r="43" spans="1:59" s="36" customFormat="1">
      <c r="A43" s="36" t="s">
        <v>126</v>
      </c>
      <c r="B43" s="36" t="s">
        <v>30</v>
      </c>
      <c r="C43" s="36" t="s">
        <v>138</v>
      </c>
      <c r="D43" s="36" t="s">
        <v>23</v>
      </c>
      <c r="E43" s="36">
        <v>0.04</v>
      </c>
      <c r="F43" s="36">
        <v>0.6</v>
      </c>
      <c r="G43" s="37">
        <f>2*Q43/(Q43+M43+N43)</f>
        <v>3.9215686274509796E-2</v>
      </c>
      <c r="H43" s="36">
        <f>N43/P43</f>
        <v>0.60000000000000009</v>
      </c>
      <c r="I43" s="36">
        <v>200</v>
      </c>
      <c r="J43" s="36">
        <v>380</v>
      </c>
      <c r="K43" s="38">
        <v>0</v>
      </c>
      <c r="L43" s="38">
        <v>60</v>
      </c>
      <c r="M43" s="36">
        <v>1.9999999999999999E-6</v>
      </c>
      <c r="N43" s="36">
        <v>3.0000000000000001E-6</v>
      </c>
      <c r="O43" s="43">
        <v>1E-4</v>
      </c>
      <c r="P43" s="36">
        <f>M43+N43</f>
        <v>4.9999999999999996E-6</v>
      </c>
      <c r="Q43" s="43">
        <v>9.9999999999999995E-8</v>
      </c>
      <c r="R43" s="36">
        <f t="shared" si="8"/>
        <v>5.0999999999999995E-6</v>
      </c>
      <c r="S43" s="36" t="s">
        <v>158</v>
      </c>
      <c r="T43" s="36" t="s">
        <v>11</v>
      </c>
      <c r="U43" s="36" t="s">
        <v>11</v>
      </c>
      <c r="V43" s="36" t="s">
        <v>11</v>
      </c>
      <c r="W43" s="39"/>
      <c r="X43" s="40"/>
      <c r="Y43" s="40"/>
      <c r="Z43" s="41"/>
      <c r="AA43" s="41"/>
      <c r="AB43" s="41"/>
      <c r="AC43" s="41"/>
      <c r="AD43" s="41"/>
      <c r="AE43" s="41"/>
      <c r="AM43" s="49" t="e">
        <f>(3/5)*(測定設定値!$B$2/(2*SIN(RADIANS(AI43))))</f>
        <v>#DIV/0!</v>
      </c>
      <c r="AN43" s="36" t="e">
        <f>(5 / 2)*(3/5)*(測定設定値!$B$2/(2*SIN(RADIANS(AJ43))))</f>
        <v>#DIV/0!</v>
      </c>
      <c r="AT43" s="36" t="e">
        <f>0.1*(1/2)*測定設定値!$B$2/((SIN(RADIANS(AP43/2)-SIN(RADIANS(AO43/2)))))</f>
        <v>#DIV/0!</v>
      </c>
      <c r="AU43" s="36" t="e">
        <f>0.1*(3/4)*測定設定値!$B$2/(SIN(RADIANS(AQ43/2))-(SIN(RADIANS(AP43/2))))</f>
        <v>#DIV/0!</v>
      </c>
      <c r="AV43" s="36" t="e">
        <f>0.1*(3/4)*測定設定値!$B$2/(SIN(RADIANS(AR43/2))-(SIN(RADIANS(AQ43/2))))</f>
        <v>#DIV/0!</v>
      </c>
      <c r="AW43" s="36" t="e">
        <f>0.1*(1/2)*測定設定値!$B$2/((SIN(RADIANS(AS43/2)-SIN(RADIANS(AR43/2)))))</f>
        <v>#DIV/0!</v>
      </c>
      <c r="AX43" s="36" t="e">
        <f>AVERAGE(AV43,AU43)/L43</f>
        <v>#DIV/0!</v>
      </c>
      <c r="AY43" s="42"/>
      <c r="AZ43" s="42"/>
      <c r="BA43" s="42"/>
      <c r="BB43" s="42"/>
      <c r="BC43" s="42"/>
      <c r="BD43" s="36" t="e">
        <f>0.1*(1/2)*測定設定値!$B$2/((SIN(RADIANS(AZ43/2)-SIN(RADIANS(AY43/2)))))</f>
        <v>#DIV/0!</v>
      </c>
      <c r="BE43" s="36" t="e">
        <f>0.1*(3/4)*測定設定値!$B$2/(SIN(RADIANS(BA43/2))-(SIN(RADIANS(AZ43/2))))</f>
        <v>#DIV/0!</v>
      </c>
      <c r="BF43" s="36" t="e">
        <f>0.1*(3/4)*測定設定値!$B$2/(SIN(RADIANS(BB43/2))-(SIN(RADIANS(BA43/2))))</f>
        <v>#DIV/0!</v>
      </c>
      <c r="BG43" s="36" t="e">
        <f>0.1*(1/2)*測定設定値!$B$2/((SIN(RADIANS(BC43/2)-SIN(RADIANS(BB43/2)))))</f>
        <v>#DIV/0!</v>
      </c>
    </row>
    <row r="44" spans="1:59">
      <c r="A44" t="s">
        <v>127</v>
      </c>
      <c r="B44" t="s">
        <v>111</v>
      </c>
      <c r="C44" t="s">
        <v>140</v>
      </c>
      <c r="D44" t="s">
        <v>9</v>
      </c>
      <c r="G44" s="1">
        <f t="shared" ref="G44" si="13">2*Q44/(Q44+N44)</f>
        <v>3.9215686274509796E-2</v>
      </c>
      <c r="H44">
        <f>N46/P46</f>
        <v>0.5</v>
      </c>
      <c r="I44">
        <v>200</v>
      </c>
      <c r="J44">
        <v>380</v>
      </c>
      <c r="K44" s="5">
        <v>0</v>
      </c>
      <c r="L44" s="5">
        <v>120</v>
      </c>
      <c r="M44" s="1">
        <v>0</v>
      </c>
      <c r="N44" s="1">
        <v>5.0000000000000004E-6</v>
      </c>
      <c r="O44" s="1">
        <v>1E-4</v>
      </c>
      <c r="P44" s="36">
        <f t="shared" si="9"/>
        <v>5.0000000000000004E-6</v>
      </c>
      <c r="Q44" s="1">
        <v>9.9999999999999995E-8</v>
      </c>
      <c r="R44" s="36">
        <f t="shared" si="8"/>
        <v>5.1000000000000003E-6</v>
      </c>
      <c r="S44" t="s">
        <v>159</v>
      </c>
      <c r="T44" t="s">
        <v>11</v>
      </c>
      <c r="AM44" s="49" t="e">
        <f>(3/5)*(測定設定値!$B$2/(2*SIN(RADIANS(AI44))))</f>
        <v>#DIV/0!</v>
      </c>
      <c r="AN44" t="e">
        <f>(5 / 2)*(3/5)*(測定設定値!$B$2/(2*SIN(RADIANS(AJ44))))</f>
        <v>#DIV/0!</v>
      </c>
      <c r="AT44" t="e">
        <f>0.1*(1/2)*測定設定値!$B$2/((SIN(RADIANS(AP44/2)-SIN(RADIANS(AO44/2)))))</f>
        <v>#DIV/0!</v>
      </c>
      <c r="AU44" t="e">
        <f>0.1*(3/4)*測定設定値!$B$2/(SIN(RADIANS(AQ44/2))-(SIN(RADIANS(AP44/2))))</f>
        <v>#DIV/0!</v>
      </c>
      <c r="AV44" t="e">
        <f>0.1*(3/4)*測定設定値!$B$2/(SIN(RADIANS(AR44/2))-(SIN(RADIANS(AQ44/2))))</f>
        <v>#DIV/0!</v>
      </c>
      <c r="AW44" t="e">
        <f>0.1*(1/2)*測定設定値!$B$2/((SIN(RADIANS(AS44/2)-SIN(RADIANS(AR44/2)))))</f>
        <v>#DIV/0!</v>
      </c>
      <c r="AX44" t="e">
        <f>AVERAGE(AV44,AU44)/L44</f>
        <v>#DIV/0!</v>
      </c>
      <c r="AY44" s="3"/>
      <c r="AZ44" s="3"/>
      <c r="BA44" s="3"/>
      <c r="BB44" s="3"/>
      <c r="BC44" s="3"/>
      <c r="BD44" t="e">
        <f>0.1*(1/2)*測定設定値!$B$2/((SIN(RADIANS(AZ44/2)-SIN(RADIANS(AY44/2)))))</f>
        <v>#DIV/0!</v>
      </c>
      <c r="BE44" t="e">
        <f>0.1*(3/4)*測定設定値!$B$2/(SIN(RADIANS(BA44/2))-(SIN(RADIANS(AZ44/2))))</f>
        <v>#DIV/0!</v>
      </c>
      <c r="BF44" t="e">
        <f>0.1*(3/4)*測定設定値!$B$2/(SIN(RADIANS(BB44/2))-(SIN(RADIANS(BA44/2))))</f>
        <v>#DIV/0!</v>
      </c>
      <c r="BG44" t="e">
        <f>0.1*(1/2)*測定設定値!$B$2/((SIN(RADIANS(BC44/2)-SIN(RADIANS(BB44/2)))))</f>
        <v>#DIV/0!</v>
      </c>
    </row>
    <row r="45" spans="1:59">
      <c r="A45" t="s">
        <v>128</v>
      </c>
      <c r="B45" t="s">
        <v>112</v>
      </c>
      <c r="C45" t="s">
        <v>140</v>
      </c>
      <c r="D45" t="s">
        <v>9</v>
      </c>
      <c r="G45" s="1">
        <f>2*Q45/(Q45+M45)</f>
        <v>3.9215686274509796E-2</v>
      </c>
      <c r="H45">
        <f t="shared" si="6"/>
        <v>0</v>
      </c>
      <c r="I45">
        <v>200</v>
      </c>
      <c r="J45">
        <v>380</v>
      </c>
      <c r="K45" s="5">
        <v>0</v>
      </c>
      <c r="L45" s="5">
        <v>120</v>
      </c>
      <c r="M45" s="1">
        <v>5.0000000000000004E-6</v>
      </c>
      <c r="N45" s="1">
        <v>0</v>
      </c>
      <c r="O45" s="1">
        <v>1E-4</v>
      </c>
      <c r="P45">
        <f t="shared" si="9"/>
        <v>5.0000000000000004E-6</v>
      </c>
      <c r="Q45" s="1">
        <v>9.9999999999999995E-8</v>
      </c>
      <c r="R45">
        <f t="shared" si="8"/>
        <v>5.1000000000000003E-6</v>
      </c>
      <c r="S45" t="s">
        <v>160</v>
      </c>
      <c r="T45" t="s">
        <v>11</v>
      </c>
      <c r="AM45" s="49" t="e">
        <f>(3/5)*(測定設定値!$B$2/(2*SIN(RADIANS(AI45))))</f>
        <v>#DIV/0!</v>
      </c>
      <c r="AN45" t="e">
        <f>(5 / 2)*(3/5)*(測定設定値!$B$2/(2*SIN(RADIANS(AJ45))))</f>
        <v>#DIV/0!</v>
      </c>
      <c r="AT45" t="e">
        <f>0.1*(1/2)*測定設定値!$B$2/((SIN(RADIANS(AP45/2)-SIN(RADIANS(AO45/2)))))</f>
        <v>#DIV/0!</v>
      </c>
      <c r="AU45" t="e">
        <f>0.1*(3/4)*測定設定値!$B$2/(SIN(RADIANS(AQ45/2))-(SIN(RADIANS(AP45/2))))</f>
        <v>#DIV/0!</v>
      </c>
      <c r="AV45" t="e">
        <f>0.1*(3/4)*測定設定値!$B$2/(SIN(RADIANS(AR45/2))-(SIN(RADIANS(AQ45/2))))</f>
        <v>#DIV/0!</v>
      </c>
      <c r="AW45" t="e">
        <f>0.1*(1/2)*測定設定値!$B$2/((SIN(RADIANS(AS45/2)-SIN(RADIANS(AR45/2)))))</f>
        <v>#DIV/0!</v>
      </c>
      <c r="AX45" t="e">
        <f>AVERAGE(AV45,AU45)/L45</f>
        <v>#DIV/0!</v>
      </c>
      <c r="AY45" s="3"/>
      <c r="AZ45" s="3"/>
      <c r="BA45" s="3"/>
      <c r="BB45" s="3"/>
      <c r="BC45" s="3"/>
      <c r="BD45" t="e">
        <f>0.1*(1/2)*測定設定値!$B$2/((SIN(RADIANS(AZ45/2)-SIN(RADIANS(AY45/2)))))</f>
        <v>#DIV/0!</v>
      </c>
      <c r="BE45" t="e">
        <f>0.1*(3/4)*測定設定値!$B$2/(SIN(RADIANS(BA45/2))-(SIN(RADIANS(AZ45/2))))</f>
        <v>#DIV/0!</v>
      </c>
      <c r="BF45" t="e">
        <f>0.1*(3/4)*測定設定値!$B$2/(SIN(RADIANS(BB45/2))-(SIN(RADIANS(BA45/2))))</f>
        <v>#DIV/0!</v>
      </c>
      <c r="BG45" t="e">
        <f>0.1*(1/2)*測定設定値!$B$2/((SIN(RADIANS(BC45/2)-SIN(RADIANS(BB45/2)))))</f>
        <v>#DIV/0!</v>
      </c>
    </row>
    <row r="46" spans="1:59">
      <c r="A46" t="s">
        <v>129</v>
      </c>
      <c r="B46" t="s">
        <v>81</v>
      </c>
      <c r="C46" t="s">
        <v>121</v>
      </c>
      <c r="D46" t="s">
        <v>9</v>
      </c>
      <c r="E46">
        <v>1.2E-2</v>
      </c>
      <c r="G46" s="1">
        <f>2*Q46/(Q46+N46)</f>
        <v>1.1928429423459242E-2</v>
      </c>
      <c r="H46">
        <f t="shared" si="6"/>
        <v>0.5</v>
      </c>
      <c r="I46">
        <v>200</v>
      </c>
      <c r="J46">
        <v>380</v>
      </c>
      <c r="K46" s="5">
        <v>0</v>
      </c>
      <c r="L46" s="5">
        <v>120</v>
      </c>
      <c r="M46" s="1">
        <v>5.0000000000000004E-6</v>
      </c>
      <c r="N46" s="1">
        <v>5.0000000000000004E-6</v>
      </c>
      <c r="O46" s="1">
        <v>1E-4</v>
      </c>
      <c r="P46">
        <f>M46+N46</f>
        <v>1.0000000000000001E-5</v>
      </c>
      <c r="Q46" s="1">
        <v>2.9999999999999997E-8</v>
      </c>
      <c r="R46">
        <f>P46+Q46</f>
        <v>1.0030000000000001E-5</v>
      </c>
      <c r="S46" t="s">
        <v>88</v>
      </c>
      <c r="T46" t="s">
        <v>11</v>
      </c>
      <c r="AM46" s="49" t="e">
        <f>(3/5)*(測定設定値!$B$2/(2*SIN(RADIANS(AI46))))</f>
        <v>#DIV/0!</v>
      </c>
      <c r="AN46" t="e">
        <f>(5 / 2)*(3/5)*(測定設定値!$B$2/(2*SIN(RADIANS(AJ46))))</f>
        <v>#DIV/0!</v>
      </c>
      <c r="AT46" t="e">
        <f>0.1*(1/2)*測定設定値!$B$2/((SIN(RADIANS(AP46/2)-SIN(RADIANS(AO46/2)))))</f>
        <v>#DIV/0!</v>
      </c>
      <c r="AU46" t="e">
        <f>0.1*(3/4)*測定設定値!$B$2/(SIN(RADIANS(AQ46/2))-(SIN(RADIANS(AP46/2))))</f>
        <v>#DIV/0!</v>
      </c>
      <c r="AV46" t="e">
        <f>0.1*(3/4)*測定設定値!$B$2/(SIN(RADIANS(AR46/2))-(SIN(RADIANS(AQ46/2))))</f>
        <v>#DIV/0!</v>
      </c>
      <c r="AW46" t="e">
        <f>0.1*(1/2)*測定設定値!$B$2/((SIN(RADIANS(AS46/2)-SIN(RADIANS(AR46/2)))))</f>
        <v>#DIV/0!</v>
      </c>
      <c r="AX46" t="e">
        <f>AVERAGE(AV46,AU46)/L46</f>
        <v>#DIV/0!</v>
      </c>
      <c r="AY46" s="3"/>
      <c r="AZ46" s="3"/>
      <c r="BA46" s="3"/>
      <c r="BB46" s="3"/>
      <c r="BC46" s="3"/>
      <c r="BD46" t="e">
        <f>0.1*(1/2)*測定設定値!$B$2/((SIN(RADIANS(AZ46/2)-SIN(RADIANS(AY46/2)))))</f>
        <v>#DIV/0!</v>
      </c>
      <c r="BE46" t="e">
        <f>0.1*(3/4)*測定設定値!$B$2/(SIN(RADIANS(BA46/2))-(SIN(RADIANS(AZ46/2))))</f>
        <v>#DIV/0!</v>
      </c>
      <c r="BF46" t="e">
        <f>0.1*(3/4)*測定設定値!$B$2/(SIN(RADIANS(BB46/2))-(SIN(RADIANS(BA46/2))))</f>
        <v>#DIV/0!</v>
      </c>
      <c r="BG46" t="e">
        <f>0.1*(1/2)*測定設定値!$B$2/((SIN(RADIANS(BC46/2)-SIN(RADIANS(BB46/2)))))</f>
        <v>#DIV/0!</v>
      </c>
    </row>
    <row r="47" spans="1:59" s="36" customFormat="1">
      <c r="A47" s="36" t="s">
        <v>130</v>
      </c>
      <c r="B47" s="36" t="s">
        <v>30</v>
      </c>
      <c r="C47" s="36" t="s">
        <v>138</v>
      </c>
      <c r="D47" s="36" t="s">
        <v>23</v>
      </c>
      <c r="E47" s="36">
        <v>0.04</v>
      </c>
      <c r="F47" s="36">
        <v>0.3</v>
      </c>
      <c r="G47" s="37">
        <f>2*Q47/(Q47+M47+N47)</f>
        <v>3.9215686274509796E-2</v>
      </c>
      <c r="H47" s="36">
        <f>N47/P47</f>
        <v>0.30000000000000004</v>
      </c>
      <c r="I47" s="36">
        <v>200</v>
      </c>
      <c r="J47" s="36">
        <v>380</v>
      </c>
      <c r="K47" s="38">
        <v>380</v>
      </c>
      <c r="L47" s="38">
        <v>60</v>
      </c>
      <c r="M47" s="43">
        <v>3.4999999999999999E-6</v>
      </c>
      <c r="N47" s="43">
        <v>1.5E-6</v>
      </c>
      <c r="O47" s="43">
        <v>1E-4</v>
      </c>
      <c r="P47" s="43">
        <f>M47+N47</f>
        <v>4.9999999999999996E-6</v>
      </c>
      <c r="Q47" s="43">
        <v>9.9999999999999995E-8</v>
      </c>
      <c r="R47" s="36">
        <f t="shared" ref="R47" si="14">P47+Q47</f>
        <v>5.0999999999999995E-6</v>
      </c>
      <c r="S47" s="36" t="s">
        <v>158</v>
      </c>
      <c r="W47" s="39"/>
      <c r="X47" s="40"/>
      <c r="Y47" s="40"/>
      <c r="Z47" s="41"/>
      <c r="AA47" s="41"/>
      <c r="AB47" s="41"/>
      <c r="AC47" s="41"/>
      <c r="AD47" s="41"/>
      <c r="AE47" s="41"/>
      <c r="AM47" s="51" t="e">
        <f>(3/5)*(測定設定値!$B$2/(2*SIN(RADIANS(AI47))))</f>
        <v>#DIV/0!</v>
      </c>
      <c r="AN47" s="36" t="e">
        <f>(5 / 2)*(3/5)*(測定設定値!$B$2/(2*SIN(RADIANS(AJ47))))</f>
        <v>#DIV/0!</v>
      </c>
      <c r="AT47" s="36" t="e">
        <f>0.1*(1/2)*測定設定値!$B$2/((SIN(RADIANS(AP47/2)-SIN(RADIANS(AO47/2)))))</f>
        <v>#DIV/0!</v>
      </c>
      <c r="AU47" s="36" t="e">
        <f>0.1*(3/4)*測定設定値!$B$2/(SIN(RADIANS(AQ47/2))-(SIN(RADIANS(AP47/2))))</f>
        <v>#DIV/0!</v>
      </c>
      <c r="AV47" s="36" t="e">
        <f>0.1*(3/4)*測定設定値!$B$2/(SIN(RADIANS(AR47/2))-(SIN(RADIANS(AQ47/2))))</f>
        <v>#DIV/0!</v>
      </c>
      <c r="AW47" s="36" t="e">
        <f>0.1*(1/2)*測定設定値!$B$2/((SIN(RADIANS(AS47/2)-SIN(RADIANS(AR47/2)))))</f>
        <v>#DIV/0!</v>
      </c>
      <c r="AX47" s="36" t="e">
        <f>AVERAGE(AV47,AU47)/L47</f>
        <v>#DIV/0!</v>
      </c>
      <c r="AY47" s="42"/>
      <c r="AZ47" s="42"/>
      <c r="BA47" s="42"/>
      <c r="BB47" s="42"/>
      <c r="BC47" s="42"/>
      <c r="BD47" s="36" t="e">
        <f>0.1*(1/2)*測定設定値!$B$2/((SIN(RADIANS(AZ47/2)-SIN(RADIANS(AY47/2)))))</f>
        <v>#DIV/0!</v>
      </c>
      <c r="BE47" s="36" t="e">
        <f>0.1*(3/4)*測定設定値!$B$2/(SIN(RADIANS(BA47/2))-(SIN(RADIANS(AZ47/2))))</f>
        <v>#DIV/0!</v>
      </c>
      <c r="BF47" s="36" t="e">
        <f>0.1*(3/4)*測定設定値!$B$2/(SIN(RADIANS(BB47/2))-(SIN(RADIANS(BA47/2))))</f>
        <v>#DIV/0!</v>
      </c>
      <c r="BG47" s="36" t="e">
        <f>0.1*(1/2)*測定設定値!$B$2/((SIN(RADIANS(BC47/2)-SIN(RADIANS(BB47/2)))))</f>
        <v>#DIV/0!</v>
      </c>
    </row>
    <row r="48" spans="1:59">
      <c r="G48" t="e">
        <f t="shared" si="5"/>
        <v>#DIV/0!</v>
      </c>
      <c r="H48" t="e">
        <f t="shared" si="6"/>
        <v>#DIV/0!</v>
      </c>
      <c r="AN48" t="e">
        <f>(5 / 2)*(3/5)*(測定設定値!$B$2/(2*SIN(RADIANS(AJ48))))</f>
        <v>#DIV/0!</v>
      </c>
      <c r="AT48" t="e">
        <f>0.1*(1/2)*測定設定値!$B$2/((SIN(RADIANS(AP48/2)-SIN(RADIANS(AO48/2)))))</f>
        <v>#DIV/0!</v>
      </c>
      <c r="AU48" t="e">
        <f>0.1*(3/4)*測定設定値!$B$2/(SIN(RADIANS(AQ48/2))-(SIN(RADIANS(AP48/2))))</f>
        <v>#DIV/0!</v>
      </c>
      <c r="AV48" t="e">
        <f>0.1*(3/4)*測定設定値!$B$2/(SIN(RADIANS(AR48/2))-(SIN(RADIANS(AQ48/2))))</f>
        <v>#DIV/0!</v>
      </c>
      <c r="AW48" t="e">
        <f>0.1*(1/2)*測定設定値!$B$2/((SIN(RADIANS(AS48/2)-SIN(RADIANS(AR48/2)))))</f>
        <v>#DIV/0!</v>
      </c>
      <c r="AX48" t="e">
        <f>AVERAGE(AV48,AU48)/L48</f>
        <v>#DIV/0!</v>
      </c>
      <c r="AY48" s="3"/>
      <c r="AZ48" s="3"/>
      <c r="BA48" s="3"/>
      <c r="BB48" s="3"/>
      <c r="BC48" s="3"/>
      <c r="BD48" t="e">
        <f>0.1*(1/2)*測定設定値!$B$2/((SIN(RADIANS(AZ48/2)-SIN(RADIANS(AY48/2)))))</f>
        <v>#DIV/0!</v>
      </c>
      <c r="BE48" t="e">
        <f>0.1*(3/4)*測定設定値!$B$2/(SIN(RADIANS(BA48/2))-(SIN(RADIANS(AZ48/2))))</f>
        <v>#DIV/0!</v>
      </c>
      <c r="BF48" t="e">
        <f>0.1*(3/4)*測定設定値!$B$2/(SIN(RADIANS(BB48/2))-(SIN(RADIANS(BA48/2))))</f>
        <v>#DIV/0!</v>
      </c>
      <c r="BG48" t="e">
        <f>0.1*(1/2)*測定設定値!$B$2/((SIN(RADIANS(BC48/2)-SIN(RADIANS(BB48/2)))))</f>
        <v>#DIV/0!</v>
      </c>
    </row>
    <row r="49" spans="7:59">
      <c r="G49" t="e">
        <f t="shared" si="5"/>
        <v>#DIV/0!</v>
      </c>
      <c r="H49" t="e">
        <f t="shared" si="6"/>
        <v>#DIV/0!</v>
      </c>
      <c r="AN49" t="e">
        <f>(5 / 2)*(3/5)*(測定設定値!$B$2/(2*SIN(RADIANS(AJ49))))</f>
        <v>#DIV/0!</v>
      </c>
      <c r="AT49" t="e">
        <f>0.1*(1/2)*測定設定値!$B$2/((SIN(RADIANS(AP49/2)-SIN(RADIANS(AO49/2)))))</f>
        <v>#DIV/0!</v>
      </c>
      <c r="AU49" t="e">
        <f>0.1*(3/4)*測定設定値!$B$2/(SIN(RADIANS(AQ49/2))-(SIN(RADIANS(AP49/2))))</f>
        <v>#DIV/0!</v>
      </c>
      <c r="AV49" t="e">
        <f>0.1*(3/4)*測定設定値!$B$2/(SIN(RADIANS(AR49/2))-(SIN(RADIANS(AQ49/2))))</f>
        <v>#DIV/0!</v>
      </c>
      <c r="AW49" t="e">
        <f>0.1*(1/2)*測定設定値!$B$2/((SIN(RADIANS(AS49/2)-SIN(RADIANS(AR49/2)))))</f>
        <v>#DIV/0!</v>
      </c>
      <c r="AX49" t="e">
        <f>AVERAGE(AV49,AU49)/L49</f>
        <v>#DIV/0!</v>
      </c>
      <c r="AY49" s="3"/>
      <c r="AZ49" s="3"/>
      <c r="BA49" s="3"/>
      <c r="BB49" s="3"/>
      <c r="BC49" s="3"/>
      <c r="BD49" t="e">
        <f>0.1*(1/2)*測定設定値!$B$2/((SIN(RADIANS(AZ49/2)-SIN(RADIANS(AY49/2)))))</f>
        <v>#DIV/0!</v>
      </c>
      <c r="BE49" t="e">
        <f>0.1*(3/4)*測定設定値!$B$2/(SIN(RADIANS(BA49/2))-(SIN(RADIANS(AZ49/2))))</f>
        <v>#DIV/0!</v>
      </c>
      <c r="BF49" t="e">
        <f>0.1*(3/4)*測定設定値!$B$2/(SIN(RADIANS(BB49/2))-(SIN(RADIANS(BA49/2))))</f>
        <v>#DIV/0!</v>
      </c>
      <c r="BG49" t="e">
        <f>0.1*(1/2)*測定設定値!$B$2/((SIN(RADIANS(BC49/2)-SIN(RADIANS(BB49/2)))))</f>
        <v>#DIV/0!</v>
      </c>
    </row>
    <row r="50" spans="7:59">
      <c r="G50" t="e">
        <f t="shared" si="5"/>
        <v>#DIV/0!</v>
      </c>
      <c r="H50" t="e">
        <f t="shared" si="6"/>
        <v>#DIV/0!</v>
      </c>
      <c r="AN50" t="e">
        <f>(5 / 2)*(3/5)*(測定設定値!$B$2/(2*SIN(RADIANS(AJ50))))</f>
        <v>#DIV/0!</v>
      </c>
      <c r="AT50" t="e">
        <f>0.1*(1/2)*測定設定値!$B$2/((SIN(RADIANS(AP50/2)-SIN(RADIANS(AO50/2)))))</f>
        <v>#DIV/0!</v>
      </c>
      <c r="AU50" t="e">
        <f>0.1*(3/4)*測定設定値!$B$2/(SIN(RADIANS(AQ50/2))-(SIN(RADIANS(AP50/2))))</f>
        <v>#DIV/0!</v>
      </c>
      <c r="AV50" t="e">
        <f>0.1*(3/4)*測定設定値!$B$2/(SIN(RADIANS(AR50/2))-(SIN(RADIANS(AQ50/2))))</f>
        <v>#DIV/0!</v>
      </c>
      <c r="AW50" t="e">
        <f>0.1*(1/2)*測定設定値!$B$2/((SIN(RADIANS(AS50/2)-SIN(RADIANS(AR50/2)))))</f>
        <v>#DIV/0!</v>
      </c>
      <c r="AX50" t="e">
        <f>AVERAGE(AV50,AU50)/L50</f>
        <v>#DIV/0!</v>
      </c>
      <c r="AY50" s="3"/>
      <c r="AZ50" s="3"/>
      <c r="BA50" s="3"/>
      <c r="BB50" s="3"/>
      <c r="BC50" s="3"/>
      <c r="BD50" t="e">
        <f>0.1*(1/2)*測定設定値!$B$2/((SIN(RADIANS(AZ50/2)-SIN(RADIANS(AY50/2)))))</f>
        <v>#DIV/0!</v>
      </c>
      <c r="BE50" t="e">
        <f>0.1*(3/4)*測定設定値!$B$2/(SIN(RADIANS(BA50/2))-(SIN(RADIANS(AZ50/2))))</f>
        <v>#DIV/0!</v>
      </c>
      <c r="BF50" t="e">
        <f>0.1*(3/4)*測定設定値!$B$2/(SIN(RADIANS(BB50/2))-(SIN(RADIANS(BA50/2))))</f>
        <v>#DIV/0!</v>
      </c>
      <c r="BG50" t="e">
        <f>0.1*(1/2)*測定設定値!$B$2/((SIN(RADIANS(BC50/2)-SIN(RADIANS(BB50/2)))))</f>
        <v>#DIV/0!</v>
      </c>
    </row>
    <row r="51" spans="7:59">
      <c r="G51" t="e">
        <f t="shared" si="5"/>
        <v>#DIV/0!</v>
      </c>
      <c r="H51" t="e">
        <f t="shared" si="6"/>
        <v>#DIV/0!</v>
      </c>
      <c r="AN51" t="e">
        <f>(5 / 2)*(3/5)*(測定設定値!$B$2/(2*SIN(RADIANS(AJ51))))</f>
        <v>#DIV/0!</v>
      </c>
      <c r="AT51" t="e">
        <f>0.1*(1/2)*測定設定値!$B$2/((SIN(RADIANS(AP51/2)-SIN(RADIANS(AO51/2)))))</f>
        <v>#DIV/0!</v>
      </c>
      <c r="AU51" t="e">
        <f>0.1*(3/4)*測定設定値!$B$2/(SIN(RADIANS(AQ51/2))-(SIN(RADIANS(AP51/2))))</f>
        <v>#DIV/0!</v>
      </c>
      <c r="AV51" t="e">
        <f>0.1*(3/4)*測定設定値!$B$2/(SIN(RADIANS(AR51/2))-(SIN(RADIANS(AQ51/2))))</f>
        <v>#DIV/0!</v>
      </c>
      <c r="AW51" t="e">
        <f>0.1*(1/2)*測定設定値!$B$2/((SIN(RADIANS(AS51/2)-SIN(RADIANS(AR51/2)))))</f>
        <v>#DIV/0!</v>
      </c>
      <c r="AX51" t="e">
        <f>AVERAGE(AV51,AU51)/L51</f>
        <v>#DIV/0!</v>
      </c>
      <c r="AY51" s="3"/>
      <c r="AZ51" s="3"/>
      <c r="BA51" s="3"/>
      <c r="BB51" s="3"/>
      <c r="BC51" s="3"/>
      <c r="BD51" t="e">
        <f>0.1*(1/2)*測定設定値!$B$2/((SIN(RADIANS(AZ51/2)-SIN(RADIANS(AY51/2)))))</f>
        <v>#DIV/0!</v>
      </c>
      <c r="BE51" t="e">
        <f>0.1*(3/4)*測定設定値!$B$2/(SIN(RADIANS(BA51/2))-(SIN(RADIANS(AZ51/2))))</f>
        <v>#DIV/0!</v>
      </c>
      <c r="BF51" t="e">
        <f>0.1*(3/4)*測定設定値!$B$2/(SIN(RADIANS(BB51/2))-(SIN(RADIANS(BA51/2))))</f>
        <v>#DIV/0!</v>
      </c>
      <c r="BG51" t="e">
        <f>0.1*(1/2)*測定設定値!$B$2/((SIN(RADIANS(BC51/2)-SIN(RADIANS(BB51/2)))))</f>
        <v>#DIV/0!</v>
      </c>
    </row>
    <row r="52" spans="7:59">
      <c r="G52" t="e">
        <f t="shared" si="5"/>
        <v>#DIV/0!</v>
      </c>
      <c r="H52" t="e">
        <f t="shared" si="6"/>
        <v>#DIV/0!</v>
      </c>
      <c r="AN52" t="e">
        <f>(5 / 2)*(3/5)*(測定設定値!$B$2/(2*SIN(RADIANS(AJ52))))</f>
        <v>#DIV/0!</v>
      </c>
      <c r="AT52" t="e">
        <f>0.1*(1/2)*測定設定値!$B$2/((SIN(RADIANS(AP52/2)-SIN(RADIANS(AO52/2)))))</f>
        <v>#DIV/0!</v>
      </c>
      <c r="AU52" t="e">
        <f>0.1*(3/4)*測定設定値!$B$2/(SIN(RADIANS(AQ52/2))-(SIN(RADIANS(AP52/2))))</f>
        <v>#DIV/0!</v>
      </c>
      <c r="AV52" t="e">
        <f>0.1*(3/4)*測定設定値!$B$2/(SIN(RADIANS(AR52/2))-(SIN(RADIANS(AQ52/2))))</f>
        <v>#DIV/0!</v>
      </c>
      <c r="AW52" t="e">
        <f>0.1*(1/2)*測定設定値!$B$2/((SIN(RADIANS(AS52/2)-SIN(RADIANS(AR52/2)))))</f>
        <v>#DIV/0!</v>
      </c>
      <c r="AX52" t="e">
        <f>AVERAGE(AV52,AU52)/L52</f>
        <v>#DIV/0!</v>
      </c>
      <c r="AY52" s="3"/>
      <c r="AZ52" s="3"/>
      <c r="BA52" s="3"/>
      <c r="BB52" s="3"/>
      <c r="BC52" s="3"/>
    </row>
    <row r="53" spans="7:59">
      <c r="G53" t="e">
        <f t="shared" si="5"/>
        <v>#DIV/0!</v>
      </c>
      <c r="AN53" t="e">
        <f>(5 / 2)*(3/5)*(測定設定値!$B$2/(2*SIN(RADIANS(AJ53))))</f>
        <v>#DIV/0!</v>
      </c>
      <c r="AT53" t="e">
        <f>0.1*(1/2)*測定設定値!$B$2/((SIN(RADIANS(AP53/2)-SIN(RADIANS(AO53/2)))))</f>
        <v>#DIV/0!</v>
      </c>
      <c r="AU53" t="e">
        <f>0.1*(3/4)*測定設定値!$B$2/(SIN(RADIANS(AQ53/2))-(SIN(RADIANS(AP53/2))))</f>
        <v>#DIV/0!</v>
      </c>
      <c r="AV53" t="e">
        <f>0.1*(3/4)*測定設定値!$B$2/(SIN(RADIANS(AR53/2))-(SIN(RADIANS(AQ53/2))))</f>
        <v>#DIV/0!</v>
      </c>
      <c r="AW53" t="e">
        <f>0.1*(1/2)*測定設定値!$B$2/((SIN(RADIANS(AS53/2)-SIN(RADIANS(AR53/2)))))</f>
        <v>#DIV/0!</v>
      </c>
      <c r="AY53" s="3"/>
      <c r="AZ53" s="3"/>
      <c r="BA53" s="3"/>
      <c r="BB53" s="3"/>
      <c r="BC53" s="3"/>
    </row>
    <row r="54" spans="7:59">
      <c r="AN54" t="e">
        <f>(5 / 2)*(3/5)*(測定設定値!$B$2/(2*SIN(RADIANS(AJ54))))</f>
        <v>#DIV/0!</v>
      </c>
      <c r="AT54" t="e">
        <f>0.1*(1/2)*測定設定値!$B$2/((SIN(RADIANS(AP54/2)-SIN(RADIANS(AO54/2)))))</f>
        <v>#DIV/0!</v>
      </c>
      <c r="AU54" t="e">
        <f>0.1*(3/4)*測定設定値!$B$2/(SIN(RADIANS(AQ54/2))-(SIN(RADIANS(AP54/2))))</f>
        <v>#DIV/0!</v>
      </c>
      <c r="AV54" t="e">
        <f>0.1*(3/4)*測定設定値!$B$2/(SIN(RADIANS(AR54/2))-(SIN(RADIANS(AQ54/2))))</f>
        <v>#DIV/0!</v>
      </c>
      <c r="AW54" t="e">
        <f>0.1*(1/2)*測定設定値!$B$2/((SIN(RADIANS(AS54/2)-SIN(RADIANS(AR54/2)))))</f>
        <v>#DIV/0!</v>
      </c>
      <c r="AY54" s="3"/>
      <c r="AZ54" s="3"/>
      <c r="BA54" s="3"/>
      <c r="BB54" s="3"/>
      <c r="BC54" s="3"/>
    </row>
    <row r="55" spans="7:59">
      <c r="AN55" t="e">
        <f>(5 / 2)*(3/5)*(測定設定値!$B$2/(2*SIN(RADIANS(AJ55))))</f>
        <v>#DIV/0!</v>
      </c>
      <c r="AT55" t="e">
        <f>0.1*(1/2)*測定設定値!$B$2/((SIN(RADIANS(AP55/2)-SIN(RADIANS(AO55/2)))))</f>
        <v>#DIV/0!</v>
      </c>
      <c r="AU55" t="e">
        <f>0.1*(3/4)*測定設定値!$B$2/(SIN(RADIANS(AQ55/2))-(SIN(RADIANS(AP55/2))))</f>
        <v>#DIV/0!</v>
      </c>
      <c r="AV55" t="e">
        <f>0.1*(3/4)*測定設定値!$B$2/(SIN(RADIANS(AR55/2))-(SIN(RADIANS(AQ55/2))))</f>
        <v>#DIV/0!</v>
      </c>
      <c r="AW55" t="e">
        <f>0.1*(1/2)*測定設定値!$B$2/((SIN(RADIANS(AS55/2)-SIN(RADIANS(AR55/2)))))</f>
        <v>#DIV/0!</v>
      </c>
    </row>
    <row r="56" spans="7:59">
      <c r="AN56" t="e">
        <f>(5 / 2)*(3/5)*(測定設定値!$B$2/(2*SIN(RADIANS(AJ56))))</f>
        <v>#DIV/0!</v>
      </c>
      <c r="AT56" t="e">
        <f>0.1*(1/2)*測定設定値!$B$2/((SIN(RADIANS(AP56/2)-SIN(RADIANS(AO56/2)))))</f>
        <v>#DIV/0!</v>
      </c>
      <c r="AU56" t="e">
        <f>0.1*(3/4)*測定設定値!$B$2/(SIN(RADIANS(AQ56/2))-(SIN(RADIANS(AP56/2))))</f>
        <v>#DIV/0!</v>
      </c>
      <c r="AV56" t="e">
        <f>0.1*(3/4)*測定設定値!$B$2/(SIN(RADIANS(AR56/2))-(SIN(RADIANS(AQ56/2))))</f>
        <v>#DIV/0!</v>
      </c>
      <c r="AW56" t="e">
        <f>0.1*(1/2)*測定設定値!$B$2/((SIN(RADIANS(AS56/2)-SIN(RADIANS(AR56/2)))))</f>
        <v>#DIV/0!</v>
      </c>
    </row>
    <row r="57" spans="7:59">
      <c r="AN57" t="e">
        <f>(5 / 2)*(3/5)*(測定設定値!$B$2/(2*SIN(RADIANS(AJ57))))</f>
        <v>#DIV/0!</v>
      </c>
    </row>
    <row r="58" spans="7:59">
      <c r="AN58" t="e">
        <f>(5 / 2)*(3/5)*(測定設定値!$B$2/(2*SIN(RADIANS(AJ58))))</f>
        <v>#DIV/0!</v>
      </c>
    </row>
    <row r="59" spans="7:59">
      <c r="AN59" t="e">
        <f>(5 / 2)*(3/5)*(測定設定値!$B$2/(2*SIN(RADIANS(AJ59))))</f>
        <v>#DIV/0!</v>
      </c>
    </row>
  </sheetData>
  <autoFilter ref="A1:BG1" xr:uid="{FF59CE4E-E89E-FA42-9F7F-129A12C3C5AA}">
    <sortState xmlns:xlrd2="http://schemas.microsoft.com/office/spreadsheetml/2017/richdata2" ref="A2:BG39">
      <sortCondition ref="A1:A39"/>
    </sortState>
  </autoFilter>
  <phoneticPr fontId="1"/>
  <pageMargins left="0.7" right="0.7" top="0.75" bottom="0.75" header="0.3" footer="0.3"/>
  <pageSetup paperSize="9"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93F4D-CD92-1640-AEBC-1C368F4FEF2F}">
  <dimension ref="A1:B2"/>
  <sheetViews>
    <sheetView workbookViewId="0">
      <selection activeCell="D9" sqref="D9"/>
    </sheetView>
  </sheetViews>
  <sheetFormatPr baseColWidth="10" defaultRowHeight="20"/>
  <sheetData>
    <row r="1" spans="1:2">
      <c r="A1" t="s">
        <v>14</v>
      </c>
    </row>
    <row r="2" spans="1:2">
      <c r="A2" t="s">
        <v>162</v>
      </c>
      <c r="B2">
        <f>1.540598</f>
        <v>1.5405979999999999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log</vt:lpstr>
      <vt:lpstr>測定設定値</vt:lpstr>
      <vt:lpstr>log!_FilterDatabase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植田　大雅</dc:creator>
  <cp:lastModifiedBy>植田　大雅</cp:lastModifiedBy>
  <dcterms:created xsi:type="dcterms:W3CDTF">2023-07-07T09:46:18Z</dcterms:created>
  <dcterms:modified xsi:type="dcterms:W3CDTF">2024-01-17T17:52:56Z</dcterms:modified>
</cp:coreProperties>
</file>