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3820" windowHeight="10110"/>
  </bookViews>
  <sheets>
    <sheet name="Расчеты" sheetId="1" r:id="rId1"/>
    <sheet name="Vref" sheetId="4" r:id="rId2"/>
    <sheet name="pt1000" sheetId="2" r:id="rId3"/>
    <sheet name="kty84" sheetId="3" r:id="rId4"/>
  </sheets>
  <calcPr calcId="125725"/>
</workbook>
</file>

<file path=xl/calcChain.xml><?xml version="1.0" encoding="utf-8"?>
<calcChain xmlns="http://schemas.openxmlformats.org/spreadsheetml/2006/main">
  <c r="B69" i="1"/>
  <c r="B60"/>
  <c r="B56"/>
  <c r="B22" i="4"/>
  <c r="B21"/>
  <c r="B16"/>
  <c r="B19"/>
  <c r="B18"/>
  <c r="B40" i="1"/>
  <c r="B43" s="1"/>
  <c r="B44" s="1"/>
  <c r="B16"/>
  <c r="B55" l="1"/>
  <c r="B47"/>
  <c r="B48" s="1"/>
  <c r="B59"/>
</calcChain>
</file>

<file path=xl/sharedStrings.xml><?xml version="1.0" encoding="utf-8"?>
<sst xmlns="http://schemas.openxmlformats.org/spreadsheetml/2006/main" count="113" uniqueCount="72">
  <si>
    <t>Расчет узла обработки температуры двигателя</t>
  </si>
  <si>
    <t>автор: Тихонов</t>
  </si>
  <si>
    <t>дата: 21.11.2018</t>
  </si>
  <si>
    <t>Исходные данные</t>
  </si>
  <si>
    <t>R129=</t>
  </si>
  <si>
    <t>R132=</t>
  </si>
  <si>
    <t>R133=</t>
  </si>
  <si>
    <t>R242=</t>
  </si>
  <si>
    <t>Цепь задания тока:</t>
  </si>
  <si>
    <t>Цепь измерения pt100</t>
  </si>
  <si>
    <t>R141=</t>
  </si>
  <si>
    <t>R136=</t>
  </si>
  <si>
    <t>Параметры датчиков t</t>
  </si>
  <si>
    <t>Опорные напряжения</t>
  </si>
  <si>
    <t>Vref1=</t>
  </si>
  <si>
    <t>Ом</t>
  </si>
  <si>
    <t>В</t>
  </si>
  <si>
    <t>диапазон</t>
  </si>
  <si>
    <t>Iout=</t>
  </si>
  <si>
    <t>A</t>
  </si>
  <si>
    <t>выходной ток DA7.2</t>
  </si>
  <si>
    <t>R243=</t>
  </si>
  <si>
    <t>вход +  DA7.4</t>
  </si>
  <si>
    <t>вход DD22 (ADC)</t>
  </si>
  <si>
    <t>Расчеты pt1000</t>
  </si>
  <si>
    <t>Расчеты kty</t>
  </si>
  <si>
    <t>803,06...1573 Ом  (-50…+150 С°)</t>
  </si>
  <si>
    <t>359...1334 Ом  (-40…+150 С°)</t>
  </si>
  <si>
    <t>вход DD31(ADC)</t>
  </si>
  <si>
    <t>Uadc(-50)=</t>
  </si>
  <si>
    <t>Uadc(+150)=</t>
  </si>
  <si>
    <t>R_pt1000(-50)=</t>
  </si>
  <si>
    <t>R_kty84-130 (-40)=</t>
  </si>
  <si>
    <t>R_pt1000(+150)=</t>
  </si>
  <si>
    <t>R_kty84-130 (+150)=</t>
  </si>
  <si>
    <t>Vref2=</t>
  </si>
  <si>
    <t>Vref3=</t>
  </si>
  <si>
    <t>U1(-50)=</t>
  </si>
  <si>
    <t>U1(+150)=</t>
  </si>
  <si>
    <t>температура -50</t>
  </si>
  <si>
    <t>температура +150</t>
  </si>
  <si>
    <t>температура -40</t>
  </si>
  <si>
    <t>U2(-40)=</t>
  </si>
  <si>
    <t>Uadc(-40)=</t>
  </si>
  <si>
    <t>U2(+150)=</t>
  </si>
  <si>
    <t>Расчет опорных напряжений</t>
  </si>
  <si>
    <t>2,5Vref=</t>
  </si>
  <si>
    <t>R135=</t>
  </si>
  <si>
    <t>R134=</t>
  </si>
  <si>
    <t>R139=</t>
  </si>
  <si>
    <t>R140=</t>
  </si>
  <si>
    <t>R246=</t>
  </si>
  <si>
    <t>R245=</t>
  </si>
  <si>
    <t>V</t>
  </si>
  <si>
    <t>Ohm</t>
  </si>
  <si>
    <t>Расчеты</t>
  </si>
  <si>
    <t>Rsum1=</t>
  </si>
  <si>
    <t>R245+R246</t>
  </si>
  <si>
    <t>Rpar1=</t>
  </si>
  <si>
    <t>R140||Rsum1</t>
  </si>
  <si>
    <t>1,5Vref=</t>
  </si>
  <si>
    <t>4,52Vref=</t>
  </si>
  <si>
    <t>1,21Vref=</t>
  </si>
  <si>
    <t>Расчет thermal switch</t>
  </si>
  <si>
    <t>Open</t>
  </si>
  <si>
    <t>Uadc=</t>
  </si>
  <si>
    <t>5V</t>
  </si>
  <si>
    <t>Close</t>
  </si>
  <si>
    <t>вход+  DA28.4</t>
  </si>
  <si>
    <t>Цепь измерения kty/thermal switch</t>
  </si>
  <si>
    <t>R266=</t>
  </si>
  <si>
    <t>R265=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</si>
</sst>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</xdr:row>
      <xdr:rowOff>0</xdr:rowOff>
    </xdr:from>
    <xdr:to>
      <xdr:col>27</xdr:col>
      <xdr:colOff>466725</xdr:colOff>
      <xdr:row>44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0" y="190500"/>
          <a:ext cx="11449050" cy="834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18</xdr:col>
      <xdr:colOff>447675</xdr:colOff>
      <xdr:row>16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381000"/>
          <a:ext cx="7153275" cy="2686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47625</xdr:colOff>
      <xdr:row>32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924425" cy="6200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590550</xdr:colOff>
      <xdr:row>30</xdr:row>
      <xdr:rowOff>161925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0" cy="5876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238125</xdr:colOff>
      <xdr:row>31</xdr:row>
      <xdr:rowOff>66675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6800" y="190500"/>
          <a:ext cx="38957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tabSelected="1" topLeftCell="A25" workbookViewId="0">
      <selection activeCell="E49" sqref="E49"/>
    </sheetView>
  </sheetViews>
  <sheetFormatPr defaultRowHeight="15"/>
  <cols>
    <col min="1" max="1" width="19.85546875" customWidth="1"/>
  </cols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5" spans="1:5">
      <c r="A5" t="s">
        <v>3</v>
      </c>
    </row>
    <row r="7" spans="1:5">
      <c r="A7" t="s">
        <v>12</v>
      </c>
    </row>
    <row r="8" spans="1:5" ht="15.75" thickBot="1"/>
    <row r="9" spans="1:5" ht="15.75" thickBot="1">
      <c r="A9" t="s">
        <v>31</v>
      </c>
      <c r="B9" s="3">
        <v>803.06</v>
      </c>
      <c r="C9" t="s">
        <v>15</v>
      </c>
      <c r="D9" t="s">
        <v>17</v>
      </c>
      <c r="E9" t="s">
        <v>26</v>
      </c>
    </row>
    <row r="10" spans="1:5" ht="15.75" thickBot="1">
      <c r="A10" t="s">
        <v>33</v>
      </c>
      <c r="B10" s="3">
        <v>1573</v>
      </c>
      <c r="C10" t="s">
        <v>15</v>
      </c>
      <c r="D10" t="s">
        <v>17</v>
      </c>
      <c r="E10" t="s">
        <v>26</v>
      </c>
    </row>
    <row r="11" spans="1:5" ht="15.75" thickBot="1"/>
    <row r="12" spans="1:5" ht="15.75" thickBot="1">
      <c r="A12" t="s">
        <v>32</v>
      </c>
      <c r="B12" s="3">
        <v>359</v>
      </c>
      <c r="C12" t="s">
        <v>15</v>
      </c>
      <c r="D12" t="s">
        <v>17</v>
      </c>
      <c r="E12" t="s">
        <v>27</v>
      </c>
    </row>
    <row r="13" spans="1:5" ht="15.75" thickBot="1">
      <c r="A13" t="s">
        <v>34</v>
      </c>
      <c r="B13" s="3">
        <v>1334</v>
      </c>
      <c r="C13" t="s">
        <v>15</v>
      </c>
      <c r="D13" t="s">
        <v>17</v>
      </c>
      <c r="E13" t="s">
        <v>27</v>
      </c>
    </row>
    <row r="15" spans="1:5">
      <c r="A15" t="s">
        <v>8</v>
      </c>
    </row>
    <row r="16" spans="1:5">
      <c r="A16" t="s">
        <v>4</v>
      </c>
      <c r="B16">
        <f>30100</f>
        <v>30100</v>
      </c>
      <c r="C16" t="s">
        <v>15</v>
      </c>
    </row>
    <row r="17" spans="1:3">
      <c r="A17" t="s">
        <v>5</v>
      </c>
      <c r="B17">
        <v>30100</v>
      </c>
      <c r="C17" t="s">
        <v>15</v>
      </c>
    </row>
    <row r="18" spans="1:3">
      <c r="A18" t="s">
        <v>6</v>
      </c>
      <c r="B18">
        <v>750</v>
      </c>
      <c r="C18" t="s">
        <v>15</v>
      </c>
    </row>
    <row r="19" spans="1:3">
      <c r="A19" t="s">
        <v>7</v>
      </c>
      <c r="B19">
        <v>249</v>
      </c>
      <c r="C19" t="s">
        <v>15</v>
      </c>
    </row>
    <row r="20" spans="1:3">
      <c r="A20" t="s">
        <v>21</v>
      </c>
      <c r="B20">
        <v>110</v>
      </c>
      <c r="C20" t="s">
        <v>15</v>
      </c>
    </row>
    <row r="23" spans="1:3">
      <c r="A23" t="s">
        <v>9</v>
      </c>
    </row>
    <row r="24" spans="1:3">
      <c r="A24" t="s">
        <v>10</v>
      </c>
      <c r="B24">
        <v>82500</v>
      </c>
      <c r="C24" t="s">
        <v>15</v>
      </c>
    </row>
    <row r="25" spans="1:3">
      <c r="A25" t="s">
        <v>11</v>
      </c>
      <c r="B25">
        <v>28700</v>
      </c>
      <c r="C25" t="s">
        <v>15</v>
      </c>
    </row>
    <row r="27" spans="1:3">
      <c r="A27" t="s">
        <v>69</v>
      </c>
    </row>
    <row r="28" spans="1:3">
      <c r="A28" t="s">
        <v>70</v>
      </c>
      <c r="B28">
        <v>15000</v>
      </c>
      <c r="C28" t="s">
        <v>15</v>
      </c>
    </row>
    <row r="29" spans="1:3">
      <c r="A29" t="s">
        <v>71</v>
      </c>
      <c r="B29">
        <v>15000</v>
      </c>
      <c r="C29" t="s">
        <v>15</v>
      </c>
    </row>
    <row r="32" spans="1:3">
      <c r="A32" t="s">
        <v>13</v>
      </c>
    </row>
    <row r="34" spans="1:4">
      <c r="A34" t="s">
        <v>14</v>
      </c>
      <c r="B34">
        <v>4.5199999999999996</v>
      </c>
      <c r="C34" t="s">
        <v>16</v>
      </c>
    </row>
    <row r="35" spans="1:4">
      <c r="A35" t="s">
        <v>35</v>
      </c>
      <c r="B35">
        <v>1.5</v>
      </c>
      <c r="C35" t="s">
        <v>16</v>
      </c>
    </row>
    <row r="36" spans="1:4">
      <c r="A36" t="s">
        <v>36</v>
      </c>
      <c r="B36">
        <v>1.21</v>
      </c>
      <c r="C36" t="s">
        <v>16</v>
      </c>
    </row>
    <row r="39" spans="1:4">
      <c r="A39" s="2" t="s">
        <v>24</v>
      </c>
    </row>
    <row r="40" spans="1:4">
      <c r="A40" t="s">
        <v>18</v>
      </c>
      <c r="B40">
        <f>B35/(B18+B19)</f>
        <v>1.5015015015015015E-3</v>
      </c>
      <c r="C40" t="s">
        <v>19</v>
      </c>
      <c r="D40" t="s">
        <v>20</v>
      </c>
    </row>
    <row r="42" spans="1:4">
      <c r="A42" s="6" t="s">
        <v>39</v>
      </c>
    </row>
    <row r="43" spans="1:4" ht="15.75" thickBot="1">
      <c r="A43" t="s">
        <v>37</v>
      </c>
      <c r="B43">
        <f>B40*((B20+B9)*(B24+B25)/((B20+B9)+(B24+B25)))</f>
        <v>1.3597957174557438</v>
      </c>
      <c r="C43" t="s">
        <v>16</v>
      </c>
      <c r="D43" s="1" t="s">
        <v>22</v>
      </c>
    </row>
    <row r="44" spans="1:4" ht="15.75" thickBot="1">
      <c r="A44" t="s">
        <v>29</v>
      </c>
      <c r="B44" s="4">
        <f>(B43-B36)*(B24/B25)</f>
        <v>0.43059744564804414</v>
      </c>
      <c r="C44" t="s">
        <v>16</v>
      </c>
      <c r="D44" t="s">
        <v>23</v>
      </c>
    </row>
    <row r="46" spans="1:4">
      <c r="A46" s="6" t="s">
        <v>40</v>
      </c>
    </row>
    <row r="47" spans="1:4" ht="15.75" thickBot="1">
      <c r="A47" t="s">
        <v>38</v>
      </c>
      <c r="B47">
        <f>B40*((B20+B10)*(B24+B25)/((B20+B10)+(B24+B25)))</f>
        <v>2.4893509687499926</v>
      </c>
      <c r="C47" t="s">
        <v>16</v>
      </c>
    </row>
    <row r="48" spans="1:4" ht="15.75" thickBot="1">
      <c r="A48" t="s">
        <v>30</v>
      </c>
      <c r="B48" s="5">
        <f>(B47-B36)*(B24/B25)</f>
        <v>3.6775768265461464</v>
      </c>
      <c r="C48" t="s">
        <v>16</v>
      </c>
    </row>
    <row r="52" spans="1:4">
      <c r="A52" s="2" t="s">
        <v>25</v>
      </c>
    </row>
    <row r="54" spans="1:4">
      <c r="A54" s="6" t="s">
        <v>41</v>
      </c>
    </row>
    <row r="55" spans="1:4" ht="15.75" thickBot="1">
      <c r="A55" t="s">
        <v>42</v>
      </c>
      <c r="B55">
        <f>B40*((B20+B12)*(B24+B25)/((B20+B12)+(B24+B25)))</f>
        <v>0.70124660834705699</v>
      </c>
      <c r="C55" t="s">
        <v>16</v>
      </c>
      <c r="D55" s="1" t="s">
        <v>68</v>
      </c>
    </row>
    <row r="56" spans="1:4" ht="15.75" thickBot="1">
      <c r="A56" t="s">
        <v>43</v>
      </c>
      <c r="B56" s="5">
        <f>B55*(1+B28/B29)</f>
        <v>1.402493216694114</v>
      </c>
      <c r="C56" t="s">
        <v>16</v>
      </c>
      <c r="D56" s="1" t="s">
        <v>28</v>
      </c>
    </row>
    <row r="58" spans="1:4">
      <c r="A58" s="6" t="s">
        <v>40</v>
      </c>
    </row>
    <row r="59" spans="1:4" ht="15.75" thickBot="1">
      <c r="A59" t="s">
        <v>44</v>
      </c>
      <c r="B59">
        <f>B40*((B20+B13)*(B24+B25)/((B20+B13)+(B24+B25)))</f>
        <v>2.1403741015970694</v>
      </c>
    </row>
    <row r="60" spans="1:4" ht="15.75" thickBot="1">
      <c r="A60" t="s">
        <v>30</v>
      </c>
      <c r="B60" s="5">
        <f>B59*(1+B28/B29)</f>
        <v>4.2807482031941388</v>
      </c>
    </row>
    <row r="63" spans="1:4">
      <c r="A63" s="2" t="s">
        <v>63</v>
      </c>
    </row>
    <row r="65" spans="1:4" ht="15.75" thickBot="1">
      <c r="A65" s="6" t="s">
        <v>64</v>
      </c>
    </row>
    <row r="66" spans="1:4" ht="15.75" thickBot="1">
      <c r="A66" t="s">
        <v>65</v>
      </c>
      <c r="B66" s="4" t="s">
        <v>66</v>
      </c>
      <c r="D66" s="1" t="s">
        <v>68</v>
      </c>
    </row>
    <row r="68" spans="1:4" ht="15.75" thickBot="1">
      <c r="A68" s="6" t="s">
        <v>67</v>
      </c>
    </row>
    <row r="69" spans="1:4" ht="15.75" thickBot="1">
      <c r="A69" t="s">
        <v>65</v>
      </c>
      <c r="B69" s="4">
        <f>B40*((B20+0)*(B24+B25)/((B20+0)+(B24+B25)))*(1+B28/B29)</f>
        <v>0.33000388763572663</v>
      </c>
      <c r="C69" t="s">
        <v>53</v>
      </c>
      <c r="D69" s="1" t="s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2"/>
  <sheetViews>
    <sheetView topLeftCell="A4" workbookViewId="0">
      <selection activeCell="E9" sqref="E9"/>
    </sheetView>
  </sheetViews>
  <sheetFormatPr defaultRowHeight="15"/>
  <sheetData>
    <row r="2" spans="1:3">
      <c r="A2" s="7" t="s">
        <v>45</v>
      </c>
    </row>
    <row r="4" spans="1:3">
      <c r="A4" t="s">
        <v>46</v>
      </c>
      <c r="B4">
        <v>2.5</v>
      </c>
      <c r="C4" t="s">
        <v>53</v>
      </c>
    </row>
    <row r="5" spans="1:3">
      <c r="A5" t="s">
        <v>47</v>
      </c>
      <c r="B5">
        <v>1620</v>
      </c>
      <c r="C5" t="s">
        <v>54</v>
      </c>
    </row>
    <row r="6" spans="1:3">
      <c r="A6" t="s">
        <v>48</v>
      </c>
      <c r="B6">
        <v>2000</v>
      </c>
      <c r="C6" t="s">
        <v>54</v>
      </c>
    </row>
    <row r="7" spans="1:3">
      <c r="A7" t="s">
        <v>49</v>
      </c>
      <c r="B7">
        <v>2050</v>
      </c>
      <c r="C7" t="s">
        <v>54</v>
      </c>
    </row>
    <row r="8" spans="1:3">
      <c r="A8" t="s">
        <v>50</v>
      </c>
      <c r="B8">
        <v>1020</v>
      </c>
      <c r="C8" t="s">
        <v>54</v>
      </c>
    </row>
    <row r="9" spans="1:3">
      <c r="A9" t="s">
        <v>51</v>
      </c>
      <c r="B9">
        <v>1020</v>
      </c>
      <c r="C9" t="s">
        <v>54</v>
      </c>
    </row>
    <row r="10" spans="1:3">
      <c r="A10" t="s">
        <v>52</v>
      </c>
      <c r="B10">
        <v>4300</v>
      </c>
      <c r="C10" t="s">
        <v>54</v>
      </c>
    </row>
    <row r="14" spans="1:3">
      <c r="A14" t="s">
        <v>55</v>
      </c>
    </row>
    <row r="15" spans="1:3" ht="15.75" thickBot="1"/>
    <row r="16" spans="1:3" ht="15.75" thickBot="1">
      <c r="A16" t="s">
        <v>61</v>
      </c>
      <c r="B16" s="4">
        <f>B4*(1+B5/B6)</f>
        <v>4.5250000000000004</v>
      </c>
      <c r="C16" t="s">
        <v>53</v>
      </c>
    </row>
    <row r="18" spans="1:4">
      <c r="A18" t="s">
        <v>56</v>
      </c>
      <c r="B18">
        <f>B10+B9</f>
        <v>5320</v>
      </c>
      <c r="C18" t="s">
        <v>54</v>
      </c>
      <c r="D18" t="s">
        <v>57</v>
      </c>
    </row>
    <row r="19" spans="1:4">
      <c r="A19" t="s">
        <v>58</v>
      </c>
      <c r="B19">
        <f>B8*B18/(B8+B18)</f>
        <v>855.89905362776028</v>
      </c>
      <c r="C19" t="s">
        <v>54</v>
      </c>
      <c r="D19" t="s">
        <v>59</v>
      </c>
    </row>
    <row r="20" spans="1:4" ht="15.75" thickBot="1"/>
    <row r="21" spans="1:4" ht="15.75" thickBot="1">
      <c r="A21" t="s">
        <v>60</v>
      </c>
      <c r="B21" s="4">
        <f>B19/(B19+B7)*B16</f>
        <v>1.3327865649120143</v>
      </c>
      <c r="C21" t="s">
        <v>53</v>
      </c>
    </row>
    <row r="22" spans="1:4" ht="15.75" thickBot="1">
      <c r="A22" t="s">
        <v>62</v>
      </c>
      <c r="B22" s="4">
        <f>B21*B10/(B10+B9)</f>
        <v>1.0772522987070792</v>
      </c>
      <c r="C22" t="s">
        <v>53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7" sqref="O7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8" sqref="P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Расчеты</vt:lpstr>
      <vt:lpstr>Vref</vt:lpstr>
      <vt:lpstr>pt1000</vt:lpstr>
      <vt:lpstr>kty84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Eugene</dc:creator>
  <cp:lastModifiedBy>Tikhonov Eugene</cp:lastModifiedBy>
  <dcterms:created xsi:type="dcterms:W3CDTF">2018-11-29T17:16:59Z</dcterms:created>
  <dcterms:modified xsi:type="dcterms:W3CDTF">2018-12-06T14:26:39Z</dcterms:modified>
</cp:coreProperties>
</file>