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880" windowHeight="8520"/>
  </bookViews>
  <sheets>
    <sheet name="только C" sheetId="1" r:id="rId1"/>
    <sheet name="RC" sheetId="2" r:id="rId2"/>
    <sheet name="Измерение паразита" sheetId="3" r:id="rId3"/>
  </sheets>
  <calcPr calcId="124519"/>
</workbook>
</file>

<file path=xl/calcChain.xml><?xml version="1.0" encoding="utf-8"?>
<calcChain xmlns="http://schemas.openxmlformats.org/spreadsheetml/2006/main">
  <c r="B4" i="1"/>
  <c r="B6"/>
  <c r="B5"/>
  <c r="B13" i="2"/>
  <c r="B5"/>
  <c r="B9" i="3"/>
  <c r="B6"/>
  <c r="B12" s="1"/>
  <c r="B16" s="1"/>
  <c r="B3" i="1" s="1"/>
  <c r="B2" s="1"/>
  <c r="B5" i="3"/>
  <c r="B4"/>
  <c r="B11" i="2"/>
  <c r="B10"/>
  <c r="B21" s="1"/>
  <c r="B19"/>
  <c r="B6"/>
  <c r="B20"/>
  <c r="B10" i="1" l="1"/>
  <c r="B11"/>
  <c r="B13"/>
  <c r="B15" i="2"/>
  <c r="B17" l="1"/>
</calcChain>
</file>

<file path=xl/sharedStrings.xml><?xml version="1.0" encoding="utf-8"?>
<sst xmlns="http://schemas.openxmlformats.org/spreadsheetml/2006/main" count="63" uniqueCount="45">
  <si>
    <t>Расчет снаббера</t>
  </si>
  <si>
    <t>Исходные данные</t>
  </si>
  <si>
    <t>Coss=</t>
  </si>
  <si>
    <t>F</t>
  </si>
  <si>
    <t>Fpwm=</t>
  </si>
  <si>
    <t>Hz</t>
  </si>
  <si>
    <t>U=</t>
  </si>
  <si>
    <t>V</t>
  </si>
  <si>
    <t>Расчет</t>
  </si>
  <si>
    <t>f=</t>
  </si>
  <si>
    <t>L=</t>
  </si>
  <si>
    <t>Hn</t>
  </si>
  <si>
    <t>Rsn=</t>
  </si>
  <si>
    <t>Ohm</t>
  </si>
  <si>
    <t xml:space="preserve">Csn = </t>
  </si>
  <si>
    <t>P=</t>
  </si>
  <si>
    <t>Pnow=</t>
  </si>
  <si>
    <t>x=</t>
  </si>
  <si>
    <t>f- измеренная частота выбросов</t>
  </si>
  <si>
    <t>расчетная рассеиваемая на резисторе мощность</t>
  </si>
  <si>
    <t>текущая рассеиваемая мощность на резисторе</t>
  </si>
  <si>
    <t>Сnow=</t>
  </si>
  <si>
    <t>Fring0=</t>
  </si>
  <si>
    <t>Fring1=</t>
  </si>
  <si>
    <t>Cadd=</t>
  </si>
  <si>
    <t>добавочная емкость</t>
  </si>
  <si>
    <t xml:space="preserve"> отношение Fring0 к Fring1</t>
  </si>
  <si>
    <t>Clk=</t>
  </si>
  <si>
    <t>паразитная емкость сток-исток транзистора</t>
  </si>
  <si>
    <t>Искомое значение паразитной индуктивности</t>
  </si>
  <si>
    <t>Ls=</t>
  </si>
  <si>
    <t>V3=</t>
  </si>
  <si>
    <t>Csn=</t>
  </si>
  <si>
    <t>V1=</t>
  </si>
  <si>
    <t>i=</t>
  </si>
  <si>
    <t>t=</t>
  </si>
  <si>
    <t>s</t>
  </si>
  <si>
    <t>Ldc=</t>
  </si>
  <si>
    <t>НЕ РАБОТАЕТ</t>
  </si>
  <si>
    <t>РАБОТАЕТ</t>
  </si>
  <si>
    <t>http://tqfp.org/webkirov/parazitnaya-induktivnost-kak-ee-opredelit.html#!prettyPhoto</t>
  </si>
  <si>
    <t>Паразитная индуктивность. Как её определить?</t>
  </si>
  <si>
    <t>частота выбросов без добавочной емкости</t>
  </si>
  <si>
    <t>частота выбросов с добавочной емкостью</t>
  </si>
  <si>
    <t>см.картинку</t>
  </si>
</sst>
</file>

<file path=xl/styles.xml><?xml version="1.0" encoding="utf-8"?>
<styleSheet xmlns="http://schemas.openxmlformats.org/spreadsheetml/2006/main">
  <numFmts count="2">
    <numFmt numFmtId="164" formatCode="0.000000000"/>
    <numFmt numFmtId="165" formatCode="0.000000000E+0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2</xdr:row>
      <xdr:rowOff>0</xdr:rowOff>
    </xdr:from>
    <xdr:to>
      <xdr:col>17</xdr:col>
      <xdr:colOff>219075</xdr:colOff>
      <xdr:row>17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48200" y="381000"/>
          <a:ext cx="63531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9525</xdr:colOff>
      <xdr:row>18</xdr:row>
      <xdr:rowOff>180975</xdr:rowOff>
    </xdr:from>
    <xdr:to>
      <xdr:col>17</xdr:col>
      <xdr:colOff>257175</xdr:colOff>
      <xdr:row>33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95825" y="3609975"/>
          <a:ext cx="6343650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11</xdr:row>
      <xdr:rowOff>123825</xdr:rowOff>
    </xdr:from>
    <xdr:to>
      <xdr:col>14</xdr:col>
      <xdr:colOff>19050</xdr:colOff>
      <xdr:row>13</xdr:row>
      <xdr:rowOff>95250</xdr:rowOff>
    </xdr:to>
    <xdr:pic>
      <xdr:nvPicPr>
        <xdr:cNvPr id="11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33700" y="2219325"/>
          <a:ext cx="6591300" cy="352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9</xdr:row>
      <xdr:rowOff>171450</xdr:rowOff>
    </xdr:from>
    <xdr:to>
      <xdr:col>12</xdr:col>
      <xdr:colOff>123825</xdr:colOff>
      <xdr:row>11</xdr:row>
      <xdr:rowOff>104775</xdr:rowOff>
    </xdr:to>
    <xdr:pic>
      <xdr:nvPicPr>
        <xdr:cNvPr id="1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7975" y="1885950"/>
          <a:ext cx="5562600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75009</xdr:colOff>
      <xdr:row>16</xdr:row>
      <xdr:rowOff>0</xdr:rowOff>
    </xdr:from>
    <xdr:to>
      <xdr:col>5</xdr:col>
      <xdr:colOff>427433</xdr:colOff>
      <xdr:row>17</xdr:row>
      <xdr:rowOff>142875</xdr:rowOff>
    </xdr:to>
    <xdr:pic>
      <xdr:nvPicPr>
        <xdr:cNvPr id="11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72978" y="3048000"/>
          <a:ext cx="1566862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103584</xdr:colOff>
      <xdr:row>13</xdr:row>
      <xdr:rowOff>48815</xdr:rowOff>
    </xdr:from>
    <xdr:to>
      <xdr:col>5</xdr:col>
      <xdr:colOff>273844</xdr:colOff>
      <xdr:row>16</xdr:row>
      <xdr:rowOff>26350</xdr:rowOff>
    </xdr:to>
    <xdr:pic>
      <xdr:nvPicPr>
        <xdr:cNvPr id="1139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01553" y="2525315"/>
          <a:ext cx="1384697" cy="549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</xdr:row>
      <xdr:rowOff>76200</xdr:rowOff>
    </xdr:from>
    <xdr:to>
      <xdr:col>5</xdr:col>
      <xdr:colOff>476250</xdr:colOff>
      <xdr:row>10</xdr:row>
      <xdr:rowOff>0</xdr:rowOff>
    </xdr:to>
    <xdr:pic>
      <xdr:nvPicPr>
        <xdr:cNvPr id="2049" name="Picture 1" descr="http://tqfp.org/uploads/images/00/00/38/2014/05/25/ff35db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66900" y="1028700"/>
          <a:ext cx="1714500" cy="495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28575</xdr:colOff>
      <xdr:row>10</xdr:row>
      <xdr:rowOff>180975</xdr:rowOff>
    </xdr:from>
    <xdr:to>
      <xdr:col>4</xdr:col>
      <xdr:colOff>419100</xdr:colOff>
      <xdr:row>13</xdr:row>
      <xdr:rowOff>104775</xdr:rowOff>
    </xdr:to>
    <xdr:pic>
      <xdr:nvPicPr>
        <xdr:cNvPr id="2050" name="Picture 2" descr="http://tqfp.org/uploads/images/00/00/38/2014/05/25/b3fb9e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r="60377"/>
        <a:stretch>
          <a:fillRect/>
        </a:stretch>
      </xdr:blipFill>
      <xdr:spPr bwMode="auto">
        <a:xfrm>
          <a:off x="1857375" y="1704975"/>
          <a:ext cx="1000125" cy="495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6</xdr:col>
      <xdr:colOff>19050</xdr:colOff>
      <xdr:row>17</xdr:row>
      <xdr:rowOff>133350</xdr:rowOff>
    </xdr:to>
    <xdr:pic>
      <xdr:nvPicPr>
        <xdr:cNvPr id="2051" name="Picture 3" descr="http://tqfp.org/uploads/images/00/00/38/2014/05/25/d5f20d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r="61905"/>
        <a:stretch>
          <a:fillRect/>
        </a:stretch>
      </xdr:blipFill>
      <xdr:spPr bwMode="auto">
        <a:xfrm>
          <a:off x="2019300" y="2476500"/>
          <a:ext cx="1905000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qfp.org/webkirov/parazitnaya-induktivnost-kak-ee-opredel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3"/>
  <sheetViews>
    <sheetView tabSelected="1" workbookViewId="0">
      <selection activeCell="E17" sqref="E17"/>
    </sheetView>
  </sheetViews>
  <sheetFormatPr defaultRowHeight="15"/>
  <cols>
    <col min="2" max="2" width="15.42578125" bestFit="1" customWidth="1"/>
  </cols>
  <sheetData>
    <row r="2" spans="1:4">
      <c r="A2" s="1" t="s">
        <v>30</v>
      </c>
      <c r="B2" s="1">
        <f>B3+40*10^(-9)</f>
        <v>6.8714526474002837E-7</v>
      </c>
      <c r="C2" s="1"/>
    </row>
    <row r="3" spans="1:4">
      <c r="A3" s="1" t="s">
        <v>37</v>
      </c>
      <c r="B3">
        <f>'Измерение паразита'!B16</f>
        <v>6.4714526474002833E-7</v>
      </c>
      <c r="C3" s="1" t="s">
        <v>11</v>
      </c>
    </row>
    <row r="4" spans="1:4">
      <c r="A4" s="2" t="s">
        <v>32</v>
      </c>
      <c r="B4" s="1">
        <f>10*10^(-6)</f>
        <v>9.9999999999999991E-6</v>
      </c>
      <c r="C4" s="1" t="s">
        <v>3</v>
      </c>
    </row>
    <row r="5" spans="1:4">
      <c r="A5" s="1" t="s">
        <v>34</v>
      </c>
      <c r="B5" s="1">
        <f>100</f>
        <v>100</v>
      </c>
      <c r="C5" s="1" t="s">
        <v>7</v>
      </c>
    </row>
    <row r="6" spans="1:4">
      <c r="A6" s="1" t="s">
        <v>35</v>
      </c>
      <c r="B6" s="1">
        <f>1*10^(-6)</f>
        <v>9.9999999999999995E-7</v>
      </c>
      <c r="C6" s="1" t="s">
        <v>36</v>
      </c>
    </row>
    <row r="7" spans="1:4">
      <c r="C7" s="1"/>
    </row>
    <row r="9" spans="1:4">
      <c r="A9" s="2"/>
      <c r="B9" s="1"/>
      <c r="C9" s="1"/>
    </row>
    <row r="10" spans="1:4">
      <c r="A10" s="1" t="s">
        <v>33</v>
      </c>
      <c r="B10">
        <f>B2*B5/B6</f>
        <v>68.714526474002838</v>
      </c>
      <c r="C10" s="1" t="s">
        <v>7</v>
      </c>
      <c r="D10" s="1" t="s">
        <v>44</v>
      </c>
    </row>
    <row r="11" spans="1:4">
      <c r="A11" s="1" t="s">
        <v>31</v>
      </c>
      <c r="B11" s="1">
        <f>SQRT((B3*B5^2)/B4)</f>
        <v>25.439049996806652</v>
      </c>
      <c r="C11" s="1" t="s">
        <v>7</v>
      </c>
      <c r="D11" s="1" t="s">
        <v>44</v>
      </c>
    </row>
    <row r="13" spans="1:4">
      <c r="A13" s="1" t="s">
        <v>9</v>
      </c>
      <c r="B13" s="1">
        <f>1/(2*3.14*SQRT(B3*B4))</f>
        <v>62594.974580339163</v>
      </c>
      <c r="C13" s="1"/>
    </row>
    <row r="15" spans="1:4">
      <c r="A15" s="1"/>
      <c r="B15" s="3"/>
      <c r="C15" s="1"/>
    </row>
    <row r="16" spans="1:4">
      <c r="A16" s="1"/>
      <c r="B16" s="1"/>
    </row>
    <row r="17" spans="1:3">
      <c r="C17" s="1"/>
    </row>
    <row r="18" spans="1:3">
      <c r="A18" s="1"/>
      <c r="B18" s="1"/>
    </row>
    <row r="19" spans="1:3">
      <c r="A19" s="1"/>
      <c r="B19" s="1"/>
    </row>
    <row r="20" spans="1:3">
      <c r="A20" s="1"/>
      <c r="B20" s="1"/>
    </row>
    <row r="23" spans="1:3">
      <c r="C23" s="1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zoomScale="115" zoomScaleNormal="115" workbookViewId="0">
      <selection activeCell="F23" sqref="F23"/>
    </sheetView>
  </sheetViews>
  <sheetFormatPr defaultRowHeight="15"/>
  <cols>
    <col min="1" max="1" width="8.5703125" customWidth="1"/>
    <col min="2" max="2" width="20.85546875" customWidth="1"/>
  </cols>
  <sheetData>
    <row r="1" spans="1:4">
      <c r="A1" s="1"/>
      <c r="B1" s="1"/>
      <c r="C1" s="1"/>
    </row>
    <row r="2" spans="1:4">
      <c r="A2" s="1" t="s">
        <v>0</v>
      </c>
      <c r="B2" s="1"/>
      <c r="C2" s="1"/>
    </row>
    <row r="3" spans="1:4">
      <c r="A3" s="1"/>
      <c r="B3" s="1"/>
      <c r="C3" s="1"/>
    </row>
    <row r="4" spans="1:4">
      <c r="A4" s="2" t="s">
        <v>1</v>
      </c>
      <c r="B4" s="1"/>
      <c r="C4" s="1"/>
    </row>
    <row r="5" spans="1:4">
      <c r="A5" s="1" t="s">
        <v>2</v>
      </c>
      <c r="B5" s="5">
        <f>7.6*10^(-9)</f>
        <v>7.6000000000000002E-9</v>
      </c>
      <c r="C5" s="1" t="s">
        <v>3</v>
      </c>
    </row>
    <row r="6" spans="1:4">
      <c r="A6" s="1" t="s">
        <v>4</v>
      </c>
      <c r="B6" s="1">
        <f>20000</f>
        <v>20000</v>
      </c>
      <c r="C6" s="1" t="s">
        <v>5</v>
      </c>
    </row>
    <row r="7" spans="1:4">
      <c r="A7" s="1" t="s">
        <v>6</v>
      </c>
      <c r="B7" s="1">
        <v>27</v>
      </c>
      <c r="C7" s="1" t="s">
        <v>7</v>
      </c>
    </row>
    <row r="8" spans="1:4">
      <c r="A8" s="1"/>
      <c r="B8" s="1"/>
      <c r="C8" s="1"/>
    </row>
    <row r="9" spans="1:4">
      <c r="A9" s="2" t="s">
        <v>8</v>
      </c>
      <c r="B9" s="1"/>
      <c r="C9" s="1"/>
    </row>
    <row r="10" spans="1:4">
      <c r="A10" s="1" t="s">
        <v>9</v>
      </c>
      <c r="B10" s="1">
        <f>0.5*10^6</f>
        <v>500000</v>
      </c>
      <c r="C10" s="1" t="s">
        <v>5</v>
      </c>
      <c r="D10" s="1" t="s">
        <v>18</v>
      </c>
    </row>
    <row r="11" spans="1:4">
      <c r="A11" s="1" t="s">
        <v>10</v>
      </c>
      <c r="B11" s="1">
        <f>0.6*10^(-6)</f>
        <v>5.9999999999999997E-7</v>
      </c>
      <c r="C11" s="1" t="s">
        <v>11</v>
      </c>
    </row>
    <row r="12" spans="1:4">
      <c r="A12" s="1"/>
      <c r="B12" s="1"/>
      <c r="C12" s="1"/>
    </row>
    <row r="13" spans="1:4">
      <c r="A13" s="1" t="s">
        <v>12</v>
      </c>
      <c r="B13" s="1">
        <f>SQRT(B11/B5)</f>
        <v>8.8852331663863851</v>
      </c>
      <c r="C13" s="1" t="s">
        <v>13</v>
      </c>
    </row>
    <row r="14" spans="1:4">
      <c r="A14" s="1"/>
      <c r="B14" s="1"/>
      <c r="C14" s="1"/>
    </row>
    <row r="15" spans="1:4">
      <c r="A15" s="1" t="s">
        <v>14</v>
      </c>
      <c r="B15" s="3">
        <f>2*3.14*SQRT(B11*B5)/(B13)</f>
        <v>4.7728000000000002E-8</v>
      </c>
      <c r="C15" s="1" t="s">
        <v>3</v>
      </c>
    </row>
    <row r="16" spans="1:4">
      <c r="A16" s="1"/>
      <c r="B16" s="1"/>
      <c r="C16" s="1"/>
    </row>
    <row r="17" spans="1:7">
      <c r="A17" s="1" t="s">
        <v>15</v>
      </c>
      <c r="B17" s="4">
        <f>B15*B7^2*B6</f>
        <v>0.69587424000000009</v>
      </c>
      <c r="C17" s="1"/>
      <c r="G17" s="1" t="s">
        <v>19</v>
      </c>
    </row>
    <row r="19" spans="1:7">
      <c r="A19" s="1" t="s">
        <v>21</v>
      </c>
      <c r="B19">
        <f>0.33*10^(-6)</f>
        <v>3.3000000000000002E-7</v>
      </c>
      <c r="C19" s="1" t="s">
        <v>3</v>
      </c>
    </row>
    <row r="20" spans="1:7">
      <c r="A20" s="1" t="s">
        <v>16</v>
      </c>
      <c r="B20" s="1">
        <f>B19*27^2*B6</f>
        <v>4.8113999999999999</v>
      </c>
      <c r="C20" s="1"/>
      <c r="G20" s="1" t="s">
        <v>20</v>
      </c>
    </row>
    <row r="21" spans="1:7">
      <c r="A21" s="1" t="s">
        <v>17</v>
      </c>
      <c r="B21" s="1">
        <f>B19*1*B10</f>
        <v>0.16500000000000001</v>
      </c>
      <c r="C21" s="1"/>
    </row>
    <row r="25" spans="1:7">
      <c r="B25" s="1" t="s">
        <v>38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topLeftCell="A4" workbookViewId="0">
      <selection activeCell="E21" sqref="E21"/>
    </sheetView>
  </sheetViews>
  <sheetFormatPr defaultRowHeight="15"/>
  <cols>
    <col min="2" max="2" width="12" bestFit="1" customWidth="1"/>
    <col min="5" max="5" width="10" bestFit="1" customWidth="1"/>
  </cols>
  <sheetData>
    <row r="1" spans="1:7">
      <c r="A1" t="s">
        <v>40</v>
      </c>
    </row>
    <row r="2" spans="1:7">
      <c r="A2" s="7" t="s">
        <v>41</v>
      </c>
    </row>
    <row r="4" spans="1:7">
      <c r="A4" s="1" t="s">
        <v>22</v>
      </c>
      <c r="B4">
        <f>2.27*10^6</f>
        <v>2270000</v>
      </c>
      <c r="C4" s="1" t="s">
        <v>5</v>
      </c>
      <c r="D4" s="1" t="s">
        <v>42</v>
      </c>
    </row>
    <row r="5" spans="1:7">
      <c r="A5" s="1" t="s">
        <v>23</v>
      </c>
      <c r="B5">
        <f>125*10^3</f>
        <v>125000</v>
      </c>
      <c r="C5" s="1" t="s">
        <v>5</v>
      </c>
      <c r="D5" s="1" t="s">
        <v>43</v>
      </c>
    </row>
    <row r="6" spans="1:7">
      <c r="A6" s="1" t="s">
        <v>24</v>
      </c>
      <c r="B6">
        <f>2.5*10^(-6)</f>
        <v>2.4999999999999998E-6</v>
      </c>
      <c r="C6" s="1" t="s">
        <v>3</v>
      </c>
      <c r="D6" s="1" t="s">
        <v>25</v>
      </c>
    </row>
    <row r="9" spans="1:7">
      <c r="A9" s="1" t="s">
        <v>17</v>
      </c>
      <c r="B9">
        <f>B4/B5</f>
        <v>18.16</v>
      </c>
      <c r="G9" s="1" t="s">
        <v>26</v>
      </c>
    </row>
    <row r="12" spans="1:7">
      <c r="A12" s="1" t="s">
        <v>27</v>
      </c>
      <c r="B12">
        <f>B6/(B9^2-1)</f>
        <v>7.6037393365159537E-9</v>
      </c>
      <c r="C12" s="1" t="s">
        <v>3</v>
      </c>
    </row>
    <row r="13" spans="1:7">
      <c r="F13" s="6" t="s">
        <v>28</v>
      </c>
    </row>
    <row r="16" spans="1:7">
      <c r="A16" s="1" t="s">
        <v>30</v>
      </c>
      <c r="B16" s="2">
        <f>1/((2*3.14*B4)^2*B12)</f>
        <v>6.4714526474002833E-7</v>
      </c>
      <c r="C16" s="1" t="s">
        <v>11</v>
      </c>
    </row>
    <row r="17" spans="3:8">
      <c r="H17" s="6" t="s">
        <v>29</v>
      </c>
    </row>
    <row r="21" spans="3:8">
      <c r="C21" s="1" t="s">
        <v>39</v>
      </c>
    </row>
  </sheetData>
  <hyperlinks>
    <hyperlink ref="A2" r:id="rId1" display="http://tqfp.org/webkirov/parazitnaya-induktivnost-kak-ee-opredelit.html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только C</vt:lpstr>
      <vt:lpstr>RC</vt:lpstr>
      <vt:lpstr>Измерение паразита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Tihonov</cp:lastModifiedBy>
  <cp:lastPrinted>2017-03-23T10:27:36Z</cp:lastPrinted>
  <dcterms:created xsi:type="dcterms:W3CDTF">2017-03-22T08:44:29Z</dcterms:created>
  <dcterms:modified xsi:type="dcterms:W3CDTF">2017-09-07T11:58:04Z</dcterms:modified>
</cp:coreProperties>
</file>