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6" i="1" l="1"/>
  <c r="B39" i="1" l="1"/>
  <c r="B10" i="1"/>
  <c r="B33" i="1" l="1"/>
  <c r="B34" i="1"/>
  <c r="B37" i="1"/>
  <c r="E32" i="1" l="1"/>
  <c r="F32" i="1" s="1"/>
  <c r="E33" i="1"/>
  <c r="B22" i="1"/>
  <c r="B27" i="1"/>
  <c r="B24" i="1"/>
  <c r="B26" i="1"/>
  <c r="B15" i="1"/>
  <c r="B23" i="1" l="1"/>
</calcChain>
</file>

<file path=xl/comments1.xml><?xml version="1.0" encoding="utf-8"?>
<comments xmlns="http://schemas.openxmlformats.org/spreadsheetml/2006/main">
  <authors>
    <author>Автор</author>
  </authors>
  <commentList>
    <comment ref="A15" authorId="0" shape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CU^2/2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0.1 - 0603
0.125 - 0805
0.25 - 1206</t>
        </r>
      </text>
    </comment>
    <comment ref="A2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Ec * T</t>
        </r>
      </text>
    </comment>
    <comment ref="B2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Ploss&lt;Pном</t>
        </r>
      </text>
    </comment>
    <comment ref="A2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charset val="1"/>
          </rPr>
          <t xml:space="preserve">
коэфф. Перегрузки &lt;=20.25</t>
        </r>
      </text>
    </comment>
    <comment ref="B2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Peak &lt; Pном*20.25</t>
        </r>
      </text>
    </comment>
    <comment ref="A26" authorId="0" shape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3RC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 &lt; Tlimit</t>
        </r>
      </text>
    </comment>
    <comment ref="B2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Ipeak &lt; Ilimit</t>
        </r>
      </text>
    </comment>
    <comment ref="A3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Qg*Rg/Ug</t>
        </r>
      </text>
    </comment>
  </commentList>
</comments>
</file>

<file path=xl/sharedStrings.xml><?xml version="1.0" encoding="utf-8"?>
<sst xmlns="http://schemas.openxmlformats.org/spreadsheetml/2006/main" count="61" uniqueCount="54">
  <si>
    <t>Считаем цепь заряда DCBUS</t>
  </si>
  <si>
    <t>Тихонов Е.Н. 20.11.19</t>
  </si>
  <si>
    <t>Исходные данные:</t>
  </si>
  <si>
    <t>Cbus=</t>
  </si>
  <si>
    <t>Udc=</t>
  </si>
  <si>
    <t>Tlimit=</t>
  </si>
  <si>
    <t>Ilimit=</t>
  </si>
  <si>
    <t>Расчет энергии Cbus</t>
  </si>
  <si>
    <t>mkF</t>
  </si>
  <si>
    <t>емкость ЗПТ</t>
  </si>
  <si>
    <t>В</t>
  </si>
  <si>
    <t>время готовности по ТЗ</t>
  </si>
  <si>
    <t>с</t>
  </si>
  <si>
    <t>А</t>
  </si>
  <si>
    <t>ограничение тока по ТЗ</t>
  </si>
  <si>
    <t xml:space="preserve">Ec = </t>
  </si>
  <si>
    <t>дЖ</t>
  </si>
  <si>
    <t>энергия заряда Cbus</t>
  </si>
  <si>
    <t>R =</t>
  </si>
  <si>
    <t>Ploss=</t>
  </si>
  <si>
    <t>T =</t>
  </si>
  <si>
    <t>Ом</t>
  </si>
  <si>
    <t>входной резистор</t>
  </si>
  <si>
    <t>c</t>
  </si>
  <si>
    <t>время заряда Cbus</t>
  </si>
  <si>
    <t>Вт</t>
  </si>
  <si>
    <t>средня мощность на резисторе</t>
  </si>
  <si>
    <t>Ppeak=</t>
  </si>
  <si>
    <t>пиковая мощность на резисторе</t>
  </si>
  <si>
    <t>A</t>
  </si>
  <si>
    <t>пиковый ток</t>
  </si>
  <si>
    <t xml:space="preserve">Ipeak= </t>
  </si>
  <si>
    <t>Pном=</t>
  </si>
  <si>
    <t>номинальная мощность резистора</t>
  </si>
  <si>
    <t>input data</t>
  </si>
  <si>
    <t>max напряжение питания</t>
  </si>
  <si>
    <t>Расчет токоограничивающего резистора</t>
  </si>
  <si>
    <t>Расчет MOSFET</t>
  </si>
  <si>
    <t>R2=</t>
  </si>
  <si>
    <t>Vsgmax=</t>
  </si>
  <si>
    <t>R1=</t>
  </si>
  <si>
    <t>V</t>
  </si>
  <si>
    <t>max затвор-исток</t>
  </si>
  <si>
    <t>Vgs=</t>
  </si>
  <si>
    <t>напр. На затворе</t>
  </si>
  <si>
    <t>Ion=</t>
  </si>
  <si>
    <t>mA</t>
  </si>
  <si>
    <t>ток через Q1</t>
  </si>
  <si>
    <t>ton(off)=</t>
  </si>
  <si>
    <t>время включения(выкл) MOSFET</t>
  </si>
  <si>
    <t>Qg=</t>
  </si>
  <si>
    <t>C</t>
  </si>
  <si>
    <t>gate total charge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</si>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</sst>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NumberFormat="1"/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14</xdr:row>
      <xdr:rowOff>19050</xdr:rowOff>
    </xdr:from>
    <xdr:to>
      <xdr:col>15</xdr:col>
      <xdr:colOff>199509</xdr:colOff>
      <xdr:row>30</xdr:row>
      <xdr:rowOff>28193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2686050"/>
          <a:ext cx="4123809" cy="30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12</xdr:col>
      <xdr:colOff>466438</xdr:colOff>
      <xdr:row>34</xdr:row>
      <xdr:rowOff>133262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5905500"/>
          <a:ext cx="2295238" cy="7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12</xdr:col>
      <xdr:colOff>256914</xdr:colOff>
      <xdr:row>38</xdr:row>
      <xdr:rowOff>28500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6667500"/>
          <a:ext cx="2085714" cy="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9"/>
  <sheetViews>
    <sheetView tabSelected="1" topLeftCell="A13" workbookViewId="0">
      <selection activeCell="B7" sqref="B7"/>
    </sheetView>
  </sheetViews>
  <sheetFormatPr defaultRowHeight="15" x14ac:dyDescent="0.25"/>
  <cols>
    <col min="2" max="2" width="11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F2" s="1" t="s">
        <v>34</v>
      </c>
    </row>
    <row r="4" spans="1:6" x14ac:dyDescent="0.25">
      <c r="A4" s="2" t="s">
        <v>2</v>
      </c>
    </row>
    <row r="6" spans="1:6" x14ac:dyDescent="0.25">
      <c r="A6" t="s">
        <v>3</v>
      </c>
      <c r="B6">
        <f>200</f>
        <v>200</v>
      </c>
      <c r="C6" t="s">
        <v>8</v>
      </c>
      <c r="D6" t="s">
        <v>9</v>
      </c>
    </row>
    <row r="7" spans="1:6" x14ac:dyDescent="0.25">
      <c r="A7" t="s">
        <v>4</v>
      </c>
      <c r="B7">
        <v>32</v>
      </c>
      <c r="C7" t="s">
        <v>10</v>
      </c>
      <c r="D7" t="s">
        <v>35</v>
      </c>
    </row>
    <row r="8" spans="1:6" x14ac:dyDescent="0.25">
      <c r="A8" t="s">
        <v>5</v>
      </c>
      <c r="B8">
        <v>1</v>
      </c>
      <c r="C8" t="s">
        <v>12</v>
      </c>
      <c r="D8" t="s">
        <v>11</v>
      </c>
    </row>
    <row r="9" spans="1:6" x14ac:dyDescent="0.25">
      <c r="A9" t="s">
        <v>6</v>
      </c>
      <c r="B9">
        <v>4</v>
      </c>
      <c r="C9" t="s">
        <v>13</v>
      </c>
      <c r="D9" t="s">
        <v>14</v>
      </c>
    </row>
    <row r="10" spans="1:6" x14ac:dyDescent="0.25">
      <c r="A10" t="s">
        <v>50</v>
      </c>
      <c r="B10">
        <f>110*10^(-9)</f>
        <v>1.1000000000000001E-7</v>
      </c>
      <c r="C10" t="s">
        <v>51</v>
      </c>
      <c r="D10" t="s">
        <v>52</v>
      </c>
    </row>
    <row r="13" spans="1:6" x14ac:dyDescent="0.25">
      <c r="A13" s="2" t="s">
        <v>7</v>
      </c>
    </row>
    <row r="15" spans="1:6" x14ac:dyDescent="0.25">
      <c r="A15" t="s">
        <v>15</v>
      </c>
      <c r="B15">
        <f>B6*B7^2/2/10^6</f>
        <v>0.1024</v>
      </c>
      <c r="C15" t="s">
        <v>16</v>
      </c>
      <c r="D15" t="s">
        <v>17</v>
      </c>
    </row>
    <row r="18" spans="1:6" x14ac:dyDescent="0.25">
      <c r="A18" s="2" t="s">
        <v>36</v>
      </c>
      <c r="D18" s="3"/>
    </row>
    <row r="20" spans="1:6" x14ac:dyDescent="0.25">
      <c r="A20" t="s">
        <v>18</v>
      </c>
      <c r="B20" s="1">
        <v>680</v>
      </c>
      <c r="C20" t="s">
        <v>21</v>
      </c>
      <c r="D20" t="s">
        <v>22</v>
      </c>
    </row>
    <row r="22" spans="1:6" x14ac:dyDescent="0.25">
      <c r="A22" t="s">
        <v>32</v>
      </c>
      <c r="B22" s="1">
        <f>0.125</f>
        <v>0.125</v>
      </c>
      <c r="C22" t="s">
        <v>25</v>
      </c>
      <c r="D22" t="s">
        <v>33</v>
      </c>
    </row>
    <row r="23" spans="1:6" x14ac:dyDescent="0.25">
      <c r="A23" t="s">
        <v>19</v>
      </c>
      <c r="B23">
        <f>B15*B26</f>
        <v>4.1779200000000002E-2</v>
      </c>
      <c r="C23" t="s">
        <v>25</v>
      </c>
      <c r="D23" t="s">
        <v>26</v>
      </c>
    </row>
    <row r="24" spans="1:6" x14ac:dyDescent="0.25">
      <c r="A24" t="s">
        <v>27</v>
      </c>
      <c r="B24">
        <f>B7^2/B20</f>
        <v>1.5058823529411764</v>
      </c>
      <c r="C24" t="s">
        <v>25</v>
      </c>
      <c r="D24" t="s">
        <v>28</v>
      </c>
    </row>
    <row r="26" spans="1:6" x14ac:dyDescent="0.25">
      <c r="A26" t="s">
        <v>20</v>
      </c>
      <c r="B26">
        <f>B20*B6*3/10^6</f>
        <v>0.40799999999999997</v>
      </c>
      <c r="C26" t="s">
        <v>23</v>
      </c>
      <c r="D26" t="s">
        <v>24</v>
      </c>
    </row>
    <row r="27" spans="1:6" x14ac:dyDescent="0.25">
      <c r="A27" t="s">
        <v>31</v>
      </c>
      <c r="B27">
        <f>B7/B20</f>
        <v>4.7058823529411764E-2</v>
      </c>
      <c r="C27" t="s">
        <v>29</v>
      </c>
      <c r="D27" t="s">
        <v>30</v>
      </c>
    </row>
    <row r="29" spans="1:6" x14ac:dyDescent="0.25">
      <c r="A29" s="2" t="s">
        <v>37</v>
      </c>
    </row>
    <row r="31" spans="1:6" x14ac:dyDescent="0.25">
      <c r="A31" t="s">
        <v>39</v>
      </c>
      <c r="B31">
        <v>15</v>
      </c>
      <c r="C31" t="s">
        <v>41</v>
      </c>
      <c r="D31" t="s">
        <v>42</v>
      </c>
    </row>
    <row r="32" spans="1:6" x14ac:dyDescent="0.25">
      <c r="A32" t="s">
        <v>38</v>
      </c>
      <c r="B32">
        <v>4000</v>
      </c>
      <c r="C32" t="s">
        <v>21</v>
      </c>
      <c r="D32" t="s">
        <v>19</v>
      </c>
      <c r="E32">
        <f>(B7/(B32+B33))^2*B32</f>
        <v>6.4000000000000001E-2</v>
      </c>
      <c r="F32">
        <f>E32/0.125</f>
        <v>0.51200000000000001</v>
      </c>
    </row>
    <row r="33" spans="1:5" x14ac:dyDescent="0.25">
      <c r="A33" t="s">
        <v>40</v>
      </c>
      <c r="B33">
        <f>B32</f>
        <v>4000</v>
      </c>
      <c r="C33" t="s">
        <v>21</v>
      </c>
      <c r="D33" t="s">
        <v>19</v>
      </c>
      <c r="E33">
        <f>(B7/(B32+B33))^2*B33</f>
        <v>6.4000000000000001E-2</v>
      </c>
    </row>
    <row r="34" spans="1:5" x14ac:dyDescent="0.25">
      <c r="A34" t="s">
        <v>45</v>
      </c>
      <c r="B34">
        <f>B7/(B32+B33)*1000</f>
        <v>4</v>
      </c>
      <c r="C34" t="s">
        <v>46</v>
      </c>
      <c r="D34" t="s">
        <v>47</v>
      </c>
    </row>
    <row r="37" spans="1:5" x14ac:dyDescent="0.25">
      <c r="A37" t="s">
        <v>43</v>
      </c>
      <c r="B37">
        <f>B7*B33/(B33+B32)</f>
        <v>16</v>
      </c>
      <c r="C37" t="s">
        <v>41</v>
      </c>
      <c r="D37" t="s">
        <v>44</v>
      </c>
    </row>
    <row r="39" spans="1:5" x14ac:dyDescent="0.25">
      <c r="A39" t="s">
        <v>48</v>
      </c>
      <c r="B39" s="4">
        <f>B10*B33/B37*10^(6)</f>
        <v>27.5</v>
      </c>
      <c r="C39" t="s">
        <v>53</v>
      </c>
      <c r="D39" t="s">
        <v>49</v>
      </c>
    </row>
  </sheetData>
  <conditionalFormatting sqref="B26">
    <cfRule type="cellIs" dxfId="11" priority="11" operator="lessThan">
      <formula>$B$8</formula>
    </cfRule>
    <cfRule type="cellIs" dxfId="10" priority="12" operator="greaterThan">
      <formula>$B$8</formula>
    </cfRule>
  </conditionalFormatting>
  <conditionalFormatting sqref="B27">
    <cfRule type="cellIs" dxfId="9" priority="9" operator="lessThan">
      <formula>"0,27$B$9"</formula>
    </cfRule>
    <cfRule type="cellIs" dxfId="8" priority="10" operator="greaterThan">
      <formula>$B$9</formula>
    </cfRule>
  </conditionalFormatting>
  <conditionalFormatting sqref="B24">
    <cfRule type="cellIs" dxfId="7" priority="1" operator="lessThan">
      <formula>$B$22*20.25</formula>
    </cfRule>
    <cfRule type="cellIs" dxfId="6" priority="2" operator="greaterThan">
      <formula>$B$22*20.25</formula>
    </cfRule>
    <cfRule type="cellIs" dxfId="5" priority="3" operator="lessThan">
      <formula>$B$24*20.25</formula>
    </cfRule>
    <cfRule type="cellIs" dxfId="4" priority="4" operator="greaterThan">
      <formula>$B$22*20.25</formula>
    </cfRule>
    <cfRule type="cellIs" dxfId="3" priority="7" operator="lessThan">
      <formula>$B$24*20.25</formula>
    </cfRule>
    <cfRule type="cellIs" dxfId="2" priority="8" operator="greaterThan">
      <formula>"20,25*$B$24"</formula>
    </cfRule>
  </conditionalFormatting>
  <conditionalFormatting sqref="B23">
    <cfRule type="cellIs" dxfId="1" priority="5" operator="lessThan">
      <formula>$B$22</formula>
    </cfRule>
    <cfRule type="cellIs" dxfId="0" priority="6" operator="greaterThan">
      <formula>$B$22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2019-11-24T16:35:46Z</dcterms:modified>
</cp:coreProperties>
</file>