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activeTab="1"/>
  </bookViews>
  <sheets>
    <sheet name="5V" sheetId="1" r:id="rId1"/>
    <sheet name="15V" sheetId="3" r:id="rId2"/>
  </sheets>
  <calcPr calcId="152511"/>
</workbook>
</file>

<file path=xl/calcChain.xml><?xml version="1.0" encoding="utf-8"?>
<calcChain xmlns="http://schemas.openxmlformats.org/spreadsheetml/2006/main">
  <c r="B58" i="3" l="1"/>
  <c r="B32" i="3" l="1"/>
  <c r="B32" i="1"/>
  <c r="B47" i="3" l="1"/>
  <c r="B28" i="3"/>
  <c r="B48" i="3"/>
  <c r="B20" i="3"/>
  <c r="B11" i="3"/>
  <c r="B15" i="3" s="1"/>
  <c r="E15" i="3" l="1"/>
  <c r="E9" i="3"/>
  <c r="B30" i="3"/>
  <c r="B38" i="1"/>
  <c r="B47" i="1"/>
  <c r="B28" i="1"/>
  <c r="B27" i="1"/>
  <c r="B48" i="1" s="1"/>
  <c r="B20" i="1"/>
  <c r="B11" i="1"/>
  <c r="B15" i="1" s="1"/>
  <c r="E15" i="1" s="1"/>
  <c r="B30" i="1" l="1"/>
  <c r="E9" i="1"/>
</calcChain>
</file>

<file path=xl/comments1.xml><?xml version="1.0" encoding="utf-8"?>
<comments xmlns="http://schemas.openxmlformats.org/spreadsheetml/2006/main">
  <authors>
    <author>Автор</author>
  </authors>
  <commentList>
    <comment ref="A13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Uref*(1+R2/R1)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A13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Uref*(1+R2/R1)</t>
        </r>
      </text>
    </comment>
  </commentList>
</comments>
</file>

<file path=xl/sharedStrings.xml><?xml version="1.0" encoding="utf-8"?>
<sst xmlns="http://schemas.openxmlformats.org/spreadsheetml/2006/main" count="142" uniqueCount="53">
  <si>
    <t>Расчет испульсного стабилизатора напряжения 1273ПН1Т1</t>
  </si>
  <si>
    <t>Тихонов Е.Н., 18.11.19</t>
  </si>
  <si>
    <t>методика здесь:</t>
  </si>
  <si>
    <t>https://niiet.ru/wp-content/uploads/7.1.1.0_1273%D0%9F%D0%9D1%D0%A21_%D0%9A%D1%80%D1%83%D0%B3-%D0%BA%D1%83.pdf</t>
  </si>
  <si>
    <t>Программирование выходного напряжения</t>
  </si>
  <si>
    <t>R1=</t>
  </si>
  <si>
    <t>R2=</t>
  </si>
  <si>
    <t>Uout=</t>
  </si>
  <si>
    <t>Uref=</t>
  </si>
  <si>
    <t>V</t>
  </si>
  <si>
    <t>Выход стабилизатора</t>
  </si>
  <si>
    <t>Ом</t>
  </si>
  <si>
    <t>R1loss=</t>
  </si>
  <si>
    <t>R2loss=</t>
  </si>
  <si>
    <t>Вт</t>
  </si>
  <si>
    <t>Проверка</t>
  </si>
  <si>
    <t xml:space="preserve">Uout = </t>
  </si>
  <si>
    <t>из каталога</t>
  </si>
  <si>
    <t>Выбор катушки индуктивности L1</t>
  </si>
  <si>
    <t>Usat=</t>
  </si>
  <si>
    <t>В</t>
  </si>
  <si>
    <t>насыщение транзистора</t>
  </si>
  <si>
    <t>Ud=</t>
  </si>
  <si>
    <t>падение на диоде</t>
  </si>
  <si>
    <t>Uin(max)=</t>
  </si>
  <si>
    <t>max на входе</t>
  </si>
  <si>
    <t>E*T=</t>
  </si>
  <si>
    <t>В*мкс</t>
  </si>
  <si>
    <t>временная константа</t>
  </si>
  <si>
    <t>Imax=</t>
  </si>
  <si>
    <t>A</t>
  </si>
  <si>
    <t>ток нагрузки c запасом x2</t>
  </si>
  <si>
    <t>L=</t>
  </si>
  <si>
    <t>мкГн</t>
  </si>
  <si>
    <t>выбранный дроссель</t>
  </si>
  <si>
    <t>Выбор выходной ёмкости COUT</t>
  </si>
  <si>
    <t xml:space="preserve">Cout = </t>
  </si>
  <si>
    <t>uF</t>
  </si>
  <si>
    <t>находим по таблице</t>
  </si>
  <si>
    <t>Выбор входной ёмкости CIN</t>
  </si>
  <si>
    <t>Cin=</t>
  </si>
  <si>
    <t>Выбор диода</t>
  </si>
  <si>
    <t>прямой ток (как минимум)</t>
  </si>
  <si>
    <t>тип:</t>
  </si>
  <si>
    <t>Шоттки</t>
  </si>
  <si>
    <t>Uобр.=</t>
  </si>
  <si>
    <t>обратное напряжение диода (лучше взять на 60-100В)</t>
  </si>
  <si>
    <t>mkF</t>
  </si>
  <si>
    <t>по рекомендации Texas Webench</t>
  </si>
  <si>
    <t>Расчет делителя Enable</t>
  </si>
  <si>
    <t>лежит в диапазоне от 5 до 6В</t>
  </si>
  <si>
    <t xml:space="preserve">Микросхема включается, когда напряжение на входе ON/OFF </t>
  </si>
  <si>
    <t>Uon/off=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</si>
</sst>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2" fillId="0" borderId="0" xfId="1" applyAlignment="1" applyProtection="1"/>
    <xf numFmtId="0" fontId="1" fillId="0" borderId="0" xfId="0" applyFont="1"/>
    <xf numFmtId="0" fontId="0" fillId="2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47625</xdr:colOff>
      <xdr:row>5</xdr:row>
      <xdr:rowOff>0</xdr:rowOff>
    </xdr:from>
    <xdr:to>
      <xdr:col>23</xdr:col>
      <xdr:colOff>47625</xdr:colOff>
      <xdr:row>22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53225" y="952500"/>
          <a:ext cx="7315200" cy="3352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1</xdr:colOff>
      <xdr:row>24</xdr:row>
      <xdr:rowOff>0</xdr:rowOff>
    </xdr:from>
    <xdr:to>
      <xdr:col>15</xdr:col>
      <xdr:colOff>57151</xdr:colOff>
      <xdr:row>25</xdr:row>
      <xdr:rowOff>180631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315201" y="4572000"/>
          <a:ext cx="1885950" cy="3711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590550</xdr:colOff>
      <xdr:row>26</xdr:row>
      <xdr:rowOff>28575</xdr:rowOff>
    </xdr:from>
    <xdr:to>
      <xdr:col>21</xdr:col>
      <xdr:colOff>200025</xdr:colOff>
      <xdr:row>28</xdr:row>
      <xdr:rowOff>157130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296150" y="4981575"/>
          <a:ext cx="5705475" cy="5095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28575</xdr:colOff>
      <xdr:row>28</xdr:row>
      <xdr:rowOff>187297</xdr:rowOff>
    </xdr:from>
    <xdr:to>
      <xdr:col>17</xdr:col>
      <xdr:colOff>381000</xdr:colOff>
      <xdr:row>43</xdr:row>
      <xdr:rowOff>104774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439025" y="5521297"/>
          <a:ext cx="3400425" cy="277497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23</xdr:col>
      <xdr:colOff>0</xdr:colOff>
      <xdr:row>22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05600" y="952500"/>
          <a:ext cx="7315200" cy="3352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561976</xdr:colOff>
      <xdr:row>24</xdr:row>
      <xdr:rowOff>0</xdr:rowOff>
    </xdr:from>
    <xdr:to>
      <xdr:col>15</xdr:col>
      <xdr:colOff>9526</xdr:colOff>
      <xdr:row>25</xdr:row>
      <xdr:rowOff>180631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67576" y="4572000"/>
          <a:ext cx="1885950" cy="3711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542925</xdr:colOff>
      <xdr:row>26</xdr:row>
      <xdr:rowOff>28575</xdr:rowOff>
    </xdr:from>
    <xdr:to>
      <xdr:col>21</xdr:col>
      <xdr:colOff>152400</xdr:colOff>
      <xdr:row>28</xdr:row>
      <xdr:rowOff>157130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248525" y="4981575"/>
          <a:ext cx="5705475" cy="5095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590550</xdr:colOff>
      <xdr:row>28</xdr:row>
      <xdr:rowOff>187297</xdr:rowOff>
    </xdr:from>
    <xdr:to>
      <xdr:col>17</xdr:col>
      <xdr:colOff>333375</xdr:colOff>
      <xdr:row>43</xdr:row>
      <xdr:rowOff>104774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296150" y="5521297"/>
          <a:ext cx="3400425" cy="277497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iiet.ru/wp-content/uploads/7.1.1.0_1273%D0%9F%D0%9D1%D0%A21_%D0%9A%D1%80%D1%83%D0%B3-%D0%BA%D1%83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iiet.ru/wp-content/uploads/7.1.1.0_1273%D0%9F%D0%9D1%D0%A21_%D0%9A%D1%80%D1%83%D0%B3-%D0%BA%D1%83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8"/>
  <sheetViews>
    <sheetView topLeftCell="A19" workbookViewId="0">
      <selection activeCell="H39" sqref="H39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4" spans="1:6" x14ac:dyDescent="0.25">
      <c r="A4" t="s">
        <v>2</v>
      </c>
      <c r="C4" s="1" t="s">
        <v>3</v>
      </c>
    </row>
    <row r="7" spans="1:6" x14ac:dyDescent="0.25">
      <c r="A7" s="2" t="s">
        <v>4</v>
      </c>
    </row>
    <row r="9" spans="1:6" x14ac:dyDescent="0.25">
      <c r="A9" t="s">
        <v>5</v>
      </c>
      <c r="B9" s="3">
        <v>1000</v>
      </c>
      <c r="C9" t="s">
        <v>11</v>
      </c>
      <c r="D9" t="s">
        <v>12</v>
      </c>
      <c r="E9">
        <f>(B13/(B9+B15))^2*B9</f>
        <v>1.4640999999999992E-3</v>
      </c>
      <c r="F9" t="s">
        <v>14</v>
      </c>
    </row>
    <row r="11" spans="1:6" x14ac:dyDescent="0.25">
      <c r="A11" t="s">
        <v>8</v>
      </c>
      <c r="B11">
        <f>1.21</f>
        <v>1.21</v>
      </c>
      <c r="C11" t="s">
        <v>9</v>
      </c>
    </row>
    <row r="13" spans="1:6" x14ac:dyDescent="0.25">
      <c r="A13" t="s">
        <v>7</v>
      </c>
      <c r="B13" s="3">
        <v>5</v>
      </c>
      <c r="C13" t="s">
        <v>9</v>
      </c>
      <c r="D13" t="s">
        <v>10</v>
      </c>
    </row>
    <row r="15" spans="1:6" x14ac:dyDescent="0.25">
      <c r="A15" t="s">
        <v>6</v>
      </c>
      <c r="B15">
        <f>B9*(B13/B11-1)</f>
        <v>3132.231404958678</v>
      </c>
      <c r="C15" t="s">
        <v>11</v>
      </c>
      <c r="D15" t="s">
        <v>13</v>
      </c>
      <c r="E15">
        <f>(B13/(B9+B15))^2*B15</f>
        <v>4.5858999999999978E-3</v>
      </c>
      <c r="F15" t="s">
        <v>14</v>
      </c>
    </row>
    <row r="17" spans="1:4" x14ac:dyDescent="0.25">
      <c r="A17" t="s">
        <v>15</v>
      </c>
    </row>
    <row r="18" spans="1:4" x14ac:dyDescent="0.25">
      <c r="A18" t="s">
        <v>5</v>
      </c>
      <c r="B18">
        <v>1000</v>
      </c>
      <c r="C18" t="s">
        <v>11</v>
      </c>
      <c r="D18" t="s">
        <v>17</v>
      </c>
    </row>
    <row r="19" spans="1:4" x14ac:dyDescent="0.25">
      <c r="A19" t="s">
        <v>6</v>
      </c>
      <c r="B19" s="3">
        <v>3160</v>
      </c>
      <c r="C19" t="s">
        <v>11</v>
      </c>
      <c r="D19" t="s">
        <v>17</v>
      </c>
    </row>
    <row r="20" spans="1:4" x14ac:dyDescent="0.25">
      <c r="A20" t="s">
        <v>16</v>
      </c>
      <c r="B20">
        <f>B11*(1+B19/B18)</f>
        <v>5.0335999999999999</v>
      </c>
      <c r="C20" t="s">
        <v>9</v>
      </c>
      <c r="D20" t="s">
        <v>10</v>
      </c>
    </row>
    <row r="23" spans="1:4" x14ac:dyDescent="0.25">
      <c r="A23" s="2" t="s">
        <v>18</v>
      </c>
    </row>
    <row r="25" spans="1:4" x14ac:dyDescent="0.25">
      <c r="A25" t="s">
        <v>19</v>
      </c>
      <c r="B25">
        <v>0.25</v>
      </c>
      <c r="C25" t="s">
        <v>20</v>
      </c>
      <c r="D25" t="s">
        <v>21</v>
      </c>
    </row>
    <row r="26" spans="1:4" x14ac:dyDescent="0.25">
      <c r="A26" t="s">
        <v>22</v>
      </c>
      <c r="B26">
        <v>0.78</v>
      </c>
      <c r="C26" t="s">
        <v>20</v>
      </c>
      <c r="D26" t="s">
        <v>23</v>
      </c>
    </row>
    <row r="27" spans="1:4" x14ac:dyDescent="0.25">
      <c r="A27" t="s">
        <v>24</v>
      </c>
      <c r="B27">
        <f>32</f>
        <v>32</v>
      </c>
      <c r="C27" t="s">
        <v>20</v>
      </c>
      <c r="D27" t="s">
        <v>25</v>
      </c>
    </row>
    <row r="28" spans="1:4" x14ac:dyDescent="0.25">
      <c r="A28" t="s">
        <v>7</v>
      </c>
      <c r="B28" s="3">
        <f>B13</f>
        <v>5</v>
      </c>
      <c r="C28" t="s">
        <v>20</v>
      </c>
      <c r="D28" t="s">
        <v>10</v>
      </c>
    </row>
    <row r="30" spans="1:4" x14ac:dyDescent="0.25">
      <c r="A30" t="s">
        <v>26</v>
      </c>
      <c r="B30">
        <f>B27-B28-B25*(B28+B26)/(B27-B25+B26)*1000/260</f>
        <v>26.829151788881269</v>
      </c>
      <c r="C30" t="s">
        <v>27</v>
      </c>
      <c r="D30" t="s">
        <v>28</v>
      </c>
    </row>
    <row r="32" spans="1:4" x14ac:dyDescent="0.25">
      <c r="A32" t="s">
        <v>29</v>
      </c>
      <c r="B32">
        <f>0.2*2</f>
        <v>0.4</v>
      </c>
      <c r="C32" t="s">
        <v>30</v>
      </c>
      <c r="D32" t="s">
        <v>31</v>
      </c>
    </row>
    <row r="34" spans="1:4" x14ac:dyDescent="0.25">
      <c r="A34" t="s">
        <v>32</v>
      </c>
      <c r="B34">
        <v>220</v>
      </c>
      <c r="C34" t="s">
        <v>33</v>
      </c>
      <c r="D34" t="s">
        <v>34</v>
      </c>
    </row>
    <row r="36" spans="1:4" x14ac:dyDescent="0.25">
      <c r="A36" s="2" t="s">
        <v>35</v>
      </c>
    </row>
    <row r="38" spans="1:4" x14ac:dyDescent="0.25">
      <c r="A38" t="s">
        <v>36</v>
      </c>
      <c r="B38">
        <f>100</f>
        <v>100</v>
      </c>
      <c r="C38" t="s">
        <v>37</v>
      </c>
      <c r="D38" t="s">
        <v>38</v>
      </c>
    </row>
    <row r="40" spans="1:4" x14ac:dyDescent="0.25">
      <c r="A40" s="2" t="s">
        <v>39</v>
      </c>
    </row>
    <row r="42" spans="1:4" x14ac:dyDescent="0.25">
      <c r="A42" t="s">
        <v>40</v>
      </c>
      <c r="B42">
        <v>33</v>
      </c>
      <c r="C42" t="s">
        <v>47</v>
      </c>
      <c r="D42" t="s">
        <v>48</v>
      </c>
    </row>
    <row r="44" spans="1:4" x14ac:dyDescent="0.25">
      <c r="A44" s="2" t="s">
        <v>41</v>
      </c>
    </row>
    <row r="46" spans="1:4" x14ac:dyDescent="0.25">
      <c r="A46" t="s">
        <v>43</v>
      </c>
      <c r="B46" t="s">
        <v>44</v>
      </c>
    </row>
    <row r="47" spans="1:4" x14ac:dyDescent="0.25">
      <c r="A47" t="s">
        <v>29</v>
      </c>
      <c r="B47">
        <f>B32*1.3</f>
        <v>0.52</v>
      </c>
      <c r="C47" t="s">
        <v>30</v>
      </c>
      <c r="D47" t="s">
        <v>42</v>
      </c>
    </row>
    <row r="48" spans="1:4" x14ac:dyDescent="0.25">
      <c r="A48" t="s">
        <v>45</v>
      </c>
      <c r="B48">
        <f>1.25*B27</f>
        <v>40</v>
      </c>
      <c r="C48" t="s">
        <v>9</v>
      </c>
      <c r="D48" t="s">
        <v>46</v>
      </c>
    </row>
  </sheetData>
  <hyperlinks>
    <hyperlink ref="C4" r:id="rId1"/>
  </hyperlinks>
  <pageMargins left="0.7" right="0.7" top="0.75" bottom="0.75" header="0.3" footer="0.3"/>
  <pageSetup paperSize="9" orientation="portrait" horizontalDpi="180" verticalDpi="18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8"/>
  <sheetViews>
    <sheetView tabSelected="1" topLeftCell="A7" workbookViewId="0">
      <selection activeCell="B19" sqref="B19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</row>
    <row r="4" spans="1:6" x14ac:dyDescent="0.25">
      <c r="A4" t="s">
        <v>2</v>
      </c>
      <c r="C4" s="1" t="s">
        <v>3</v>
      </c>
    </row>
    <row r="7" spans="1:6" x14ac:dyDescent="0.25">
      <c r="A7" s="2" t="s">
        <v>4</v>
      </c>
    </row>
    <row r="9" spans="1:6" x14ac:dyDescent="0.25">
      <c r="A9" t="s">
        <v>5</v>
      </c>
      <c r="B9" s="3">
        <v>1000</v>
      </c>
      <c r="C9" t="s">
        <v>11</v>
      </c>
      <c r="D9" t="s">
        <v>12</v>
      </c>
      <c r="E9">
        <f>(B13/(B9+B15))^2*B9</f>
        <v>1.4640999999999999E-3</v>
      </c>
      <c r="F9" t="s">
        <v>14</v>
      </c>
    </row>
    <row r="11" spans="1:6" x14ac:dyDescent="0.25">
      <c r="A11" t="s">
        <v>8</v>
      </c>
      <c r="B11">
        <f>1.21</f>
        <v>1.21</v>
      </c>
      <c r="C11" t="s">
        <v>9</v>
      </c>
    </row>
    <row r="13" spans="1:6" x14ac:dyDescent="0.25">
      <c r="A13" t="s">
        <v>7</v>
      </c>
      <c r="B13" s="3">
        <v>15</v>
      </c>
      <c r="C13" t="s">
        <v>9</v>
      </c>
      <c r="D13" t="s">
        <v>10</v>
      </c>
    </row>
    <row r="15" spans="1:6" x14ac:dyDescent="0.25">
      <c r="A15" t="s">
        <v>6</v>
      </c>
      <c r="B15">
        <f>B9*(B13/B11-1)</f>
        <v>11396.694214876034</v>
      </c>
      <c r="C15" t="s">
        <v>11</v>
      </c>
      <c r="D15" t="s">
        <v>13</v>
      </c>
      <c r="E15">
        <f>(B13/(B9+B15))^2*B15</f>
        <v>1.66859E-2</v>
      </c>
      <c r="F15" t="s">
        <v>14</v>
      </c>
    </row>
    <row r="17" spans="1:4" x14ac:dyDescent="0.25">
      <c r="A17" t="s">
        <v>15</v>
      </c>
    </row>
    <row r="18" spans="1:4" x14ac:dyDescent="0.25">
      <c r="A18" t="s">
        <v>5</v>
      </c>
      <c r="B18">
        <v>1000</v>
      </c>
      <c r="C18" t="s">
        <v>11</v>
      </c>
      <c r="D18" t="s">
        <v>17</v>
      </c>
    </row>
    <row r="19" spans="1:4" x14ac:dyDescent="0.25">
      <c r="A19" t="s">
        <v>6</v>
      </c>
      <c r="B19" s="3">
        <v>11000</v>
      </c>
      <c r="C19" t="s">
        <v>11</v>
      </c>
      <c r="D19" t="s">
        <v>17</v>
      </c>
    </row>
    <row r="20" spans="1:4" x14ac:dyDescent="0.25">
      <c r="A20" t="s">
        <v>16</v>
      </c>
      <c r="B20">
        <f>B11*(1+B19/B18)</f>
        <v>14.52</v>
      </c>
      <c r="C20" t="s">
        <v>9</v>
      </c>
      <c r="D20" t="s">
        <v>10</v>
      </c>
    </row>
    <row r="23" spans="1:4" x14ac:dyDescent="0.25">
      <c r="A23" s="2" t="s">
        <v>18</v>
      </c>
    </row>
    <row r="25" spans="1:4" x14ac:dyDescent="0.25">
      <c r="A25" t="s">
        <v>19</v>
      </c>
      <c r="B25">
        <v>0.25</v>
      </c>
      <c r="C25" t="s">
        <v>20</v>
      </c>
      <c r="D25" t="s">
        <v>21</v>
      </c>
    </row>
    <row r="26" spans="1:4" x14ac:dyDescent="0.25">
      <c r="A26" t="s">
        <v>22</v>
      </c>
      <c r="B26">
        <v>0.78</v>
      </c>
      <c r="C26" t="s">
        <v>20</v>
      </c>
      <c r="D26" t="s">
        <v>23</v>
      </c>
    </row>
    <row r="27" spans="1:4" x14ac:dyDescent="0.25">
      <c r="A27" t="s">
        <v>24</v>
      </c>
      <c r="B27">
        <v>24</v>
      </c>
      <c r="C27" t="s">
        <v>20</v>
      </c>
      <c r="D27" t="s">
        <v>25</v>
      </c>
    </row>
    <row r="28" spans="1:4" x14ac:dyDescent="0.25">
      <c r="A28" t="s">
        <v>7</v>
      </c>
      <c r="B28" s="3">
        <f>B13</f>
        <v>15</v>
      </c>
      <c r="C28" t="s">
        <v>20</v>
      </c>
      <c r="D28" t="s">
        <v>10</v>
      </c>
    </row>
    <row r="30" spans="1:4" x14ac:dyDescent="0.25">
      <c r="A30" t="s">
        <v>26</v>
      </c>
      <c r="B30">
        <f>B27-B28-B25*(B28+B26)/(B27-B25+B26)*1000/260</f>
        <v>8.3814481482642922</v>
      </c>
      <c r="C30" t="s">
        <v>27</v>
      </c>
      <c r="D30" t="s">
        <v>28</v>
      </c>
    </row>
    <row r="32" spans="1:4" x14ac:dyDescent="0.25">
      <c r="A32" t="s">
        <v>29</v>
      </c>
      <c r="B32">
        <f>0.25*2</f>
        <v>0.5</v>
      </c>
      <c r="C32" t="s">
        <v>30</v>
      </c>
      <c r="D32" t="s">
        <v>31</v>
      </c>
    </row>
    <row r="34" spans="1:4" x14ac:dyDescent="0.25">
      <c r="A34" t="s">
        <v>32</v>
      </c>
      <c r="B34">
        <v>220</v>
      </c>
      <c r="C34" t="s">
        <v>33</v>
      </c>
      <c r="D34" t="s">
        <v>34</v>
      </c>
    </row>
    <row r="36" spans="1:4" x14ac:dyDescent="0.25">
      <c r="A36" s="2" t="s">
        <v>35</v>
      </c>
    </row>
    <row r="38" spans="1:4" x14ac:dyDescent="0.25">
      <c r="A38" t="s">
        <v>36</v>
      </c>
      <c r="B38">
        <v>68</v>
      </c>
      <c r="C38" t="s">
        <v>37</v>
      </c>
      <c r="D38" t="s">
        <v>38</v>
      </c>
    </row>
    <row r="40" spans="1:4" x14ac:dyDescent="0.25">
      <c r="A40" s="2" t="s">
        <v>39</v>
      </c>
    </row>
    <row r="42" spans="1:4" x14ac:dyDescent="0.25">
      <c r="A42" t="s">
        <v>40</v>
      </c>
      <c r="B42">
        <v>33</v>
      </c>
      <c r="C42" t="s">
        <v>47</v>
      </c>
      <c r="D42" t="s">
        <v>48</v>
      </c>
    </row>
    <row r="44" spans="1:4" x14ac:dyDescent="0.25">
      <c r="A44" s="2" t="s">
        <v>41</v>
      </c>
    </row>
    <row r="46" spans="1:4" x14ac:dyDescent="0.25">
      <c r="A46" t="s">
        <v>43</v>
      </c>
      <c r="B46" t="s">
        <v>44</v>
      </c>
    </row>
    <row r="47" spans="1:4" x14ac:dyDescent="0.25">
      <c r="A47" t="s">
        <v>29</v>
      </c>
      <c r="B47">
        <f>B32*1.3</f>
        <v>0.65</v>
      </c>
      <c r="C47" t="s">
        <v>30</v>
      </c>
      <c r="D47" t="s">
        <v>42</v>
      </c>
    </row>
    <row r="48" spans="1:4" x14ac:dyDescent="0.25">
      <c r="A48" t="s">
        <v>45</v>
      </c>
      <c r="B48">
        <f>1.25*B27</f>
        <v>30</v>
      </c>
      <c r="C48" t="s">
        <v>9</v>
      </c>
      <c r="D48" t="s">
        <v>46</v>
      </c>
    </row>
    <row r="50" spans="1:3" x14ac:dyDescent="0.25">
      <c r="A50" t="s">
        <v>49</v>
      </c>
    </row>
    <row r="52" spans="1:3" x14ac:dyDescent="0.25">
      <c r="A52" t="s">
        <v>51</v>
      </c>
    </row>
    <row r="53" spans="1:3" x14ac:dyDescent="0.25">
      <c r="A53" t="s">
        <v>50</v>
      </c>
    </row>
    <row r="55" spans="1:3" x14ac:dyDescent="0.25">
      <c r="A55" t="s">
        <v>5</v>
      </c>
      <c r="B55">
        <v>10000</v>
      </c>
      <c r="C55" t="s">
        <v>11</v>
      </c>
    </row>
    <row r="56" spans="1:3" x14ac:dyDescent="0.25">
      <c r="A56" t="s">
        <v>6</v>
      </c>
      <c r="B56">
        <v>2600</v>
      </c>
      <c r="C56" t="s">
        <v>11</v>
      </c>
    </row>
    <row r="58" spans="1:3" x14ac:dyDescent="0.25">
      <c r="A58" t="s">
        <v>52</v>
      </c>
      <c r="B58">
        <f>B27*B56/(B56+B55)</f>
        <v>4.9523809523809526</v>
      </c>
    </row>
  </sheetData>
  <hyperlinks>
    <hyperlink ref="C4" r:id="rId1"/>
  </hyperlinks>
  <pageMargins left="0.7" right="0.7" top="0.75" bottom="0.75" header="0.3" footer="0.3"/>
  <pageSetup paperSize="9" orientation="portrait" horizontalDpi="180" verticalDpi="180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5V</vt:lpstr>
      <vt:lpstr>15V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2019-11-21T19:36:32Z</dcterms:modified>
</cp:coreProperties>
</file>