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7.xml" ContentType="application/vnd.openxmlformats-officedocument.drawing+xml"/>
  <Override PartName="/xl/drawings/drawing8.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9.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0.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1.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2.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8273" documentId="109_{8E8F6EC0-C312-4381-9661-D36AE1DD2420}" xr6:coauthVersionLast="47" xr6:coauthVersionMax="47" xr10:uidLastSave="{FD9A6213-9743-4B70-B12A-6849AA9F6B5F}"/>
  <bookViews>
    <workbookView xWindow="28680" yWindow="-120" windowWidth="29040" windowHeight="15720" tabRatio="904" firstSheet="1" activeTab="9"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1" i="6" l="1"/>
  <c r="Q31" i="6"/>
  <c r="R31" i="6"/>
  <c r="S31" i="6"/>
  <c r="T31" i="6"/>
  <c r="U31" i="6"/>
  <c r="V31" i="6"/>
  <c r="W31" i="6"/>
  <c r="K31" i="6"/>
  <c r="L31" i="6"/>
  <c r="M31" i="6"/>
  <c r="N31" i="6"/>
  <c r="O31" i="6"/>
  <c r="J31" i="6"/>
  <c r="I31" i="6"/>
  <c r="P45" i="33" l="1"/>
  <c r="P40" i="33" s="1"/>
  <c r="P38" i="33"/>
  <c r="P37" i="33"/>
  <c r="P4" i="33"/>
  <c r="P9" i="33"/>
  <c r="P11" i="33"/>
  <c r="P12" i="33"/>
  <c r="P15" i="33"/>
  <c r="P18" i="33" s="1"/>
  <c r="P16" i="33"/>
  <c r="P17" i="33"/>
  <c r="P19" i="33" a="1"/>
  <c r="P19" i="33" s="1"/>
  <c r="P23" i="33"/>
  <c r="P24" i="33"/>
  <c r="P27" i="33"/>
  <c r="M4" i="33"/>
  <c r="N4" i="33"/>
  <c r="O4" i="33"/>
  <c r="M9" i="33"/>
  <c r="N9" i="33"/>
  <c r="O9" i="33"/>
  <c r="M11" i="33"/>
  <c r="N11" i="33"/>
  <c r="O11" i="33"/>
  <c r="M12" i="33"/>
  <c r="N12" i="33"/>
  <c r="O12" i="33"/>
  <c r="M15" i="33"/>
  <c r="N15" i="33"/>
  <c r="O15" i="33"/>
  <c r="O18" i="33" s="1"/>
  <c r="M16" i="33"/>
  <c r="N16" i="33"/>
  <c r="O16" i="33"/>
  <c r="M17" i="33"/>
  <c r="N17" i="33"/>
  <c r="O17" i="33"/>
  <c r="M18" i="33"/>
  <c r="N18" i="33"/>
  <c r="M19" i="33" a="1"/>
  <c r="M19" i="33" s="1"/>
  <c r="N19" i="33" a="1"/>
  <c r="N19" i="33" s="1"/>
  <c r="O19" i="33" a="1"/>
  <c r="O19" i="33" s="1"/>
  <c r="M23" i="33"/>
  <c r="N23" i="33"/>
  <c r="O23" i="33"/>
  <c r="M24" i="33"/>
  <c r="N24" i="33"/>
  <c r="O24" i="33"/>
  <c r="M27" i="33"/>
  <c r="N27" i="33"/>
  <c r="O27" i="33"/>
  <c r="O37" i="33"/>
  <c r="O38" i="33"/>
  <c r="N39" i="33"/>
  <c r="N41" i="33"/>
  <c r="M45" i="33"/>
  <c r="G49" i="33" s="1" a="1"/>
  <c r="G49" i="33" s="1"/>
  <c r="N45" i="33"/>
  <c r="N40" i="33" s="1"/>
  <c r="O45" i="33"/>
  <c r="O39" i="33" s="1"/>
  <c r="G40" i="33"/>
  <c r="G39" i="33"/>
  <c r="H45" i="33"/>
  <c r="I45" i="33"/>
  <c r="J45" i="33"/>
  <c r="K45" i="33"/>
  <c r="L45" i="33"/>
  <c r="G45" i="33"/>
  <c r="I5" i="6"/>
  <c r="O6" i="44"/>
  <c r="O6" i="44" a="1"/>
  <c r="O5" i="44"/>
  <c r="O5" i="44" a="1"/>
  <c r="W37" i="6" a="1"/>
  <c r="W37" i="6" s="1"/>
  <c r="V37" i="6" a="1"/>
  <c r="V37" i="6" s="1"/>
  <c r="U37" i="6"/>
  <c r="U37" i="6" a="1"/>
  <c r="T37" i="6" a="1"/>
  <c r="T37" i="6" s="1"/>
  <c r="S37" i="6"/>
  <c r="S37" i="6" a="1"/>
  <c r="R37" i="6"/>
  <c r="R37" i="6" a="1"/>
  <c r="Q37" i="6" a="1"/>
  <c r="Q37" i="6" s="1"/>
  <c r="P37" i="6" a="1"/>
  <c r="P37" i="6" s="1"/>
  <c r="O37" i="6"/>
  <c r="O37" i="6" a="1"/>
  <c r="N37" i="6" a="1"/>
  <c r="N37" i="6" s="1"/>
  <c r="M37" i="6"/>
  <c r="M37" i="6" a="1"/>
  <c r="L37" i="6"/>
  <c r="L37" i="6" a="1"/>
  <c r="K37" i="6" a="1"/>
  <c r="K37" i="6" s="1"/>
  <c r="J37" i="6" a="1"/>
  <c r="J37" i="6" s="1"/>
  <c r="I37" i="6"/>
  <c r="I37" i="6" a="1"/>
  <c r="W26" i="6" a="1"/>
  <c r="W26" i="6" s="1"/>
  <c r="V26" i="6" a="1"/>
  <c r="V26" i="6" s="1"/>
  <c r="U26" i="6"/>
  <c r="U26" i="6" a="1"/>
  <c r="T26" i="6" a="1"/>
  <c r="T26" i="6" s="1"/>
  <c r="S26" i="6" a="1"/>
  <c r="S26" i="6" s="1"/>
  <c r="R26" i="6"/>
  <c r="R26" i="6" a="1"/>
  <c r="Q26" i="6" a="1"/>
  <c r="Q26" i="6" s="1"/>
  <c r="P26" i="6" a="1"/>
  <c r="P26" i="6" s="1"/>
  <c r="O26" i="6" a="1"/>
  <c r="O26" i="6" s="1"/>
  <c r="N26" i="6" a="1"/>
  <c r="N26" i="6" s="1"/>
  <c r="M26" i="6" a="1"/>
  <c r="M26" i="6" s="1"/>
  <c r="L26" i="6"/>
  <c r="L26" i="6" a="1"/>
  <c r="K26" i="6" a="1"/>
  <c r="K26" i="6" s="1"/>
  <c r="J26" i="6" a="1"/>
  <c r="J26" i="6" s="1"/>
  <c r="I26" i="6" a="1"/>
  <c r="I26" i="6" s="1"/>
  <c r="W14" i="6" a="1"/>
  <c r="W14" i="6" s="1"/>
  <c r="V14" i="6" a="1"/>
  <c r="V14" i="6" s="1"/>
  <c r="U14" i="6" a="1"/>
  <c r="U14" i="6" s="1"/>
  <c r="T14" i="6" a="1"/>
  <c r="T14" i="6" s="1"/>
  <c r="S14" i="6" a="1"/>
  <c r="S14" i="6" s="1"/>
  <c r="R14" i="6" a="1"/>
  <c r="R14" i="6" s="1"/>
  <c r="Q14" i="6" a="1"/>
  <c r="Q14" i="6" s="1"/>
  <c r="P14" i="6" a="1"/>
  <c r="P14" i="6" s="1"/>
  <c r="O14" i="6" a="1"/>
  <c r="O14" i="6" s="1"/>
  <c r="N14" i="6" a="1"/>
  <c r="N14" i="6" s="1"/>
  <c r="M14" i="6" a="1"/>
  <c r="M14" i="6" s="1"/>
  <c r="L14" i="6" a="1"/>
  <c r="L14" i="6" s="1"/>
  <c r="K14" i="6" a="1"/>
  <c r="K14" i="6" s="1"/>
  <c r="J14" i="6" a="1"/>
  <c r="J14" i="6" s="1"/>
  <c r="I14" i="6" a="1"/>
  <c r="I14" i="6" s="1"/>
  <c r="R35" i="36" a="1"/>
  <c r="R35" i="36" s="1"/>
  <c r="S35" i="36" a="1"/>
  <c r="S35" i="36" s="1"/>
  <c r="T35" i="36" a="1"/>
  <c r="T35" i="36" s="1"/>
  <c r="U35" i="36" a="1"/>
  <c r="U35" i="36"/>
  <c r="V35" i="36" a="1"/>
  <c r="V35" i="36" s="1"/>
  <c r="R36" i="36"/>
  <c r="S36" i="36"/>
  <c r="T36" i="36"/>
  <c r="U36" i="36"/>
  <c r="V36" i="36"/>
  <c r="R37" i="36"/>
  <c r="S37" i="36"/>
  <c r="T37" i="36"/>
  <c r="U37" i="36"/>
  <c r="V37" i="36"/>
  <c r="T11" i="28" a="1"/>
  <c r="T11" i="28"/>
  <c r="Q36" i="36" l="1"/>
  <c r="P43" i="33"/>
  <c r="P42" i="33"/>
  <c r="P39" i="33"/>
  <c r="P41" i="33" s="1"/>
  <c r="N42" i="33"/>
  <c r="N43" i="33"/>
  <c r="O41" i="33"/>
  <c r="O40" i="33"/>
  <c r="M40" i="33"/>
  <c r="M39" i="33"/>
  <c r="M41" i="33" s="1"/>
  <c r="O42" i="33" l="1"/>
  <c r="P36" i="36"/>
  <c r="O43" i="33"/>
  <c r="M42" i="33"/>
  <c r="M43" i="33"/>
  <c r="X33" i="2"/>
  <c r="Y33" i="2"/>
  <c r="Z33" i="2"/>
  <c r="AA33" i="2"/>
  <c r="AB33" i="2"/>
  <c r="AC33" i="2"/>
  <c r="AD33" i="2"/>
  <c r="AE33" i="2"/>
  <c r="AF33" i="2"/>
  <c r="W33" i="2"/>
  <c r="U33" i="2"/>
  <c r="T33" i="2"/>
  <c r="S33" i="2"/>
  <c r="R33" i="2"/>
  <c r="R8" i="2"/>
  <c r="R7" i="2"/>
  <c r="R5" i="2"/>
  <c r="V25" i="36" l="1" a="1"/>
  <c r="V25" i="36" s="1"/>
  <c r="U25" i="36" a="1"/>
  <c r="U25" i="36"/>
  <c r="T25" i="36" a="1"/>
  <c r="T25" i="36" s="1"/>
  <c r="S25" i="36" a="1"/>
  <c r="S25" i="36"/>
  <c r="R25" i="36" a="1"/>
  <c r="R25" i="36"/>
  <c r="B18" i="44" l="1"/>
  <c r="E18" i="44"/>
  <c r="D18" i="44"/>
  <c r="C18" i="44"/>
  <c r="E15" i="44"/>
  <c r="D15" i="44"/>
  <c r="C15" i="44"/>
  <c r="B15" i="44"/>
  <c r="E7" i="44"/>
  <c r="D7" i="44"/>
  <c r="C7" i="44"/>
  <c r="B7" i="44"/>
  <c r="P31" i="36" l="1" a="1"/>
  <c r="P31" i="36" s="1"/>
  <c r="Q31" i="36" a="1"/>
  <c r="Q31" i="36" s="1"/>
  <c r="R31" i="36" a="1"/>
  <c r="R31" i="36" s="1"/>
  <c r="S31" i="36" a="1"/>
  <c r="S31" i="36" s="1"/>
  <c r="T31" i="36" a="1"/>
  <c r="T31" i="36" s="1"/>
  <c r="U31" i="36" a="1"/>
  <c r="U31" i="36" s="1"/>
  <c r="V31" i="36" a="1"/>
  <c r="V31" i="36" s="1"/>
  <c r="R30" i="36" a="1"/>
  <c r="R30" i="36" s="1"/>
  <c r="S30" i="36" a="1"/>
  <c r="S30" i="36" s="1"/>
  <c r="T30" i="36" a="1"/>
  <c r="T30" i="36" s="1"/>
  <c r="U30" i="36" a="1"/>
  <c r="U30" i="36" s="1"/>
  <c r="V30" i="36" a="1"/>
  <c r="V30" i="36"/>
  <c r="P32" i="36" a="1"/>
  <c r="P32" i="36" s="1"/>
  <c r="Q32" i="36" a="1"/>
  <c r="Q32" i="36" s="1"/>
  <c r="R32" i="36" a="1"/>
  <c r="R32" i="36" s="1"/>
  <c r="S32" i="36" a="1"/>
  <c r="S32" i="36" s="1"/>
  <c r="T32" i="36" a="1"/>
  <c r="T32" i="36" s="1"/>
  <c r="U32" i="36" a="1"/>
  <c r="U32" i="36" s="1"/>
  <c r="V32" i="36" a="1"/>
  <c r="V32" i="36" s="1"/>
  <c r="P28" i="36" a="1"/>
  <c r="P28" i="36" s="1"/>
  <c r="Q28" i="36" a="1"/>
  <c r="Q28" i="36" s="1"/>
  <c r="R28" i="36" a="1"/>
  <c r="R28" i="36" s="1"/>
  <c r="S28" i="36" a="1"/>
  <c r="S28" i="36" s="1"/>
  <c r="T28" i="36" a="1"/>
  <c r="T28" i="36" s="1"/>
  <c r="U28" i="36" a="1"/>
  <c r="U28" i="36" s="1"/>
  <c r="V28" i="36" a="1"/>
  <c r="V28" i="36" s="1"/>
  <c r="P29" i="36" a="1"/>
  <c r="P29" i="36" s="1"/>
  <c r="Q29" i="36" a="1"/>
  <c r="Q29" i="36" s="1"/>
  <c r="R29" i="36" a="1"/>
  <c r="R29" i="36" s="1"/>
  <c r="S29" i="36" a="1"/>
  <c r="S29" i="36" s="1"/>
  <c r="T29" i="36" a="1"/>
  <c r="T29" i="36" s="1"/>
  <c r="U29" i="36" a="1"/>
  <c r="U29" i="36" s="1"/>
  <c r="V29" i="36" a="1"/>
  <c r="V29" i="36" s="1"/>
  <c r="P9" i="36" a="1"/>
  <c r="P9" i="36" s="1"/>
  <c r="Q9" i="36" a="1"/>
  <c r="Q9" i="36" s="1"/>
  <c r="R9" i="36" a="1"/>
  <c r="R9" i="36" s="1"/>
  <c r="S9" i="36" a="1"/>
  <c r="S9" i="36" s="1"/>
  <c r="T9" i="36" a="1"/>
  <c r="T9" i="36" s="1"/>
  <c r="U9" i="36" a="1"/>
  <c r="U9" i="36" s="1"/>
  <c r="V9" i="36" a="1"/>
  <c r="V9" i="36" s="1"/>
  <c r="R24" i="36" a="1"/>
  <c r="R24" i="36" s="1"/>
  <c r="S24" i="36" a="1"/>
  <c r="S24" i="36" s="1"/>
  <c r="T24" i="36" a="1"/>
  <c r="T24" i="36" s="1"/>
  <c r="U24" i="36" a="1"/>
  <c r="U24" i="36" s="1"/>
  <c r="V24" i="36" a="1"/>
  <c r="V24" i="36" s="1"/>
  <c r="L9" i="33" l="1"/>
  <c r="H9" i="33"/>
  <c r="I9" i="33"/>
  <c r="J9" i="33"/>
  <c r="K9" i="33"/>
  <c r="R11" i="28" a="1"/>
  <c r="R11" i="28" s="1"/>
  <c r="R10" i="28" a="1"/>
  <c r="R10" i="28" s="1"/>
  <c r="T10" i="28" s="1" a="1"/>
  <c r="T10" i="28" s="1"/>
  <c r="R9" i="28" a="1"/>
  <c r="R9" i="28" s="1"/>
  <c r="T9" i="28" s="1" a="1"/>
  <c r="T9" i="28" s="1"/>
  <c r="R8" i="28" a="1"/>
  <c r="R8" i="28" s="1"/>
  <c r="R7" i="28" a="1"/>
  <c r="R7" i="28" s="1"/>
  <c r="T7" i="28" s="1" a="1"/>
  <c r="T7" i="28" s="1"/>
  <c r="S74" i="2" l="1" a="1"/>
  <c r="S74" i="2" s="1"/>
  <c r="AC74" i="2" a="1"/>
  <c r="AC74" i="2" s="1"/>
  <c r="AA74" i="2" a="1"/>
  <c r="AA74" i="2" s="1"/>
  <c r="T74" i="2" a="1"/>
  <c r="T74" i="2" s="1"/>
  <c r="U74" i="2" a="1"/>
  <c r="U74" i="2" s="1"/>
  <c r="AD74" i="2" a="1"/>
  <c r="AD74" i="2" s="1"/>
  <c r="V74" i="2" a="1"/>
  <c r="V74" i="2" s="1"/>
  <c r="W74" i="2" a="1"/>
  <c r="W74" i="2" s="1"/>
  <c r="AE74" i="2" a="1"/>
  <c r="AE74" i="2" s="1"/>
  <c r="AF74" i="2" a="1"/>
  <c r="AF74" i="2" s="1"/>
  <c r="AB74" i="2" a="1"/>
  <c r="AB74" i="2" s="1"/>
  <c r="X74" i="2" a="1"/>
  <c r="X74" i="2" s="1"/>
  <c r="Y74" i="2" a="1"/>
  <c r="Y74" i="2" s="1"/>
  <c r="Z74" i="2" a="1"/>
  <c r="Z74" i="2" s="1"/>
  <c r="AC73" i="2"/>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R3" i="36" a="1"/>
  <c r="R3" i="36" s="1"/>
  <c r="S3" i="36" a="1"/>
  <c r="S3" i="36" s="1"/>
  <c r="T3" i="36" a="1"/>
  <c r="T3" i="36" s="1"/>
  <c r="U3" i="36" a="1"/>
  <c r="U3" i="36" s="1"/>
  <c r="V3" i="36" a="1"/>
  <c r="V3" i="36" s="1"/>
  <c r="R74" i="2" a="1"/>
  <c r="AG397" i="40"/>
  <c r="AG442" i="40" a="1"/>
  <c r="AG463" i="40" a="1"/>
  <c r="AH441" i="40" a="1"/>
  <c r="AG398" i="40"/>
  <c r="AH462" i="40" a="1"/>
  <c r="AG399" i="40"/>
  <c r="R74" i="2" l="1"/>
  <c r="F181" i="41"/>
  <c r="F229" i="41"/>
  <c r="F192" i="41"/>
  <c r="F92" i="41"/>
  <c r="AH462" i="40"/>
  <c r="AH441" i="40"/>
  <c r="AG463" i="40"/>
  <c r="AG442" i="40"/>
  <c r="P16" i="36"/>
  <c r="P22" i="36" s="1"/>
  <c r="Q16" i="36"/>
  <c r="Q22" i="36" s="1"/>
  <c r="R16" i="36"/>
  <c r="R22" i="36" s="1"/>
  <c r="S16" i="36"/>
  <c r="S22" i="36" s="1"/>
  <c r="T16" i="36"/>
  <c r="T22" i="36" s="1"/>
  <c r="U16" i="36"/>
  <c r="U22" i="36" s="1"/>
  <c r="V16" i="36"/>
  <c r="V22" i="36" s="1"/>
  <c r="P17" i="36"/>
  <c r="Q17" i="36"/>
  <c r="R17" i="36"/>
  <c r="S17" i="36"/>
  <c r="T17" i="36"/>
  <c r="U17" i="36"/>
  <c r="V17" i="36"/>
  <c r="P14" i="36"/>
  <c r="P23" i="36" s="1"/>
  <c r="Q14" i="36"/>
  <c r="Q23" i="36" s="1"/>
  <c r="R14" i="36"/>
  <c r="R23" i="36" s="1"/>
  <c r="S14" i="36"/>
  <c r="S23" i="36" s="1"/>
  <c r="T14" i="36"/>
  <c r="T23" i="36" s="1"/>
  <c r="U14" i="36"/>
  <c r="U23" i="36" s="1"/>
  <c r="V14" i="36"/>
  <c r="V23" i="36" s="1"/>
  <c r="P15" i="36"/>
  <c r="Q15" i="36"/>
  <c r="R15" i="36"/>
  <c r="S15" i="36"/>
  <c r="T15" i="36"/>
  <c r="U15" i="36"/>
  <c r="V15" i="36"/>
  <c r="R11" i="36"/>
  <c r="R20" i="36" s="1"/>
  <c r="S11" i="36"/>
  <c r="S20" i="36" s="1"/>
  <c r="T11" i="36"/>
  <c r="T20" i="36" s="1"/>
  <c r="U11" i="36"/>
  <c r="U20" i="36" s="1"/>
  <c r="V11" i="36"/>
  <c r="V20" i="36" s="1"/>
  <c r="R12" i="36"/>
  <c r="S12" i="36"/>
  <c r="T12" i="36"/>
  <c r="U12" i="36"/>
  <c r="V12" i="36"/>
  <c r="U7" i="36" a="1"/>
  <c r="U7" i="36" s="1"/>
  <c r="V7" i="36" a="1"/>
  <c r="V7" i="36" s="1"/>
  <c r="U8" i="36" a="1"/>
  <c r="U8" i="36" s="1"/>
  <c r="V8" i="36" a="1"/>
  <c r="V8" i="36" s="1"/>
  <c r="P7" i="36" a="1"/>
  <c r="P7" i="36" s="1"/>
  <c r="Q7" i="36" a="1"/>
  <c r="Q7" i="36" s="1"/>
  <c r="R7" i="36" a="1"/>
  <c r="R7" i="36" s="1"/>
  <c r="S7" i="36" a="1"/>
  <c r="S7" i="36" s="1"/>
  <c r="T7" i="36" a="1"/>
  <c r="T7" i="36" s="1"/>
  <c r="P8" i="36" a="1"/>
  <c r="P8" i="36" s="1"/>
  <c r="Q8" i="36" a="1"/>
  <c r="Q8" i="36" s="1"/>
  <c r="R8" i="36" a="1"/>
  <c r="R8" i="36" s="1"/>
  <c r="S8" i="36" a="1"/>
  <c r="S8" i="36" s="1"/>
  <c r="T8" i="36" a="1"/>
  <c r="T8" i="36" s="1"/>
  <c r="T35" i="2"/>
  <c r="T39" i="2" s="1"/>
  <c r="U35" i="2"/>
  <c r="V35" i="2"/>
  <c r="W35" i="2"/>
  <c r="X35" i="2"/>
  <c r="Y35" i="2"/>
  <c r="Z35" i="2"/>
  <c r="AA35" i="2"/>
  <c r="AB35" i="2"/>
  <c r="AC35" i="2"/>
  <c r="AD35" i="2"/>
  <c r="AE35" i="2"/>
  <c r="AF35" i="2"/>
  <c r="R39" i="2"/>
  <c r="F78" i="2"/>
  <c r="F77" i="2"/>
  <c r="F76" i="2"/>
  <c r="T8" i="2"/>
  <c r="J32" i="6"/>
  <c r="J33" i="6" s="1" a="1"/>
  <c r="J33" i="6" s="1"/>
  <c r="K32" i="6"/>
  <c r="K33" i="6" s="1" a="1"/>
  <c r="K33" i="6" s="1"/>
  <c r="L32" i="6"/>
  <c r="L33" i="6" s="1" a="1"/>
  <c r="L33" i="6" s="1"/>
  <c r="M32" i="6"/>
  <c r="M33" i="6" s="1" a="1"/>
  <c r="M33" i="6" s="1"/>
  <c r="N32" i="6"/>
  <c r="N33" i="6" s="1" a="1"/>
  <c r="N33" i="6" s="1"/>
  <c r="O32" i="6"/>
  <c r="P32" i="6"/>
  <c r="Q32" i="6"/>
  <c r="R32" i="6"/>
  <c r="S32" i="6"/>
  <c r="S33" i="6" s="1" a="1"/>
  <c r="S33" i="6" s="1"/>
  <c r="T32" i="6"/>
  <c r="T33" i="6" s="1" a="1"/>
  <c r="T33" i="6" s="1"/>
  <c r="U32" i="6"/>
  <c r="U33" i="6" s="1" a="1"/>
  <c r="U33" i="6" s="1"/>
  <c r="V32" i="6"/>
  <c r="V33" i="6" s="1" a="1"/>
  <c r="V33" i="6" s="1"/>
  <c r="W32" i="6"/>
  <c r="W33" i="6" s="1" a="1"/>
  <c r="W33" i="6" s="1"/>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O5" i="6" s="1"/>
  <c r="Y3" i="2"/>
  <c r="P5" i="6" s="1"/>
  <c r="Z3" i="2"/>
  <c r="Q5" i="6" s="1"/>
  <c r="AA3" i="2"/>
  <c r="AB3" i="2"/>
  <c r="S5" i="6" s="1"/>
  <c r="AC3" i="2"/>
  <c r="T5" i="6" s="1"/>
  <c r="AD3" i="2"/>
  <c r="U5" i="6" s="1"/>
  <c r="AE3" i="2"/>
  <c r="V5" i="6" s="1"/>
  <c r="AF3" i="2"/>
  <c r="W5" i="6" s="1"/>
  <c r="G9" i="33"/>
  <c r="R27" i="2"/>
  <c r="J3" i="6"/>
  <c r="K3" i="6"/>
  <c r="L3" i="6"/>
  <c r="M3" i="6"/>
  <c r="N3" i="6"/>
  <c r="O3" i="6"/>
  <c r="P3" i="6"/>
  <c r="Q3" i="6"/>
  <c r="R3" i="6"/>
  <c r="S3" i="6"/>
  <c r="T3" i="6"/>
  <c r="U3" i="6"/>
  <c r="V3" i="6"/>
  <c r="W3" i="6"/>
  <c r="J4" i="6"/>
  <c r="K4" i="6"/>
  <c r="K27" i="6" s="1" a="1"/>
  <c r="K27" i="6" s="1"/>
  <c r="L4" i="6"/>
  <c r="L27" i="6" s="1" a="1"/>
  <c r="L27" i="6" s="1"/>
  <c r="M4" i="6"/>
  <c r="M27" i="6" s="1" a="1"/>
  <c r="M27" i="6" s="1"/>
  <c r="N4" i="6"/>
  <c r="N27" i="6" s="1" a="1"/>
  <c r="N27" i="6" s="1"/>
  <c r="O4" i="6"/>
  <c r="P4" i="6"/>
  <c r="P27" i="6" s="1" a="1"/>
  <c r="P27" i="6" s="1"/>
  <c r="Q4" i="6"/>
  <c r="Q27" i="6" s="1" a="1"/>
  <c r="Q27" i="6" s="1"/>
  <c r="R4" i="6"/>
  <c r="R27" i="6" s="1" a="1"/>
  <c r="R27" i="6" s="1"/>
  <c r="S4" i="6"/>
  <c r="T4" i="6"/>
  <c r="T27" i="6" s="1" a="1"/>
  <c r="T27" i="6" s="1"/>
  <c r="U4" i="6"/>
  <c r="U27" i="6" s="1" a="1"/>
  <c r="U27" i="6" s="1"/>
  <c r="V4" i="6"/>
  <c r="V27" i="6" s="1" a="1"/>
  <c r="V27" i="6" s="1"/>
  <c r="W4" i="6"/>
  <c r="W27" i="6" s="1" a="1"/>
  <c r="W27" i="6" s="1"/>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P20" i="6"/>
  <c r="M20" i="6"/>
  <c r="Q20" i="6"/>
  <c r="U20" i="6"/>
  <c r="R20" i="6"/>
  <c r="S20" i="6"/>
  <c r="T20" i="6"/>
  <c r="J34" i="6" a="1"/>
  <c r="J20" i="6"/>
  <c r="V20" i="6"/>
  <c r="N20" i="6"/>
  <c r="I20" i="6"/>
  <c r="O20" i="6"/>
  <c r="L20" i="6"/>
  <c r="K20" i="6"/>
  <c r="W20" i="6"/>
  <c r="R33" i="6" l="1" a="1"/>
  <c r="R33" i="6" s="1"/>
  <c r="P31" i="33"/>
  <c r="Q33" i="6" a="1"/>
  <c r="Q33" i="6" s="1"/>
  <c r="O31" i="33"/>
  <c r="P33" i="6" a="1"/>
  <c r="P33" i="6" s="1"/>
  <c r="N31" i="33"/>
  <c r="O33" i="6" a="1"/>
  <c r="O33" i="6" s="1"/>
  <c r="M31" i="33"/>
  <c r="J34" i="6"/>
  <c r="J27" i="6" a="1"/>
  <c r="J27" i="6" s="1"/>
  <c r="J15" i="6" a="1"/>
  <c r="J15" i="6" s="1"/>
  <c r="S27" i="6" a="1"/>
  <c r="S27" i="6" s="1"/>
  <c r="O27" i="6" a="1"/>
  <c r="O27" i="6" s="1"/>
  <c r="J31" i="33"/>
  <c r="I31" i="33"/>
  <c r="S21" i="36"/>
  <c r="R21" i="36"/>
  <c r="T21" i="36"/>
  <c r="U21" i="36"/>
  <c r="V21" i="36"/>
  <c r="R26" i="36" a="1"/>
  <c r="R26" i="36" s="1"/>
  <c r="S26" i="36" a="1"/>
  <c r="S26" i="36" s="1"/>
  <c r="T26" i="36" a="1"/>
  <c r="T26" i="36" s="1"/>
  <c r="V26" i="36" a="1"/>
  <c r="V26" i="36" s="1"/>
  <c r="U26" i="36" a="1"/>
  <c r="U26" i="36" s="1"/>
  <c r="O35" i="6"/>
  <c r="M32" i="33" s="1"/>
  <c r="U35" i="6"/>
  <c r="U13" i="36"/>
  <c r="S13" i="36"/>
  <c r="V13" i="36"/>
  <c r="T13" i="36"/>
  <c r="R13" i="36"/>
  <c r="T10" i="36" a="1"/>
  <c r="T10" i="36" s="1"/>
  <c r="V10" i="36" a="1"/>
  <c r="V10" i="36" s="1"/>
  <c r="U10" i="36" a="1"/>
  <c r="U10" i="36" s="1"/>
  <c r="S10" i="36" a="1"/>
  <c r="S10" i="36" s="1"/>
  <c r="R10" i="36" a="1"/>
  <c r="R10" i="36" s="1"/>
  <c r="Q10" i="36" a="1"/>
  <c r="Q10" i="36" s="1"/>
  <c r="P10" i="36" a="1"/>
  <c r="P10" i="36" s="1"/>
  <c r="S35" i="6"/>
  <c r="Q35" i="6"/>
  <c r="O32" i="33" s="1"/>
  <c r="W35" i="6"/>
  <c r="T35" i="6"/>
  <c r="V35" i="6"/>
  <c r="R35" i="6"/>
  <c r="P32" i="33" s="1"/>
  <c r="P35" i="6"/>
  <c r="N32" i="33" s="1"/>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H41" i="36" s="1"/>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L34" i="6" a="1"/>
  <c r="S34" i="6" a="1"/>
  <c r="Q34" i="6" a="1"/>
  <c r="W34" i="6" a="1"/>
  <c r="K34" i="6" a="1"/>
  <c r="T34" i="6" a="1"/>
  <c r="P34" i="6" a="1"/>
  <c r="O34" i="6" a="1"/>
  <c r="U34" i="6" a="1"/>
  <c r="N34" i="6" a="1"/>
  <c r="M34" i="6" a="1"/>
  <c r="V34" i="6" a="1"/>
  <c r="R34" i="6" a="1"/>
  <c r="R34" i="6" l="1"/>
  <c r="K34" i="6"/>
  <c r="L34" i="6"/>
  <c r="N163" i="30" a="1"/>
  <c r="N163" i="30" s="1"/>
  <c r="H18" i="30" a="1"/>
  <c r="H18" i="30" s="1"/>
  <c r="V34" i="6"/>
  <c r="P34" i="6"/>
  <c r="T34" i="6"/>
  <c r="W34" i="6"/>
  <c r="N34" i="6"/>
  <c r="L31" i="33" s="1"/>
  <c r="H31" i="33"/>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K132" i="30"/>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K31" i="33" l="1"/>
  <c r="H37" i="30"/>
  <c r="H63" i="30"/>
  <c r="H103" i="30"/>
  <c r="H145" i="30"/>
  <c r="H129" i="30"/>
  <c r="H12" i="30"/>
  <c r="H157" i="30"/>
  <c r="H90" i="30"/>
  <c r="H170" i="30"/>
  <c r="H24" i="30"/>
  <c r="H78" i="30"/>
  <c r="H196" i="30"/>
  <c r="J133" i="30"/>
  <c r="H39" i="30" a="1"/>
  <c r="H172" i="30" a="1"/>
  <c r="H26" i="30"/>
  <c r="H159" i="30"/>
  <c r="H39" i="30" l="1"/>
  <c r="H172" i="30"/>
  <c r="R74" i="3"/>
  <c r="T5" i="2"/>
  <c r="U5" i="2"/>
  <c r="V5" i="2"/>
  <c r="W5" i="2"/>
  <c r="X5" i="2"/>
  <c r="O15" i="6" s="1" a="1"/>
  <c r="O15" i="6" s="1"/>
  <c r="Y5" i="2"/>
  <c r="P15" i="6" s="1" a="1"/>
  <c r="P15" i="6" s="1"/>
  <c r="Z5" i="2"/>
  <c r="Q15" i="6" s="1" a="1"/>
  <c r="Q15" i="6" s="1"/>
  <c r="AA5" i="2"/>
  <c r="R15" i="6" s="1" a="1"/>
  <c r="R15" i="6" s="1"/>
  <c r="AB5" i="2"/>
  <c r="S15" i="6" s="1" a="1"/>
  <c r="S15" i="6" s="1"/>
  <c r="AC5" i="2"/>
  <c r="T15" i="6" s="1" a="1"/>
  <c r="T15" i="6" s="1"/>
  <c r="AD5" i="2"/>
  <c r="U15" i="6" s="1" a="1"/>
  <c r="U15" i="6" s="1"/>
  <c r="AE5" i="2"/>
  <c r="V15" i="6" s="1" a="1"/>
  <c r="V15" i="6" s="1"/>
  <c r="AF5" i="2"/>
  <c r="W15" i="6" s="1" a="1"/>
  <c r="W15" i="6" s="1"/>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O46" i="6" s="1"/>
  <c r="Y16" i="2"/>
  <c r="P42" i="6" s="1"/>
  <c r="P46" i="6" s="1"/>
  <c r="Z16" i="2"/>
  <c r="Q42" i="6" s="1"/>
  <c r="Q46" i="6" s="1"/>
  <c r="AA16" i="2"/>
  <c r="R42" i="6" s="1"/>
  <c r="R46"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U39" i="2"/>
  <c r="W39" i="2"/>
  <c r="AC39" i="2"/>
  <c r="AD39" i="2"/>
  <c r="AE39" i="2"/>
  <c r="S36" i="2"/>
  <c r="T36" i="2"/>
  <c r="U36" i="2"/>
  <c r="V36" i="2"/>
  <c r="W36" i="2"/>
  <c r="X36" i="2"/>
  <c r="Y36" i="2"/>
  <c r="Z36" i="2"/>
  <c r="AA36" i="2"/>
  <c r="AB36" i="2"/>
  <c r="AC36" i="2"/>
  <c r="AD36" i="2"/>
  <c r="AE36" i="2"/>
  <c r="AF36" i="2"/>
  <c r="S37" i="2"/>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X39" i="2"/>
  <c r="Y39" i="2"/>
  <c r="Z39" i="2"/>
  <c r="AA39" i="2"/>
  <c r="AB39" i="2"/>
  <c r="AF39" i="2"/>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105" i="30" a="1"/>
  <c r="H92" i="30"/>
  <c r="Q29" i="6" l="1"/>
  <c r="T29" i="6"/>
  <c r="N15" i="6" a="1"/>
  <c r="N15" i="6" s="1"/>
  <c r="W29" i="6"/>
  <c r="L15" i="6" a="1"/>
  <c r="L15" i="6" s="1"/>
  <c r="S29" i="6"/>
  <c r="V29" i="6"/>
  <c r="K15" i="6" a="1"/>
  <c r="K15" i="6" s="1"/>
  <c r="U29" i="6"/>
  <c r="P29" i="6"/>
  <c r="O29" i="6"/>
  <c r="J23" i="33"/>
  <c r="G31" i="33"/>
  <c r="H21" i="37" s="1"/>
  <c r="M22" i="6"/>
  <c r="K15" i="33"/>
  <c r="L22" i="6"/>
  <c r="L23" i="6" s="1"/>
  <c r="J17" i="33" s="1"/>
  <c r="J15" i="33"/>
  <c r="N22" i="6"/>
  <c r="L16" i="33" s="1"/>
  <c r="L15" i="33"/>
  <c r="H105" i="30"/>
  <c r="K19" i="6"/>
  <c r="I15" i="33" s="1"/>
  <c r="M15" i="6" a="1"/>
  <c r="M15" i="6" s="1"/>
  <c r="K16" i="33"/>
  <c r="M23" i="6"/>
  <c r="K17" i="33" s="1"/>
  <c r="L23" i="33"/>
  <c r="I23" i="33"/>
  <c r="J25" i="6"/>
  <c r="R29" i="6"/>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J16" i="33" l="1"/>
  <c r="J18" i="33"/>
  <c r="K18" i="33"/>
  <c r="N23" i="6"/>
  <c r="L17" i="33" s="1"/>
  <c r="L18" i="33" s="1"/>
  <c r="N29" i="6"/>
  <c r="L24" i="33" s="1"/>
  <c r="L29" i="6"/>
  <c r="J24" i="33" s="1"/>
  <c r="O17" i="6"/>
  <c r="T17" i="6"/>
  <c r="V17" i="6"/>
  <c r="P17" i="6"/>
  <c r="W17" i="6"/>
  <c r="U17" i="6"/>
  <c r="R17" i="6"/>
  <c r="Q17" i="6"/>
  <c r="S17" i="6"/>
  <c r="R25" i="2"/>
  <c r="R16" i="2"/>
  <c r="I42" i="6" s="1"/>
  <c r="R20" i="2"/>
  <c r="I48" i="6" s="1"/>
  <c r="R24" i="2"/>
  <c r="I54" i="6" s="1"/>
  <c r="R29" i="2"/>
  <c r="R36" i="2"/>
  <c r="R37" i="2"/>
  <c r="R38" i="2"/>
  <c r="R48" i="2"/>
  <c r="I66" i="6" s="1"/>
  <c r="P28" i="6" a="1"/>
  <c r="N28" i="6" a="1"/>
  <c r="K28" i="6" a="1"/>
  <c r="L28" i="6" a="1"/>
  <c r="O28" i="6" a="1"/>
  <c r="U28" i="6" a="1"/>
  <c r="Q28" i="6" a="1"/>
  <c r="M28" i="6" a="1"/>
  <c r="J28" i="6" a="1"/>
  <c r="V28" i="6" a="1"/>
  <c r="R28" i="6" a="1"/>
  <c r="W28" i="6" a="1"/>
  <c r="S28" i="6" a="1"/>
  <c r="T28" i="6" a="1"/>
  <c r="I29" i="6" l="1"/>
  <c r="G24" i="33" s="1"/>
  <c r="Q28" i="6"/>
  <c r="O28" i="6"/>
  <c r="K28" i="6"/>
  <c r="W28" i="6"/>
  <c r="U28" i="6"/>
  <c r="L28" i="6"/>
  <c r="R28" i="6"/>
  <c r="J28" i="6"/>
  <c r="H23" i="33" s="1"/>
  <c r="S28" i="6"/>
  <c r="V28" i="6"/>
  <c r="M28" i="6"/>
  <c r="K23" i="33" s="1"/>
  <c r="P28" i="6"/>
  <c r="T28" i="6"/>
  <c r="N28" i="6"/>
  <c r="S80" i="2"/>
  <c r="AE80" i="2"/>
  <c r="T80" i="2"/>
  <c r="AF80" i="2"/>
  <c r="U80" i="2"/>
  <c r="R80" i="2"/>
  <c r="V80" i="2"/>
  <c r="W80" i="2"/>
  <c r="X80" i="2"/>
  <c r="Y80" i="2"/>
  <c r="Z80" i="2"/>
  <c r="AC80" i="2"/>
  <c r="AD80" i="2"/>
  <c r="AA80" i="2"/>
  <c r="AB80" i="2"/>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G23" i="33" l="1"/>
  <c r="H19" i="37" s="1"/>
  <c r="J24" i="6"/>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N39" i="30" a="1"/>
  <c r="O105" i="30" a="1"/>
  <c r="Q105" i="30" a="1"/>
  <c r="M92" i="30"/>
  <c r="S159" i="30"/>
  <c r="O159" i="30"/>
  <c r="N172" i="30" a="1"/>
  <c r="S105" i="30" a="1"/>
  <c r="R92" i="30"/>
  <c r="M159" i="30"/>
  <c r="N92" i="30"/>
  <c r="R26" i="30"/>
  <c r="R105" i="30" a="1"/>
  <c r="S92" i="30"/>
  <c r="N26" i="30"/>
  <c r="Q26" i="30"/>
  <c r="N159" i="30"/>
  <c r="M26" i="30"/>
  <c r="M39" i="30" a="1"/>
  <c r="O92" i="30"/>
  <c r="R39" i="30" a="1"/>
  <c r="P105" i="30" a="1"/>
  <c r="T105" i="30" a="1"/>
  <c r="M172" i="30" a="1"/>
  <c r="U39" i="30" a="1"/>
  <c r="S39" i="30" a="1"/>
  <c r="O172" i="30" a="1"/>
  <c r="U172" i="30" a="1"/>
  <c r="R159" i="30"/>
  <c r="T159" i="30"/>
  <c r="U92" i="30"/>
  <c r="P26" i="30"/>
  <c r="O26" i="30"/>
  <c r="Q92" i="30"/>
  <c r="U159" i="30"/>
  <c r="T39" i="30" a="1"/>
  <c r="T172" i="30" a="1"/>
  <c r="U105" i="30" a="1"/>
  <c r="M105" i="30" a="1"/>
  <c r="P39" i="30" a="1"/>
  <c r="Q172" i="30" a="1"/>
  <c r="U26" i="30"/>
  <c r="P159" i="30"/>
  <c r="N105" i="30" a="1"/>
  <c r="Q159" i="30"/>
  <c r="S26" i="30"/>
  <c r="T92" i="30"/>
  <c r="T26" i="30"/>
  <c r="Q39" i="30" a="1"/>
  <c r="S172" i="30" a="1"/>
  <c r="O39" i="30" a="1"/>
  <c r="R172" i="30" a="1"/>
  <c r="P92" i="30"/>
  <c r="P172" i="30" a="1"/>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5" i="2"/>
  <c r="AD75" i="2"/>
  <c r="AB75" i="2"/>
  <c r="AA75" i="2"/>
  <c r="Z75" i="2"/>
  <c r="U75" i="2"/>
  <c r="Y75" i="2"/>
  <c r="AC75" i="2"/>
  <c r="S75" i="2"/>
  <c r="X75" i="2"/>
  <c r="AF75" i="2"/>
  <c r="W75" i="2"/>
  <c r="T75" i="2"/>
  <c r="V75" i="2"/>
  <c r="AE75" i="2"/>
  <c r="Q203" i="30"/>
  <c r="M17" i="38" s="1"/>
  <c r="N10" i="38"/>
  <c r="J10" i="38"/>
  <c r="L10" i="38"/>
  <c r="R204" i="30"/>
  <c r="N18" i="38" s="1"/>
  <c r="P204" i="30"/>
  <c r="L18" i="38" s="1"/>
  <c r="Q204" i="30"/>
  <c r="M18" i="38" s="1"/>
  <c r="R203" i="30"/>
  <c r="N17" i="38" s="1"/>
  <c r="T203" i="30"/>
  <c r="P17" i="38" s="1"/>
  <c r="P203" i="30"/>
  <c r="L17" i="38" s="1"/>
  <c r="U204" i="30"/>
  <c r="Q18" i="38" s="1"/>
  <c r="O204" i="30"/>
  <c r="K18" i="38" s="1"/>
  <c r="T204" i="30"/>
  <c r="P18" i="38" s="1"/>
  <c r="S204" i="30"/>
  <c r="O18" i="38" s="1"/>
  <c r="U203" i="30"/>
  <c r="Q17" i="38" s="1"/>
  <c r="O203" i="30"/>
  <c r="K17" i="38" s="1"/>
  <c r="S203" i="30"/>
  <c r="O17" i="38" s="1"/>
  <c r="G20" i="30"/>
  <c r="N16" i="6" a="1"/>
  <c r="P16" i="6" a="1"/>
  <c r="V16" i="6" a="1"/>
  <c r="M16" i="6" a="1"/>
  <c r="W16" i="6" a="1"/>
  <c r="S16" i="6" a="1"/>
  <c r="T16" i="6" a="1"/>
  <c r="K16" i="6" a="1"/>
  <c r="L16" i="6" a="1"/>
  <c r="J16" i="6" a="1"/>
  <c r="R16" i="6" a="1"/>
  <c r="O16" i="6" a="1"/>
  <c r="Q16" i="6" a="1"/>
  <c r="U16" i="6" a="1"/>
  <c r="K16" i="6" l="1"/>
  <c r="I11" i="33" s="1"/>
  <c r="J16" i="6"/>
  <c r="H11" i="33" s="1"/>
  <c r="T16" i="6"/>
  <c r="W16" i="6"/>
  <c r="L16" i="6"/>
  <c r="J11" i="33" s="1"/>
  <c r="Q16" i="6"/>
  <c r="S16" i="6"/>
  <c r="P16" i="6"/>
  <c r="R16" i="6"/>
  <c r="U16" i="6"/>
  <c r="N16" i="6"/>
  <c r="L11" i="33" s="1"/>
  <c r="O16" i="6"/>
  <c r="V16" i="6"/>
  <c r="M16" i="6"/>
  <c r="K11" i="33" s="1"/>
  <c r="G136" i="30"/>
  <c r="G69" i="30"/>
  <c r="G3" i="30"/>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J39" i="30" a="1"/>
  <c r="L159" i="30"/>
  <c r="J105" i="30" a="1"/>
  <c r="J172" i="30" a="1"/>
  <c r="L172" i="30" a="1"/>
  <c r="J159" i="30"/>
  <c r="K92" i="30"/>
  <c r="J26" i="30"/>
  <c r="K159" i="30"/>
  <c r="K39" i="30" a="1"/>
  <c r="K105" i="30" a="1"/>
  <c r="J92" i="30"/>
  <c r="K172" i="30" a="1"/>
  <c r="K26" i="30"/>
  <c r="L26" i="30"/>
  <c r="L39" i="30" a="1"/>
  <c r="L92" i="30"/>
  <c r="L105" i="30" a="1"/>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92" i="30"/>
  <c r="I105" i="30" a="1"/>
  <c r="I159" i="30"/>
  <c r="I26" i="30"/>
  <c r="I39" i="30" a="1"/>
  <c r="I172" i="30" a="1"/>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9" i="30"/>
  <c r="G14" i="30"/>
  <c r="B3" i="11" l="1"/>
  <c r="I19" i="6"/>
  <c r="G15" i="33" s="1"/>
  <c r="P13" i="28"/>
  <c r="P12" i="28"/>
  <c r="R69" i="2"/>
  <c r="I4" i="6"/>
  <c r="D7" i="38" l="1"/>
  <c r="G165" i="30"/>
  <c r="G145" i="30"/>
  <c r="G157" i="30"/>
  <c r="G196" i="30"/>
  <c r="G170" i="30"/>
  <c r="G103" i="30"/>
  <c r="G129" i="30"/>
  <c r="G63" i="30"/>
  <c r="G90" i="30"/>
  <c r="G78" i="30"/>
  <c r="G24" i="30"/>
  <c r="G159" i="30"/>
  <c r="G105" i="30" a="1"/>
  <c r="G172" i="30" a="1"/>
  <c r="G26" i="30"/>
  <c r="G92" i="30"/>
  <c r="G172" i="30" l="1"/>
  <c r="G105" i="30"/>
  <c r="G7" i="38"/>
  <c r="P7" i="38"/>
  <c r="M7" i="38"/>
  <c r="I7" i="38"/>
  <c r="Q7" i="38"/>
  <c r="O7" i="38"/>
  <c r="H7" i="38"/>
  <c r="F7" i="38"/>
  <c r="N7" i="38"/>
  <c r="J7" i="38"/>
  <c r="L7" i="38"/>
  <c r="K7" i="38"/>
  <c r="E7" i="38"/>
  <c r="I2" i="6"/>
  <c r="I3" i="6"/>
  <c r="N68" i="6" l="1" a="1"/>
  <c r="N68" i="6" s="1"/>
  <c r="Q68" i="6" a="1"/>
  <c r="Q68" i="6" s="1"/>
  <c r="M68" i="6" a="1"/>
  <c r="M68" i="6" s="1"/>
  <c r="P68" i="6" a="1"/>
  <c r="P68" i="6" s="1"/>
  <c r="I68" i="6" a="1"/>
  <c r="I68" i="6" s="1"/>
  <c r="O68" i="6" a="1"/>
  <c r="O68" i="6" s="1"/>
  <c r="L68" i="6" a="1"/>
  <c r="L68" i="6" s="1"/>
  <c r="W68" i="6" a="1"/>
  <c r="W68" i="6" s="1"/>
  <c r="S68" i="6" a="1"/>
  <c r="S68" i="6" s="1"/>
  <c r="K68" i="6" a="1"/>
  <c r="K68" i="6" s="1"/>
  <c r="T68" i="6" a="1"/>
  <c r="T68" i="6" s="1"/>
  <c r="R68" i="6" a="1"/>
  <c r="R68" i="6" s="1"/>
  <c r="V68" i="6" a="1"/>
  <c r="V68" i="6" s="1"/>
  <c r="J68" i="6" a="1"/>
  <c r="J68" i="6" s="1"/>
  <c r="U68" i="6" a="1"/>
  <c r="U68" i="6" s="1"/>
  <c r="T56" i="6" a="1"/>
  <c r="T56" i="6" s="1"/>
  <c r="L62" i="6" a="1"/>
  <c r="L62" i="6" s="1"/>
  <c r="I50" i="6" a="1"/>
  <c r="I50" i="6" s="1"/>
  <c r="K44" i="6" a="1"/>
  <c r="K44" i="6" s="1"/>
  <c r="N44" i="6" a="1"/>
  <c r="N44" i="6" s="1"/>
  <c r="Q44" i="6" a="1"/>
  <c r="Q44" i="6" s="1"/>
  <c r="K56" i="6" a="1"/>
  <c r="K56" i="6" s="1"/>
  <c r="W50" i="6" a="1"/>
  <c r="W50" i="6" s="1"/>
  <c r="S50" i="6" a="1"/>
  <c r="S50" i="6" s="1"/>
  <c r="S51" i="6" s="1"/>
  <c r="U50" i="6" a="1"/>
  <c r="U50" i="6" s="1"/>
  <c r="V50" i="6" a="1"/>
  <c r="V50" i="6" s="1"/>
  <c r="L44" i="6" a="1"/>
  <c r="L44" i="6" s="1"/>
  <c r="M50" i="6" a="1"/>
  <c r="M50" i="6" s="1"/>
  <c r="O56" i="6" a="1"/>
  <c r="O56" i="6" s="1"/>
  <c r="N62" i="6" a="1"/>
  <c r="N62" i="6" s="1"/>
  <c r="O44" i="6" a="1"/>
  <c r="O44" i="6" s="1"/>
  <c r="T50" i="6" a="1"/>
  <c r="T50" i="6" s="1"/>
  <c r="J44" i="6" a="1"/>
  <c r="J44" i="6" s="1"/>
  <c r="J45" i="6" s="1"/>
  <c r="P44" i="6" a="1"/>
  <c r="P44" i="6" s="1"/>
  <c r="T62" i="6" a="1"/>
  <c r="T62" i="6" s="1"/>
  <c r="P56" i="6" a="1"/>
  <c r="P56" i="6" s="1"/>
  <c r="T44" i="6" a="1"/>
  <c r="T44" i="6" s="1"/>
  <c r="K62" i="6" a="1"/>
  <c r="K62" i="6" s="1"/>
  <c r="J62" i="6" a="1"/>
  <c r="J62" i="6" s="1"/>
  <c r="P50" i="6" a="1"/>
  <c r="P50" i="6" s="1"/>
  <c r="U62" i="6" a="1"/>
  <c r="U62" i="6" s="1"/>
  <c r="M56" i="6" a="1"/>
  <c r="M56" i="6" s="1"/>
  <c r="M57" i="6" s="1"/>
  <c r="U44" i="6" a="1"/>
  <c r="U44" i="6" s="1"/>
  <c r="K50" i="6" a="1"/>
  <c r="K50" i="6" s="1"/>
  <c r="L50" i="6" a="1"/>
  <c r="L50" i="6" s="1"/>
  <c r="V62" i="6" a="1"/>
  <c r="V62" i="6" s="1"/>
  <c r="V56" i="6" a="1"/>
  <c r="V56" i="6" s="1"/>
  <c r="Q50" i="6" a="1"/>
  <c r="Q50" i="6" s="1"/>
  <c r="Q51" i="6" s="1"/>
  <c r="O50" i="6" a="1"/>
  <c r="O50" i="6" s="1"/>
  <c r="Q62" i="6" a="1"/>
  <c r="Q62" i="6" s="1"/>
  <c r="O62" i="6" a="1"/>
  <c r="O62" i="6" s="1"/>
  <c r="U56" i="6" a="1"/>
  <c r="U56" i="6" s="1"/>
  <c r="W44" i="6" a="1"/>
  <c r="W44" i="6" s="1"/>
  <c r="J56" i="6" a="1"/>
  <c r="J56" i="6" s="1"/>
  <c r="J57" i="6" s="1"/>
  <c r="S56" i="6" a="1"/>
  <c r="S56" i="6" s="1"/>
  <c r="R62" i="6" a="1"/>
  <c r="R62" i="6" s="1"/>
  <c r="J50" i="6" a="1"/>
  <c r="J50" i="6" s="1"/>
  <c r="V44" i="6" a="1"/>
  <c r="V44" i="6" s="1"/>
  <c r="Q56" i="6" a="1"/>
  <c r="Q56" i="6" s="1"/>
  <c r="R56" i="6" a="1"/>
  <c r="R56" i="6" s="1"/>
  <c r="R57" i="6" s="1"/>
  <c r="R50" i="6" a="1"/>
  <c r="R50" i="6" s="1"/>
  <c r="M62" i="6" a="1"/>
  <c r="M62" i="6" s="1"/>
  <c r="N50" i="6" a="1"/>
  <c r="N50" i="6" s="1"/>
  <c r="W56" i="6" a="1"/>
  <c r="W56" i="6" s="1"/>
  <c r="R44" i="6" a="1"/>
  <c r="R44" i="6" s="1"/>
  <c r="W62" i="6" a="1"/>
  <c r="W62" i="6" s="1"/>
  <c r="W63" i="6" s="1"/>
  <c r="S62" i="6" a="1"/>
  <c r="S62" i="6" s="1"/>
  <c r="I56" i="6" a="1"/>
  <c r="I56" i="6" s="1"/>
  <c r="N56" i="6" a="1"/>
  <c r="N56" i="6" s="1"/>
  <c r="L56" i="6" a="1"/>
  <c r="L56" i="6" s="1"/>
  <c r="I62" i="6" a="1"/>
  <c r="I62" i="6" s="1"/>
  <c r="M44" i="6" a="1"/>
  <c r="M44" i="6" s="1"/>
  <c r="M45" i="6" s="1"/>
  <c r="S44" i="6" a="1"/>
  <c r="S44" i="6" s="1"/>
  <c r="I44" i="6" a="1"/>
  <c r="I44" i="6" s="1"/>
  <c r="P62" i="6" a="1"/>
  <c r="P62" i="6" s="1"/>
  <c r="P61" i="6" a="1"/>
  <c r="P61" i="6" s="1"/>
  <c r="Q43" i="6" a="1"/>
  <c r="Q43" i="6" s="1"/>
  <c r="I61" i="6" a="1"/>
  <c r="I61" i="6" s="1"/>
  <c r="K49" i="6" a="1"/>
  <c r="K49" i="6" s="1"/>
  <c r="I27" i="6" a="1"/>
  <c r="I27" i="6" s="1"/>
  <c r="Q61" i="6" a="1"/>
  <c r="Q61" i="6" s="1"/>
  <c r="Q55" i="6" a="1"/>
  <c r="Q55" i="6" s="1"/>
  <c r="N49" i="6" a="1"/>
  <c r="N49" i="6" s="1"/>
  <c r="O38" i="6" a="1"/>
  <c r="O38" i="6" s="1"/>
  <c r="O55" i="6" a="1"/>
  <c r="O55" i="6" s="1"/>
  <c r="Q38" i="6" a="1"/>
  <c r="Q38" i="6" s="1"/>
  <c r="V49" i="6" a="1"/>
  <c r="V49" i="6" s="1"/>
  <c r="T67" i="6" a="1"/>
  <c r="T67" i="6" s="1"/>
  <c r="R67" i="6" a="1"/>
  <c r="R67" i="6" s="1"/>
  <c r="P43" i="6" a="1"/>
  <c r="P43" i="6" s="1"/>
  <c r="O49" i="6" a="1"/>
  <c r="O49" i="6" s="1"/>
  <c r="V67" i="6" a="1"/>
  <c r="V67" i="6" s="1"/>
  <c r="N61" i="6" a="1"/>
  <c r="N61" i="6" s="1"/>
  <c r="L67" i="6" a="1"/>
  <c r="L67" i="6" s="1"/>
  <c r="S67" i="6" a="1"/>
  <c r="S67" i="6" s="1"/>
  <c r="T55" i="6" a="1"/>
  <c r="T55" i="6" s="1"/>
  <c r="M55" i="6" a="1"/>
  <c r="M55" i="6" s="1"/>
  <c r="J38" i="6" a="1"/>
  <c r="J38" i="6" s="1"/>
  <c r="U38" i="6" a="1"/>
  <c r="U38" i="6" s="1"/>
  <c r="W61" i="6" a="1"/>
  <c r="W61" i="6" s="1"/>
  <c r="W55" i="6" a="1"/>
  <c r="W55" i="6" s="1"/>
  <c r="L38" i="6" a="1"/>
  <c r="L38" i="6" s="1"/>
  <c r="P38" i="6" a="1"/>
  <c r="P38" i="6" s="1"/>
  <c r="Q49" i="6" a="1"/>
  <c r="Q49" i="6" s="1"/>
  <c r="N67" i="6" a="1"/>
  <c r="N67" i="6" s="1"/>
  <c r="R49" i="6" a="1"/>
  <c r="R49" i="6" s="1"/>
  <c r="O67" i="6" a="1"/>
  <c r="O67" i="6" s="1"/>
  <c r="W43" i="6" a="1"/>
  <c r="W43" i="6" s="1"/>
  <c r="M43" i="6" a="1"/>
  <c r="M43" i="6" s="1"/>
  <c r="T61" i="6" a="1"/>
  <c r="T61" i="6" s="1"/>
  <c r="I67" i="6" a="1"/>
  <c r="I67" i="6" s="1"/>
  <c r="L49" i="6" a="1"/>
  <c r="L49" i="6" s="1"/>
  <c r="J43" i="6" a="1"/>
  <c r="J43" i="6" s="1"/>
  <c r="V43" i="6" a="1"/>
  <c r="V43" i="6" s="1"/>
  <c r="U67" i="6" a="1"/>
  <c r="U67" i="6" s="1"/>
  <c r="R55" i="6" a="1"/>
  <c r="R55" i="6" s="1"/>
  <c r="P49" i="6" a="1"/>
  <c r="P49" i="6" s="1"/>
  <c r="S43" i="6" a="1"/>
  <c r="S43" i="6" s="1"/>
  <c r="N43" i="6" a="1"/>
  <c r="N43" i="6" s="1"/>
  <c r="R43" i="6" a="1"/>
  <c r="R43" i="6" s="1"/>
  <c r="S61" i="6" a="1"/>
  <c r="S61" i="6" s="1"/>
  <c r="V38" i="6" a="1"/>
  <c r="V38" i="6" s="1"/>
  <c r="J55" i="6" a="1"/>
  <c r="J55" i="6" s="1"/>
  <c r="K38" i="6" a="1"/>
  <c r="K38" i="6" s="1"/>
  <c r="M49" i="6" a="1"/>
  <c r="M49" i="6" s="1"/>
  <c r="W49" i="6" a="1"/>
  <c r="W49" i="6" s="1"/>
  <c r="M38" i="6" a="1"/>
  <c r="M38" i="6" s="1"/>
  <c r="K43" i="6" a="1"/>
  <c r="K43" i="6" s="1"/>
  <c r="I49" i="6" a="1"/>
  <c r="I49" i="6" s="1"/>
  <c r="O43" i="6" a="1"/>
  <c r="O43" i="6" s="1"/>
  <c r="N55" i="6" a="1"/>
  <c r="N55" i="6" s="1"/>
  <c r="O61" i="6" a="1"/>
  <c r="O61" i="6" s="1"/>
  <c r="R38" i="6" a="1"/>
  <c r="R38" i="6" s="1"/>
  <c r="M61" i="6" a="1"/>
  <c r="M61" i="6" s="1"/>
  <c r="P55" i="6" a="1"/>
  <c r="P55" i="6" s="1"/>
  <c r="T49" i="6" a="1"/>
  <c r="T49" i="6" s="1"/>
  <c r="I33" i="6" a="1"/>
  <c r="I33" i="6" s="1"/>
  <c r="T38" i="6" a="1"/>
  <c r="T38" i="6" s="1"/>
  <c r="N38" i="6" a="1"/>
  <c r="N38" i="6" s="1"/>
  <c r="U43" i="6" a="1"/>
  <c r="U43" i="6" s="1"/>
  <c r="S38" i="6" a="1"/>
  <c r="S38" i="6" s="1"/>
  <c r="I43" i="6" a="1"/>
  <c r="I43" i="6" s="1"/>
  <c r="P67" i="6" a="1"/>
  <c r="P67" i="6" s="1"/>
  <c r="U49" i="6" a="1"/>
  <c r="U49" i="6" s="1"/>
  <c r="M67" i="6" a="1"/>
  <c r="M67" i="6" s="1"/>
  <c r="K55" i="6" a="1"/>
  <c r="K55" i="6" s="1"/>
  <c r="L43" i="6" a="1"/>
  <c r="L43" i="6" s="1"/>
  <c r="U55" i="6" a="1"/>
  <c r="U55" i="6" s="1"/>
  <c r="J49" i="6" a="1"/>
  <c r="J49" i="6" s="1"/>
  <c r="K61" i="6" a="1"/>
  <c r="K61" i="6" s="1"/>
  <c r="L61" i="6" a="1"/>
  <c r="L61" i="6" s="1"/>
  <c r="T43" i="6" a="1"/>
  <c r="T43" i="6" s="1"/>
  <c r="I15" i="6" a="1"/>
  <c r="I15" i="6" s="1"/>
  <c r="U61" i="6" a="1"/>
  <c r="U61" i="6" s="1"/>
  <c r="V61" i="6" a="1"/>
  <c r="V61" i="6" s="1"/>
  <c r="J67" i="6" a="1"/>
  <c r="J67" i="6" s="1"/>
  <c r="K67" i="6" a="1"/>
  <c r="K67" i="6" s="1"/>
  <c r="S55" i="6" a="1"/>
  <c r="S55" i="6" s="1"/>
  <c r="W38" i="6" a="1"/>
  <c r="W38" i="6" s="1"/>
  <c r="Q67" i="6" a="1"/>
  <c r="Q67" i="6" s="1"/>
  <c r="L55" i="6" a="1"/>
  <c r="L55" i="6" s="1"/>
  <c r="I38" i="6" a="1"/>
  <c r="I38" i="6" s="1"/>
  <c r="I55" i="6" a="1"/>
  <c r="I55" i="6" s="1"/>
  <c r="R61" i="6" a="1"/>
  <c r="R61" i="6" s="1"/>
  <c r="V55" i="6" a="1"/>
  <c r="V55" i="6" s="1"/>
  <c r="J61" i="6" a="1"/>
  <c r="J61" i="6" s="1"/>
  <c r="S49" i="6" a="1"/>
  <c r="S49" i="6" s="1"/>
  <c r="W67" i="6" a="1"/>
  <c r="W67" i="6" s="1"/>
  <c r="K69" i="6"/>
  <c r="R69" i="6"/>
  <c r="M69" i="6"/>
  <c r="V69" i="6"/>
  <c r="P69" i="6"/>
  <c r="J69" i="6"/>
  <c r="T69" i="6"/>
  <c r="Q69" i="6"/>
  <c r="U69" i="6"/>
  <c r="T51" i="6"/>
  <c r="V51" i="6"/>
  <c r="O45" i="6"/>
  <c r="U51" i="6"/>
  <c r="S63" i="6"/>
  <c r="N57" i="6"/>
  <c r="P63" i="6"/>
  <c r="V45" i="6"/>
  <c r="O57" i="6"/>
  <c r="W69" i="6"/>
  <c r="S69" i="6"/>
  <c r="N51" i="6"/>
  <c r="J51" i="6"/>
  <c r="O63" i="6"/>
  <c r="W57" i="6"/>
  <c r="R51" i="6"/>
  <c r="K45" i="6"/>
  <c r="W51" i="6"/>
  <c r="J63" i="6"/>
  <c r="Q45" i="6"/>
  <c r="K57" i="6"/>
  <c r="L45" i="6"/>
  <c r="P45" i="6"/>
  <c r="N45" i="6"/>
  <c r="K63" i="6"/>
  <c r="V57" i="6"/>
  <c r="P57" i="6"/>
  <c r="K51" i="6"/>
  <c r="P51" i="6"/>
  <c r="W45" i="6"/>
  <c r="N63" i="6"/>
  <c r="T63" i="6"/>
  <c r="L69" i="6"/>
  <c r="N69" i="6"/>
  <c r="O69" i="6"/>
  <c r="U57" i="6"/>
  <c r="U63" i="6"/>
  <c r="R63" i="6"/>
  <c r="R45" i="6"/>
  <c r="L51" i="6"/>
  <c r="S45" i="6"/>
  <c r="M51" i="6"/>
  <c r="O51" i="6"/>
  <c r="S57" i="6"/>
  <c r="Q63" i="6"/>
  <c r="T57" i="6"/>
  <c r="T45" i="6"/>
  <c r="L63" i="6"/>
  <c r="Q57" i="6"/>
  <c r="U45" i="6"/>
  <c r="L57" i="6"/>
  <c r="V63"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U39" i="6" a="1"/>
  <c r="Q39" i="6" a="1"/>
  <c r="S39" i="6" a="1"/>
  <c r="T39" i="6" a="1"/>
  <c r="I28" i="6" a="1"/>
  <c r="V39" i="6" a="1"/>
  <c r="O39" i="6" a="1"/>
  <c r="I34" i="6" a="1"/>
  <c r="K39" i="6" a="1"/>
  <c r="N39" i="6" a="1"/>
  <c r="R39" i="6" a="1"/>
  <c r="J39" i="6" a="1"/>
  <c r="P39" i="6" a="1"/>
  <c r="M39" i="6" a="1"/>
  <c r="I39" i="6" a="1"/>
  <c r="I16" i="6" a="1"/>
  <c r="L39" i="6" a="1"/>
  <c r="W39" i="6" a="1"/>
  <c r="I34" i="6" l="1"/>
  <c r="I16" i="6"/>
  <c r="H19" i="33"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P8" i="6" s="1"/>
  <c r="U39" i="6"/>
  <c r="U8" i="6" s="1"/>
  <c r="S39" i="6"/>
  <c r="S8" i="6" s="1"/>
  <c r="N39" i="6"/>
  <c r="L27" i="33" s="1"/>
  <c r="Q39" i="6"/>
  <c r="Q8" i="6" s="1"/>
  <c r="W39" i="6"/>
  <c r="W8" i="6" s="1"/>
  <c r="R39" i="6"/>
  <c r="R8" i="6" s="1"/>
  <c r="J39" i="6"/>
  <c r="H27" i="33" s="1"/>
  <c r="O39" i="6"/>
  <c r="O8" i="6" s="1"/>
  <c r="C11" i="17"/>
  <c r="G11" i="33" l="1"/>
  <c r="H17" i="37" s="1"/>
  <c r="H27" i="37" s="1" a="1"/>
  <c r="H27" i="37" s="1"/>
  <c r="H20" i="37"/>
  <c r="L8" i="6"/>
  <c r="J8" i="6"/>
  <c r="N8" i="6"/>
  <c r="N58" i="6" s="1"/>
  <c r="K8" i="6"/>
  <c r="K22" i="6" s="1"/>
  <c r="M8" i="6"/>
  <c r="M35" i="6" s="1"/>
  <c r="K32" i="33" s="1"/>
  <c r="I16" i="33" l="1"/>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G19" i="33" l="1"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L12" i="6"/>
  <c r="P12" i="6"/>
  <c r="V12" i="6"/>
  <c r="Q12" i="6"/>
  <c r="N12" i="6"/>
  <c r="U12" i="6"/>
  <c r="R12" i="6"/>
  <c r="M12" i="6"/>
  <c r="K12" i="6"/>
  <c r="J12" i="6"/>
  <c r="H4" i="33" s="1"/>
  <c r="T12" i="6"/>
  <c r="S12" i="6"/>
  <c r="P40" i="6"/>
  <c r="N28" i="33" s="1"/>
  <c r="N40" i="6"/>
  <c r="Q40" i="6"/>
  <c r="O28" i="33" s="1"/>
  <c r="K35" i="6"/>
  <c r="I32" i="33" s="1"/>
  <c r="J40" i="6"/>
  <c r="H28" i="33" s="1"/>
  <c r="K46" i="6"/>
  <c r="S40" i="6"/>
  <c r="U40" i="6"/>
  <c r="L40" i="6"/>
  <c r="J28" i="33" s="1"/>
  <c r="T40" i="6"/>
  <c r="K40" i="6"/>
  <c r="I28" i="33" s="1"/>
  <c r="W40" i="6"/>
  <c r="K17" i="6"/>
  <c r="I12" i="33" s="1"/>
  <c r="M40" i="6"/>
  <c r="K28" i="33" s="1"/>
  <c r="O40" i="6"/>
  <c r="M28" i="33" s="1"/>
  <c r="V40" i="6"/>
  <c r="R40" i="6"/>
  <c r="P28" i="33" s="1"/>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399" i="4"/>
  <c r="AG397" i="4"/>
  <c r="AH441" i="4" a="1"/>
  <c r="AH462" i="4" a="1"/>
  <c r="AG463" i="4" a="1"/>
  <c r="AG398" i="4"/>
  <c r="AG442" i="4" a="1"/>
  <c r="P20" i="33" l="1"/>
  <c r="O20" i="33"/>
  <c r="M20" i="33"/>
  <c r="N20" i="33"/>
  <c r="H16" i="38"/>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L6" i="38"/>
  <c r="O72" i="6"/>
  <c r="O6" i="38"/>
  <c r="R72" i="6"/>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R41" i="6" l="1"/>
  <c r="P29" i="33" s="1"/>
  <c r="P30" i="33" s="1"/>
  <c r="P3" i="33"/>
  <c r="P5" i="33"/>
  <c r="Q3" i="36" s="1" a="1"/>
  <c r="Q3" i="36" s="1"/>
  <c r="N3" i="33"/>
  <c r="N5" i="33"/>
  <c r="O65" i="6"/>
  <c r="M3" i="33"/>
  <c r="M5" i="33"/>
  <c r="Q41" i="6"/>
  <c r="O29" i="33" s="1"/>
  <c r="O30" i="33" s="1"/>
  <c r="O3" i="33"/>
  <c r="O5" i="33"/>
  <c r="P3" i="36" s="1" a="1"/>
  <c r="P3" i="36" s="1"/>
  <c r="M30" i="6"/>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O33" i="33" s="1"/>
  <c r="O34" i="33" s="1"/>
  <c r="Q30" i="6"/>
  <c r="O25" i="33" s="1"/>
  <c r="O26" i="33" s="1"/>
  <c r="Q18" i="6"/>
  <c r="O13" i="33" s="1"/>
  <c r="Q59" i="6"/>
  <c r="Q73" i="6"/>
  <c r="Q47" i="6"/>
  <c r="P47" i="6"/>
  <c r="P53" i="6"/>
  <c r="P73" i="6"/>
  <c r="P18" i="6"/>
  <c r="N13" i="33" s="1"/>
  <c r="P59" i="6"/>
  <c r="P30" i="6"/>
  <c r="N25" i="33" s="1"/>
  <c r="N26" i="33" s="1"/>
  <c r="P36" i="6"/>
  <c r="N33" i="33" s="1"/>
  <c r="N34" i="33" s="1"/>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M33" i="33" s="1"/>
  <c r="M34" i="33" s="1"/>
  <c r="O30" i="6"/>
  <c r="M25" i="33" s="1"/>
  <c r="M26" i="33" s="1"/>
  <c r="O53" i="6"/>
  <c r="O18" i="6"/>
  <c r="M13" i="33" s="1"/>
  <c r="O59" i="6"/>
  <c r="O73" i="6"/>
  <c r="L41" i="6"/>
  <c r="J29" i="33" s="1"/>
  <c r="J30" i="33" s="1"/>
  <c r="T13" i="6"/>
  <c r="T76" i="6" s="1"/>
  <c r="P65" i="6"/>
  <c r="R71" i="6"/>
  <c r="T65" i="6"/>
  <c r="P13" i="6"/>
  <c r="P76" i="6" s="1"/>
  <c r="R65" i="6"/>
  <c r="R47" i="6"/>
  <c r="R53" i="6"/>
  <c r="R73" i="6"/>
  <c r="R36" i="6"/>
  <c r="P33" i="33" s="1"/>
  <c r="P34" i="33" s="1"/>
  <c r="R30" i="6"/>
  <c r="P25" i="33" s="1"/>
  <c r="P26" i="33" s="1"/>
  <c r="R18" i="6"/>
  <c r="P13" i="33" s="1"/>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N29" i="33" s="1"/>
  <c r="N30" i="33" s="1"/>
  <c r="V13" i="6"/>
  <c r="V76" i="6" s="1"/>
  <c r="O41" i="6"/>
  <c r="M29" i="33" s="1"/>
  <c r="M30" i="33" s="1"/>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P21" i="33" l="1"/>
  <c r="P22" i="33" s="1"/>
  <c r="P14" i="33"/>
  <c r="R74" i="6" a="1"/>
  <c r="R74" i="6" s="1"/>
  <c r="P6" i="33"/>
  <c r="O14" i="33"/>
  <c r="M14" i="33"/>
  <c r="N14" i="33"/>
  <c r="M21" i="33"/>
  <c r="M22" i="33" s="1"/>
  <c r="P74" i="6" a="1"/>
  <c r="P74" i="6" s="1"/>
  <c r="N6" i="33"/>
  <c r="N21" i="33"/>
  <c r="N22" i="33" s="1"/>
  <c r="O21" i="33"/>
  <c r="O22" i="33" s="1"/>
  <c r="O74" i="6" a="1"/>
  <c r="O74" i="6" s="1"/>
  <c r="M6" i="33"/>
  <c r="Q74" i="6" a="1"/>
  <c r="Q74" i="6" s="1"/>
  <c r="O6" i="33"/>
  <c r="H8" i="37"/>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Q4" i="36" a="1"/>
  <c r="Q4" i="36" s="1"/>
  <c r="N4" i="36" a="1"/>
  <c r="N4" i="36" s="1"/>
  <c r="N5" i="36" a="1"/>
  <c r="N5" i="36" s="1"/>
  <c r="R5" i="36" a="1"/>
  <c r="R5" i="36" s="1"/>
  <c r="R4" i="36" a="1"/>
  <c r="R4" i="36" s="1"/>
  <c r="R27" i="36" s="1" a="1"/>
  <c r="R27" i="36" s="1"/>
  <c r="S5" i="36" a="1"/>
  <c r="S5" i="36" s="1"/>
  <c r="S4" i="36" a="1"/>
  <c r="S4" i="36" s="1"/>
  <c r="S27" i="36" s="1" a="1"/>
  <c r="S27"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S142" i="30"/>
  <c r="P80" i="30"/>
  <c r="Q60" i="30"/>
  <c r="U192" i="30"/>
  <c r="I87" i="30"/>
  <c r="R65" i="30"/>
  <c r="J14" i="30"/>
  <c r="L59" i="30"/>
  <c r="L154" i="30"/>
  <c r="H167" i="30" a="1"/>
  <c r="G60" i="30"/>
  <c r="U80" i="30"/>
  <c r="G193" i="30"/>
  <c r="R198" i="30"/>
  <c r="R167" i="30" a="1"/>
  <c r="S147" i="30"/>
  <c r="G59" i="30"/>
  <c r="O126" i="30"/>
  <c r="J74" i="30"/>
  <c r="J100" i="30" a="1"/>
  <c r="M125" i="30"/>
  <c r="I100" i="30" a="1"/>
  <c r="K125" i="30"/>
  <c r="K87" i="30"/>
  <c r="G198" i="30"/>
  <c r="S167" i="30" a="1"/>
  <c r="Q9" i="30"/>
  <c r="P65" i="30"/>
  <c r="S74" i="30"/>
  <c r="K75" i="30"/>
  <c r="J142" i="30"/>
  <c r="H74" i="30"/>
  <c r="P59" i="30"/>
  <c r="M65" i="30"/>
  <c r="T59" i="30"/>
  <c r="K59" i="30"/>
  <c r="L87" i="30"/>
  <c r="O192" i="30"/>
  <c r="L75" i="30"/>
  <c r="M193" i="30"/>
  <c r="I125" i="30"/>
  <c r="N142" i="30"/>
  <c r="J21" i="30"/>
  <c r="U9" i="30"/>
  <c r="G87" i="30"/>
  <c r="Q198" i="30"/>
  <c r="U75" i="30"/>
  <c r="L131" i="30"/>
  <c r="U141" i="30"/>
  <c r="K74" i="30"/>
  <c r="P141" i="30"/>
  <c r="P198" i="30"/>
  <c r="I198" i="30"/>
  <c r="U126" i="30"/>
  <c r="L8" i="30"/>
  <c r="Q87" i="30"/>
  <c r="S21" i="30"/>
  <c r="G141" i="30"/>
  <c r="O80" i="30"/>
  <c r="N80" i="30"/>
  <c r="J192" i="30"/>
  <c r="N126" i="30"/>
  <c r="U34" i="30" a="1"/>
  <c r="K193" i="30"/>
  <c r="U167" i="30" a="1"/>
  <c r="U142" i="30"/>
  <c r="I59" i="30"/>
  <c r="N141" i="30"/>
  <c r="L192" i="30"/>
  <c r="I126" i="30"/>
  <c r="L34" i="30" a="1"/>
  <c r="U198" i="30"/>
  <c r="U65" i="30"/>
  <c r="K9" i="30"/>
  <c r="J167" i="30" a="1"/>
  <c r="S34" i="30" a="1"/>
  <c r="P21" i="30"/>
  <c r="O75" i="30"/>
  <c r="G131" i="30"/>
  <c r="K142" i="30"/>
  <c r="P34" i="30" a="1"/>
  <c r="L198" i="30"/>
  <c r="P154" i="30"/>
  <c r="Q21" i="30"/>
  <c r="P192" i="30"/>
  <c r="S141" i="30"/>
  <c r="J154" i="30"/>
  <c r="R131" i="30"/>
  <c r="R87" i="30"/>
  <c r="N198" i="30"/>
  <c r="Q126" i="30"/>
  <c r="N74" i="30"/>
  <c r="O131" i="30"/>
  <c r="T21" i="30"/>
  <c r="L100" i="30" a="1"/>
  <c r="K8" i="30"/>
  <c r="T125" i="30"/>
  <c r="H100" i="30" a="1"/>
  <c r="I74" i="30"/>
  <c r="J125" i="30"/>
  <c r="N87" i="30"/>
  <c r="N65" i="30"/>
  <c r="Q193" i="30"/>
  <c r="I75" i="30"/>
  <c r="N59" i="30"/>
  <c r="T65" i="30"/>
  <c r="L65" i="30"/>
  <c r="K80" i="30"/>
  <c r="K154" i="30"/>
  <c r="O147" i="30"/>
  <c r="J34" i="30" a="1"/>
  <c r="J65" i="30"/>
  <c r="J9" i="30"/>
  <c r="P74" i="30"/>
  <c r="S8" i="30"/>
  <c r="L147" i="30"/>
  <c r="Q147" i="30"/>
  <c r="T74" i="30"/>
  <c r="M34" i="30" a="1"/>
  <c r="R34" i="30" a="1"/>
  <c r="L141" i="30"/>
  <c r="P60" i="30"/>
  <c r="Q74" i="30"/>
  <c r="G147" i="30"/>
  <c r="G154" i="30"/>
  <c r="M100" i="30" a="1"/>
  <c r="R80" i="30"/>
  <c r="N125" i="30"/>
  <c r="N34" i="30" a="1"/>
  <c r="H125" i="30"/>
  <c r="O74" i="30"/>
  <c r="O193" i="30"/>
  <c r="P75" i="30"/>
  <c r="N154" i="30"/>
  <c r="H21" i="30"/>
  <c r="H142" i="30"/>
  <c r="Q100" i="30" a="1"/>
  <c r="T14" i="30"/>
  <c r="K14" i="30"/>
  <c r="P87" i="30"/>
  <c r="L74" i="30"/>
  <c r="Q131" i="30"/>
  <c r="I65" i="30"/>
  <c r="S154" i="30"/>
  <c r="U154" i="30"/>
  <c r="G8" i="30"/>
  <c r="T75" i="30"/>
  <c r="K198" i="30"/>
  <c r="K167" i="30" a="1"/>
  <c r="H14" i="30"/>
  <c r="P126" i="30"/>
  <c r="L142" i="30"/>
  <c r="H80" i="30"/>
  <c r="U21" i="30"/>
  <c r="L193" i="30"/>
  <c r="K65" i="30"/>
  <c r="I34" i="30" a="1"/>
  <c r="P9" i="30"/>
  <c r="T126" i="30"/>
  <c r="T60" i="30"/>
  <c r="R193" i="30"/>
  <c r="S9" i="30"/>
  <c r="L167" i="30" a="1"/>
  <c r="Q8" i="30"/>
  <c r="M141" i="30"/>
  <c r="Q65" i="30"/>
  <c r="L21" i="30"/>
  <c r="G21" i="30"/>
  <c r="T142" i="30"/>
  <c r="P8" i="30"/>
  <c r="G100" i="30" a="1"/>
  <c r="S193" i="30"/>
  <c r="G126" i="30"/>
  <c r="R126" i="30"/>
  <c r="G125" i="30"/>
  <c r="P167" i="30" a="1"/>
  <c r="R192" i="30"/>
  <c r="N167" i="30" a="1"/>
  <c r="Q142" i="30"/>
  <c r="U125" i="30"/>
  <c r="J75" i="30"/>
  <c r="M87" i="30"/>
  <c r="G192" i="30"/>
  <c r="K60" i="30"/>
  <c r="I154" i="30"/>
  <c r="T100" i="30" a="1"/>
  <c r="U147" i="30"/>
  <c r="R147" i="30"/>
  <c r="P147" i="30"/>
  <c r="O167" i="30" a="1"/>
  <c r="S125" i="30"/>
  <c r="P131" i="30"/>
  <c r="H65" i="30"/>
  <c r="U14" i="30"/>
  <c r="U74" i="30"/>
  <c r="U59" i="30"/>
  <c r="R14" i="30"/>
  <c r="O9" i="30"/>
  <c r="M147" i="30"/>
  <c r="R60" i="30"/>
  <c r="S60" i="30"/>
  <c r="O154" i="30"/>
  <c r="H126" i="30"/>
  <c r="M167" i="30" a="1"/>
  <c r="H141" i="30"/>
  <c r="L9" i="30"/>
  <c r="K147" i="30"/>
  <c r="M21" i="30"/>
  <c r="O87" i="30"/>
  <c r="J198" i="30"/>
  <c r="I80" i="30"/>
  <c r="M75" i="30"/>
  <c r="G74" i="30"/>
  <c r="T198" i="30"/>
  <c r="O198" i="30"/>
  <c r="T131" i="30"/>
  <c r="R141" i="30"/>
  <c r="N147" i="30"/>
  <c r="H192" i="30"/>
  <c r="U8" i="30"/>
  <c r="L125" i="30"/>
  <c r="O59" i="30"/>
  <c r="T87" i="30"/>
  <c r="Q141" i="30"/>
  <c r="H9" i="30"/>
  <c r="T192" i="30"/>
  <c r="P142" i="30"/>
  <c r="I147" i="30"/>
  <c r="G80" i="30"/>
  <c r="H147" i="30"/>
  <c r="R125" i="30"/>
  <c r="G75" i="30"/>
  <c r="H131" i="30"/>
  <c r="S14" i="30"/>
  <c r="J147" i="30"/>
  <c r="M74" i="30"/>
  <c r="I14" i="30"/>
  <c r="H59" i="30"/>
  <c r="L80" i="30"/>
  <c r="U87" i="30"/>
  <c r="O8" i="30"/>
  <c r="T147" i="30"/>
  <c r="Q34" i="30" a="1"/>
  <c r="P14" i="30"/>
  <c r="R59" i="30"/>
  <c r="I167" i="30" a="1"/>
  <c r="K131" i="30"/>
  <c r="K126" i="30"/>
  <c r="M80" i="30"/>
  <c r="I9" i="30"/>
  <c r="R75" i="30"/>
  <c r="H198" i="30"/>
  <c r="M131" i="30"/>
  <c r="N8" i="30"/>
  <c r="Q80" i="30"/>
  <c r="M126" i="30"/>
  <c r="K192" i="30"/>
  <c r="J80" i="30"/>
  <c r="M192" i="30"/>
  <c r="P193" i="30"/>
  <c r="N75" i="30"/>
  <c r="J141" i="30"/>
  <c r="O34" i="30" a="1"/>
  <c r="P125" i="30"/>
  <c r="S126" i="30"/>
  <c r="G142" i="30"/>
  <c r="U193" i="30"/>
  <c r="Q75" i="30"/>
  <c r="O21" i="30"/>
  <c r="S59" i="30"/>
  <c r="R8" i="30"/>
  <c r="R142" i="30"/>
  <c r="M8" i="30"/>
  <c r="S65" i="30"/>
  <c r="H34" i="30" a="1"/>
  <c r="U131" i="30"/>
  <c r="Q192" i="30"/>
  <c r="K141" i="30"/>
  <c r="T154" i="30"/>
  <c r="S80" i="30"/>
  <c r="N60" i="30"/>
  <c r="H154" i="30"/>
  <c r="R100" i="30" a="1"/>
  <c r="T141" i="30"/>
  <c r="N131" i="30"/>
  <c r="I8" i="30"/>
  <c r="I193" i="30"/>
  <c r="L14" i="30"/>
  <c r="L60" i="30"/>
  <c r="O142" i="30"/>
  <c r="M60" i="30"/>
  <c r="K34" i="30" a="1"/>
  <c r="U60" i="30"/>
  <c r="R154" i="30"/>
  <c r="S87" i="30"/>
  <c r="Q59" i="30"/>
  <c r="I192" i="30"/>
  <c r="Q167" i="30" a="1"/>
  <c r="K100" i="30" a="1"/>
  <c r="M154" i="30"/>
  <c r="P100" i="30" a="1"/>
  <c r="M198" i="30"/>
  <c r="H8" i="30"/>
  <c r="Q125" i="30"/>
  <c r="R74" i="30"/>
  <c r="M9" i="30"/>
  <c r="N100" i="30" a="1"/>
  <c r="T193" i="30"/>
  <c r="J193" i="30"/>
  <c r="N14" i="30"/>
  <c r="J131" i="30"/>
  <c r="M142" i="30"/>
  <c r="S131" i="30"/>
  <c r="G65" i="30"/>
  <c r="O60" i="30"/>
  <c r="O100" i="30" a="1"/>
  <c r="I60" i="30"/>
  <c r="L126" i="30"/>
  <c r="N193" i="30"/>
  <c r="I131" i="30"/>
  <c r="S75" i="30"/>
  <c r="I141" i="30"/>
  <c r="U100" i="30" a="1"/>
  <c r="T34" i="30" a="1"/>
  <c r="H60" i="30"/>
  <c r="S100" i="30" a="1"/>
  <c r="Q154" i="30"/>
  <c r="O14" i="30"/>
  <c r="R9" i="30"/>
  <c r="Q14" i="30"/>
  <c r="O125" i="30"/>
  <c r="S198" i="30"/>
  <c r="H75" i="30"/>
  <c r="T8" i="30"/>
  <c r="T9" i="30"/>
  <c r="R21" i="30"/>
  <c r="T167" i="30" a="1"/>
  <c r="G34" i="30" a="1"/>
  <c r="N192" i="30"/>
  <c r="J126" i="30"/>
  <c r="N21" i="30"/>
  <c r="T80" i="30"/>
  <c r="J60" i="30"/>
  <c r="H193" i="30"/>
  <c r="I21" i="30"/>
  <c r="J59" i="30"/>
  <c r="H87" i="30"/>
  <c r="J87" i="30"/>
  <c r="M14" i="30"/>
  <c r="M59" i="30"/>
  <c r="K21" i="30"/>
  <c r="N9" i="30"/>
  <c r="O141" i="30"/>
  <c r="I142" i="30"/>
  <c r="J8" i="30"/>
  <c r="S192" i="30"/>
  <c r="O65" i="30"/>
  <c r="P4" i="36" l="1" a="1"/>
  <c r="P4" i="36" s="1"/>
  <c r="P5" i="36" a="1"/>
  <c r="P5" i="36" s="1"/>
  <c r="Q5" i="36" a="1"/>
  <c r="Q5" i="36" s="1"/>
  <c r="Q24" i="36" a="1"/>
  <c r="Q24" i="36" s="1"/>
  <c r="R75" i="6"/>
  <c r="P8" i="33" s="1"/>
  <c r="P7" i="33"/>
  <c r="O4" i="36" a="1"/>
  <c r="O4" i="36" s="1"/>
  <c r="O75" i="6"/>
  <c r="M8" i="33" s="1"/>
  <c r="N6" i="36" s="1" a="1"/>
  <c r="N6" i="36" s="1"/>
  <c r="M7" i="33"/>
  <c r="N11" i="36" s="1"/>
  <c r="P75" i="6"/>
  <c r="N8" i="33" s="1"/>
  <c r="N7" i="33"/>
  <c r="O11" i="36" s="1"/>
  <c r="O24" i="36" a="1"/>
  <c r="O24" i="36" s="1"/>
  <c r="O5" i="36" a="1"/>
  <c r="O5" i="36" s="1"/>
  <c r="N24" i="36" a="1"/>
  <c r="N24" i="36" s="1"/>
  <c r="Q75" i="6"/>
  <c r="O8" i="33" s="1"/>
  <c r="O7" i="33"/>
  <c r="P24" i="36" a="1"/>
  <c r="P24" i="36" s="1"/>
  <c r="H16" i="37" a="1"/>
  <c r="H16" i="37" s="1"/>
  <c r="T6" i="36" a="1"/>
  <c r="T6" i="36" s="1"/>
  <c r="S6" i="36" a="1"/>
  <c r="S6" i="36" s="1"/>
  <c r="U6" i="36" a="1"/>
  <c r="U6" i="36" s="1"/>
  <c r="R6" i="36" a="1"/>
  <c r="R6" i="36" s="1"/>
  <c r="V6" i="36" a="1"/>
  <c r="V6" i="36" s="1"/>
  <c r="L24" i="36" a="1"/>
  <c r="L24" i="36" s="1"/>
  <c r="M24" i="36" a="1"/>
  <c r="M24" i="36" s="1"/>
  <c r="K24" i="36" a="1"/>
  <c r="K24" i="36" s="1"/>
  <c r="I22" i="33"/>
  <c r="N67" i="30"/>
  <c r="N204" i="30" s="1"/>
  <c r="M67" i="30"/>
  <c r="M204" i="30"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I40" i="33" s="1"/>
  <c r="N75" i="6"/>
  <c r="L8" i="33" s="1"/>
  <c r="M37" i="36" s="1"/>
  <c r="I7" i="33"/>
  <c r="L4" i="36" a="1"/>
  <c r="L4" i="36" s="1"/>
  <c r="L5" i="36" a="1"/>
  <c r="L5" i="36" s="1"/>
  <c r="M4" i="36" a="1"/>
  <c r="M4" i="36" s="1"/>
  <c r="M5" i="36" a="1"/>
  <c r="M5" i="36" s="1"/>
  <c r="K4" i="36" a="1"/>
  <c r="K4" i="36" s="1"/>
  <c r="K5" i="36" a="1"/>
  <c r="K5" i="36" s="1"/>
  <c r="K75" i="6"/>
  <c r="I8" i="33" s="1"/>
  <c r="J37" i="36" s="1"/>
  <c r="M75" i="6"/>
  <c r="K8" i="33" s="1"/>
  <c r="L37" i="36" s="1"/>
  <c r="L75" i="6"/>
  <c r="J8" i="33" s="1"/>
  <c r="K37" i="36" s="1"/>
  <c r="J75" i="6"/>
  <c r="H8" i="33" s="1"/>
  <c r="I37" i="36" s="1"/>
  <c r="H130" i="30"/>
  <c r="R25" i="30"/>
  <c r="S197" i="30"/>
  <c r="I34" i="30"/>
  <c r="I38" i="30" s="1"/>
  <c r="T130" i="30"/>
  <c r="K130" i="30"/>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J25" i="30"/>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4" i="33" s="1"/>
  <c r="G167" i="30" a="1"/>
  <c r="O6" i="36" l="1" a="1"/>
  <c r="O6" i="36" s="1"/>
  <c r="P6" i="36" a="1"/>
  <c r="P6" i="36" s="1"/>
  <c r="Q6" i="36" a="1"/>
  <c r="Q6" i="36" s="1"/>
  <c r="Q35" i="36" a="1"/>
  <c r="Q35" i="36" s="1"/>
  <c r="Q11" i="36"/>
  <c r="Q37" i="36"/>
  <c r="Q12" i="36"/>
  <c r="P35" i="36" a="1"/>
  <c r="P35" i="36" s="1"/>
  <c r="P11" i="36"/>
  <c r="P37" i="36"/>
  <c r="P12" i="36"/>
  <c r="P25" i="36" s="1" a="1"/>
  <c r="P25" i="36" s="1"/>
  <c r="O20" i="36"/>
  <c r="I17" i="38"/>
  <c r="M37" i="33"/>
  <c r="N14" i="36" s="1"/>
  <c r="N23" i="36" s="1"/>
  <c r="O37" i="36"/>
  <c r="O12" i="36"/>
  <c r="O13" i="36" s="1"/>
  <c r="I18" i="38"/>
  <c r="M38" i="33"/>
  <c r="N15" i="36" s="1"/>
  <c r="J18" i="38"/>
  <c r="N38" i="33"/>
  <c r="O15" i="36" s="1"/>
  <c r="N20" i="36"/>
  <c r="N37" i="36"/>
  <c r="N12" i="36"/>
  <c r="M6" i="36" a="1"/>
  <c r="M6" i="36" s="1"/>
  <c r="K6" i="36" a="1"/>
  <c r="K6" i="36" s="1"/>
  <c r="L6" i="36" a="1"/>
  <c r="L6" i="36" s="1"/>
  <c r="N66" i="30"/>
  <c r="N203" i="30"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J36" i="36"/>
  <c r="C6" i="38"/>
  <c r="I72" i="6"/>
  <c r="G3" i="33" s="1"/>
  <c r="H6" i="37" s="1"/>
  <c r="G204" i="30"/>
  <c r="G38" i="33" s="1"/>
  <c r="G18" i="38"/>
  <c r="F18" i="38"/>
  <c r="N206" i="30"/>
  <c r="O205" i="30"/>
  <c r="O206" i="30"/>
  <c r="P205" i="30"/>
  <c r="P206" i="30"/>
  <c r="E18" i="38"/>
  <c r="G104" i="30"/>
  <c r="G38" i="30"/>
  <c r="G66" i="30" s="1"/>
  <c r="G167" i="30"/>
  <c r="G171" i="30" s="1"/>
  <c r="K203" i="30"/>
  <c r="I203" i="30"/>
  <c r="N35" i="36" l="1" a="1"/>
  <c r="N35" i="36" s="1"/>
  <c r="Q30" i="36" a="1"/>
  <c r="Q30" i="36" s="1"/>
  <c r="Q26" i="36" a="1"/>
  <c r="Q26" i="36" s="1"/>
  <c r="Q21" i="36"/>
  <c r="Q27" i="36" a="1"/>
  <c r="Q27" i="36" s="1"/>
  <c r="Q25" i="36" a="1"/>
  <c r="Q25" i="36" s="1"/>
  <c r="Q20" i="36"/>
  <c r="Q13" i="36"/>
  <c r="O27" i="36" a="1"/>
  <c r="O27" i="36" s="1"/>
  <c r="N30" i="36" a="1"/>
  <c r="N30" i="36" s="1"/>
  <c r="N26" i="36" a="1"/>
  <c r="N26" i="36" s="1"/>
  <c r="N21" i="36"/>
  <c r="N27" i="36" a="1"/>
  <c r="N27" i="36" s="1"/>
  <c r="O30" i="36" a="1"/>
  <c r="O30" i="36" s="1"/>
  <c r="O26" i="36" a="1"/>
  <c r="O26" i="36" s="1"/>
  <c r="O21" i="36"/>
  <c r="N13" i="36"/>
  <c r="O25" i="36" a="1"/>
  <c r="O25" i="36" s="1"/>
  <c r="N25" i="36" a="1"/>
  <c r="N25" i="36" s="1"/>
  <c r="P30" i="36" a="1"/>
  <c r="P30" i="36" s="1"/>
  <c r="P21" i="36"/>
  <c r="P26" i="36" a="1"/>
  <c r="P26" i="36" s="1"/>
  <c r="P27" i="36" a="1"/>
  <c r="P27" i="36" s="1"/>
  <c r="J17" i="38"/>
  <c r="N37" i="33"/>
  <c r="O14" i="36" s="1"/>
  <c r="O23" i="36" s="1"/>
  <c r="P20" i="36"/>
  <c r="P13" i="36"/>
  <c r="O36" i="36"/>
  <c r="O9" i="36" a="1"/>
  <c r="O9" i="36" s="1"/>
  <c r="O17" i="36"/>
  <c r="N36" i="36"/>
  <c r="N31" i="36" a="1"/>
  <c r="N31" i="36" s="1"/>
  <c r="N9" i="36" a="1"/>
  <c r="N9" i="36" s="1"/>
  <c r="N32" i="36" a="1"/>
  <c r="N32" i="36" s="1"/>
  <c r="N17" i="36"/>
  <c r="I21" i="36"/>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I59" i="6"/>
  <c r="E17" i="38"/>
  <c r="C18" i="38"/>
  <c r="C12" i="38"/>
  <c r="G203" i="30"/>
  <c r="G37" i="33" s="1"/>
  <c r="C8" i="38"/>
  <c r="O35" i="36" l="1" a="1"/>
  <c r="O35" i="36" s="1"/>
  <c r="O3" i="36" a="1"/>
  <c r="O3" i="36" s="1"/>
  <c r="O8" i="36" a="1"/>
  <c r="O8" i="36" s="1"/>
  <c r="O7" i="36" a="1"/>
  <c r="O7" i="36" s="1"/>
  <c r="O10" i="36" s="1" a="1"/>
  <c r="O10" i="36" s="1"/>
  <c r="O16" i="36"/>
  <c r="O22" i="36" s="1"/>
  <c r="O31" i="36" a="1"/>
  <c r="O31" i="36" s="1"/>
  <c r="O32" i="36" a="1"/>
  <c r="O32" i="36" s="1"/>
  <c r="O29" i="36" a="1"/>
  <c r="O29" i="36" s="1"/>
  <c r="O28" i="36" a="1"/>
  <c r="O28" i="36" s="1"/>
  <c r="J32" i="36" a="1"/>
  <c r="J32" i="36" s="1"/>
  <c r="J35" i="36" a="1"/>
  <c r="J35" i="36" s="1"/>
  <c r="J31" i="36"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7" i="37" l="1"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40" i="33" s="1"/>
  <c r="L205" i="30"/>
  <c r="J205" i="30"/>
  <c r="J206" i="30"/>
  <c r="K205" i="30"/>
  <c r="K206" i="30"/>
  <c r="I76" i="6"/>
  <c r="I74" i="6" a="1"/>
  <c r="I74" i="6" s="1"/>
  <c r="G7" i="33" s="1"/>
  <c r="C5" i="23"/>
  <c r="C7" i="21"/>
  <c r="C5" i="18"/>
  <c r="C8" i="18"/>
  <c r="J40" i="33" l="1"/>
  <c r="K36" i="36" s="1"/>
  <c r="K40" i="33"/>
  <c r="L36" i="36" s="1"/>
  <c r="L39" i="33"/>
  <c r="M35" i="36" s="1" a="1"/>
  <c r="M35" i="36" s="1"/>
  <c r="J39" i="33"/>
  <c r="K39" i="33"/>
  <c r="L35" i="36" s="1" a="1"/>
  <c r="L35" i="36" s="1"/>
  <c r="I6" i="36" a="1"/>
  <c r="I6" i="36" s="1"/>
  <c r="G55" i="33"/>
  <c r="G61" i="33" s="1"/>
  <c r="G54" i="33"/>
  <c r="G60" i="33" s="1"/>
  <c r="G22" i="33"/>
  <c r="G51" i="33"/>
  <c r="G62" i="33"/>
  <c r="G58" i="33"/>
  <c r="M36" i="36"/>
  <c r="H11" i="36"/>
  <c r="H20" i="36" s="1"/>
  <c r="H5" i="36" a="1"/>
  <c r="H5" i="36" s="1"/>
  <c r="H4" i="36" a="1"/>
  <c r="H4" i="36" s="1"/>
  <c r="H206" i="30"/>
  <c r="H40" i="33" s="1"/>
  <c r="H205" i="30"/>
  <c r="H39" i="33" s="1"/>
  <c r="I75" i="6"/>
  <c r="K32" i="36" l="1" a="1"/>
  <c r="K32" i="36" s="1"/>
  <c r="L32" i="36" a="1"/>
  <c r="L32" i="36" s="1"/>
  <c r="L31" i="36" a="1"/>
  <c r="L31" i="36" s="1"/>
  <c r="K31" i="36" a="1"/>
  <c r="K31" i="36" s="1"/>
  <c r="K35" i="36" a="1"/>
  <c r="K35" i="36" s="1"/>
  <c r="I36" i="36"/>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G57" i="33"/>
  <c r="G3" i="6" a="1"/>
  <c r="G3" i="6" s="1"/>
  <c r="I4" i="44" l="1" a="1"/>
  <c r="I4" i="44" s="1"/>
  <c r="I32" i="36" a="1"/>
  <c r="I32" i="36" s="1"/>
  <c r="I35" i="36" a="1"/>
  <c r="I35" i="36" s="1"/>
  <c r="I31" i="36"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1" i="36" l="1"/>
  <c r="H30" i="36" a="1"/>
  <c r="H30" i="36" s="1"/>
  <c r="H26" i="37" a="1"/>
  <c r="H26" i="37" s="1"/>
  <c r="H33" i="37" s="1" a="1"/>
  <c r="H33" i="37" s="1"/>
  <c r="H25" i="36" a="1"/>
  <c r="H25" i="36" s="1"/>
  <c r="H27" i="36" a="1"/>
  <c r="H27" i="36" s="1"/>
  <c r="H26" i="36" a="1"/>
  <c r="H26" i="36" s="1"/>
  <c r="H13" i="36"/>
  <c r="I10" i="36" a="1"/>
  <c r="I10" i="36" s="1"/>
  <c r="H36" i="36"/>
  <c r="H35" i="36" l="1" a="1"/>
  <c r="H35" i="36" s="1"/>
  <c r="G70" i="33"/>
  <c r="G78" i="33" s="1"/>
  <c r="I3" i="44" a="1"/>
  <c r="I3" i="44" s="1"/>
  <c r="H3" i="36" a="1"/>
  <c r="H3" i="36" s="1"/>
  <c r="H31" i="36" a="1"/>
  <c r="H31" i="36" s="1"/>
  <c r="H32" i="36" a="1"/>
  <c r="H32" i="36" s="1"/>
  <c r="H28" i="36" a="1"/>
  <c r="H28" i="36" s="1"/>
  <c r="H29" i="36" a="1"/>
  <c r="H29" i="36" s="1"/>
  <c r="H9" i="36" a="1"/>
  <c r="H9" i="36" s="1"/>
  <c r="G68" i="33"/>
  <c r="G76" i="33" s="1"/>
  <c r="G66" i="33"/>
  <c r="G74" i="33" s="1"/>
  <c r="G65" i="33"/>
  <c r="G73" i="33" s="1"/>
  <c r="G71" i="33"/>
  <c r="G79" i="33" s="1"/>
  <c r="G72" i="33"/>
  <c r="G80" i="33" s="1"/>
  <c r="G67" i="33"/>
  <c r="G75" i="33" s="1"/>
  <c r="G69" i="33"/>
  <c r="G77" i="33" s="1"/>
  <c r="H16" i="36"/>
  <c r="H22" i="36" s="1"/>
  <c r="H17" i="36"/>
  <c r="G41" i="33"/>
  <c r="G43" i="33"/>
  <c r="G42" i="33"/>
  <c r="H7" i="36" a="1"/>
  <c r="H7" i="36" s="1"/>
  <c r="H8" i="36" a="1"/>
  <c r="H8" i="36" s="1"/>
  <c r="H3" i="37" l="1" a="1"/>
  <c r="H3" i="37" s="1"/>
  <c r="H2" i="37" a="1"/>
  <c r="H2" i="37" s="1"/>
  <c r="H4" i="37"/>
  <c r="H5" i="37" s="1" a="1"/>
  <c r="H5"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tc={2C08E1CF-8FCD-4257-B262-4F34DB836BB3}</author>
    <author>tc={CA2B0061-2370-495F-B5E2-B1B59A2CB981}</author>
    <author>tc={F126D65C-BD8B-428F-8B35-BCD85DE00BD5}</author>
  </authors>
  <commentList>
    <comment ref="F4" authorId="0" shapeId="0" xr:uid="{9D5D3ECC-F581-4CD2-8B2C-781D4F5A70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finde ich nicht in der Formel, vmtl schon überholt?</t>
      </text>
    </comment>
    <comment ref="F27" authorId="1" shapeId="0" xr:uid="{5210513A-E221-4C6E-A09E-8E8A78114DF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haben wir noch gar nicht in der UI. Soll das rein?
Antwort:
    Ja, das wäre gut. Dann hat man wie auf Gebäudeebene die Wahl, ob man das Modernisierungsjahr anpasst, oder die Dämmstärke überschreibt. 
Antwort:
    Soll sich das in der UI sichtbar ausschließen? Also hat ein keinen Effekt, wenn man beim anderen eine Angabe macht?
</t>
      </text>
    </comment>
    <comment ref="G39" authorId="2" shapeId="0" xr:uid="{3748E933-C59B-4B84-A261-92353098084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Hm, in clc_load Zeilen 73 sehe ich keine Referenz auf in_build?</t>
      </text>
    </comment>
    <comment ref="F52" authorId="4" shapeId="0" xr:uid="{C98E9412-C1EC-493D-B9BB-405158C7198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Wir haben keine Formel in In_build Zeile 19. Ich denke clc_build?
Antwort:
    Stimmt, danke!</t>
      </text>
    </comment>
    <comment ref="F56" authorId="5" shapeId="0" xr:uid="{E668A4D7-7A8A-422B-980D-27AA799B730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Antwort: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siehe Kommentar an Zelle, vmtl noch Fehler drin, aber bin nicht sicher
Antwort:
    korrigiert</t>
      </text>
    </comment>
    <comment ref="F77" authorId="7" shapeId="0" xr:uid="{2C08E1CF-8FCD-4257-B262-4F34DB836B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sehe ich nicht in der zelle</t>
      </text>
    </comment>
    <comment ref="F84" authorId="8" shapeId="0" xr:uid="{CA2B0061-2370-495F-B5E2-B1B59A2CB98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Nicht sicher. Manchmal muss man aber summieren, da man die Dachschräge nicht einfach 2mal haben will... wenn man zB 2 sehr unterschiedliche Dachschrägen hat?
Antwort:
    Dann lassen wir den Erklärungstext raus und wer mehrere Dachschrägen hat, kann den Workaround nutzen</t>
      </text>
    </comment>
    <comment ref="F88" authorId="9" shapeId="0" xr:uid="{F126D65C-BD8B-428F-8B35-BCD85DE00BD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Änderung erstmal wieder rückgängig gemacht und online gestellt.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Sollte in den Berechnungs-Reiter</t>
      </text>
    </comment>
    <comment ref="O2" authorId="1" shapeId="0" xr:uid="{85BCEF94-BC6D-40AF-A1A8-9E761B511CE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tc={43C0F51C-6086-4A67-BA34-8C8E6024BCBA}</author>
    <author>tc={A0F8D97E-F2BF-4362-9F70-DDC1AC716CDC}</author>
    <author>tc={9EC9BCDE-4920-456C-B598-5CC51CEAEEDA}</author>
  </authors>
  <commentList>
    <comment ref="S7" authorId="0" shapeId="0" xr:uid="{43C0F51C-6086-4A67-BA34-8C8E6024BC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 = als „unbekannt“ angezeigt“</t>
      </text>
    </comment>
    <comment ref="P15" authorId="1" shapeId="0" xr:uid="{A0F8D97E-F2BF-4362-9F70-DDC1AC716C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P21" authorId="2" shapeId="0" xr:uid="{9EC9BCDE-4920-456C-B598-5CC51CEAEE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tc={8B1C009D-95C3-4C9F-B7B6-97EB69EFCF3E}</author>
    <author>tc={783202DE-A9F6-4988-8513-338EBC4C475E}</author>
    <author>tc={0AAFDF42-2421-412D-8F96-A1E5854B01ED}</author>
    <author>tc={D923E6D5-6BA1-40AC-BDAC-EB1970176B47}</author>
    <author>tc={061208C3-ED7B-4AFE-91AE-BF42EEB4B67B}</author>
    <author>tc={91DE3700-7B51-48EF-AA5E-07B762F445C2}</author>
  </authors>
  <commentList>
    <comment ref="C3" authorId="0" shapeId="0" xr:uid="{2C151F4C-66EA-49BA-A468-2B50446313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Übernahme aus list_rooms Frontend</t>
      </text>
    </comment>
    <comment ref="J7" authorId="1" shapeId="0" xr:uid="{DE7623BD-035F-4EF3-A48A-61394A2560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Flachdach Erfassung Dachdecke als Dach</t>
      </text>
    </comment>
    <comment ref="Q7" authorId="2" shapeId="0" xr:uid="{DCB8D977-2B0B-4C5F-999D-49036DC134B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Initial-Wert „unbeheizt“</t>
      </text>
    </comment>
    <comment ref="Q10" authorId="3" shapeId="0" xr:uid="{52B50068-91A9-4DB9-A41E-9F7386FBAE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Initial-Wert „wie Gebäude“ 
Effektiver Wert Zeile 73</t>
      </text>
    </comment>
    <comment ref="C11" authorId="4" shapeId="0" xr:uid="{06ACBB2C-9C6C-40FA-9EFE-7BDBA18113A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Default-Wert Zeile 73
Effektiver Wert Zeile 74</t>
      </text>
    </comment>
    <comment ref="Q15" authorId="6" shapeId="0" xr:uid="{3272D0AA-9500-4616-A513-324887973FE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E17" authorId="7" shapeId="0" xr:uid="{7F1CEA37-ADF7-4A68-87C7-229466EF2D3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Abfrage win2 und win3 nur, wenn in Frontend weiteres Fenster hinzugefügt wird</t>
      </text>
    </comment>
    <comment ref="M17" authorId="8" shapeId="0" xr:uid="{DA27214C-86E7-4B52-ABC8-FA0286C602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Pflicht, wenn Fenster 2 hinzugefügt</t>
      </text>
    </comment>
    <comment ref="G33" authorId="9" shapeId="0" xr:uid="{8B1C009D-95C3-4C9F-B7B6-97EB69EFCF3E}">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Erläuterungstext: Ist keine Giebelwand vorhanden, bitte 0 eingeben. </t>
      </text>
    </comment>
    <comment ref="F36" authorId="10" shapeId="0" xr:uid="{783202DE-A9F6-4988-8513-338EBC4C47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Entsprechend miro anpassen: 
Falls eine Drempelwand bzw. Kniestock vorhanden ist, geben Sie die Höhe an: 
L_roof_knee_hei 
Klopfen Sie gegen die senkrechte Wand unter der Dachschräge. Klingt es hohl?
TYP_knee_true
&gt;&gt; dann sind es nur 2 Fragen, nicht 4
Antwort:
    Bitte die diese und die nächsten drei Zeilen nur intern verwenden. Die Abfrage an Nutzer soll wie den beiden Zeilen über dieser durchgeführt werden.</t>
      </text>
    </comment>
    <comment ref="R51" authorId="11" shapeId="0" xr:uid="{0AAFDF42-2421-412D-8F96-A1E5854B01E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Rohrradiator-&gt;Handtuchradiator bitte als Freifeld anlegen</t>
      </text>
    </comment>
    <comment ref="F53" authorId="12" shapeId="0" xr:uid="{D923E6D5-6BA1-40AC-BDAC-EB1970176B47}">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Feld ausblenden, wenn Flachheizkörper 
&gt;&gt; wird in clc_power anhand Typ2 festgelegt </t>
      </text>
    </comment>
    <comment ref="R58" authorId="13" shapeId="0" xr:uid="{061208C3-ED7B-4AFE-91AE-BF42EEB4B67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Rohrradiator-&gt;Handtuchradiator bitte als Freifeld anlegen</t>
      </text>
    </comment>
    <comment ref="R65" authorId="14" shapeId="0" xr:uid="{91DE3700-7B51-48EF-AA5E-07B762F445C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28" authorId="1" shapeId="0" xr:uid="{651040B1-B2FC-433F-AC03-F1D632662A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Berechnung U-Wert Außenwand Zeile 16</t>
      </text>
    </comment>
    <comment ref="I33" authorId="2" shapeId="0" xr:uid="{434B3E73-7F14-4769-AD0F-01131449E29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34" authorId="3" shapeId="0" xr:uid="{5DA98DD9-ECE4-4A5C-88C0-CD21A86DD3F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16</t>
      </text>
    </comment>
    <comment ref="I35" authorId="4" shapeId="0" xr:uid="{02719C5F-B656-4A96-A447-3C3189B6850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17</t>
      </text>
    </comment>
    <comment ref="I38" authorId="5" shapeId="0" xr:uid="{33B21BA4-7691-42BB-A22C-2AF64265BF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39" authorId="6" shapeId="0" xr:uid="{7509060A-E951-4978-B86F-5503121291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16</t>
      </text>
    </comment>
    <comment ref="I40" authorId="7" shapeId="0" xr:uid="{52A58901-FE7D-4A8D-A071-91BA5C8524E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17</t>
      </text>
    </comment>
    <comment ref="J42" authorId="8" shapeId="0" xr:uid="{4A4AD764-0A33-4E75-B15C-BFBAB80C076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Stattdessen Wenn-Abfrage gelöscht</t>
      </text>
    </comment>
    <comment ref="I43" authorId="9" shapeId="0" xr:uid="{0F574985-5093-431E-A89F-7AA50B50C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48" authorId="10" shapeId="0" xr:uid="{C751E2A8-610D-4C49-BBC5-DF8793DA3B4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G11" authorId="1" shapeId="0" xr:uid="{A808F9F2-7DA4-460A-B5FC-4A41C0C364D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G12" authorId="2" shapeId="0" xr:uid="{19EE3816-CC8C-47A0-A8C8-D363C0806E9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H66" authorId="3" shapeId="0" xr:uid="{9276669D-8E1F-42D0-891E-869E0A2ABD3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Hier wähle ich denjenigen Heizkörper aus, der eingetragen ist, also der Wert &gt; „“. 
Diese Abfrage müsste in der Form stabil sein, oder sollte man sie auch anders formulieren, bspw. Istleer()?</t>
      </text>
    </comment>
    <comment ref="H67" authorId="4" shapeId="0" xr:uid="{8A687495-0E17-4689-86A9-321467A4681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Siehe oben</t>
      </text>
    </comment>
    <comment ref="G69" authorId="5" shapeId="0" xr:uid="{DF7555EF-8A88-47F1-8500-49BF6A30AE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Vollständige Wiederholung der obigen Berechnungen, nur mit anderen Verweisen in IN_rooms bei HK-Eingaben</t>
      </text>
    </comment>
    <comment ref="G136" authorId="6" shapeId="0" xr:uid="{D11B9DBD-C1DF-491E-A577-4FA59DFC764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Inkl. Dachfenster</t>
      </text>
    </comment>
    <comment ref="G19" authorId="1" shapeId="0" xr:uid="{AD3F9558-DB37-456A-BF8E-831F13A8D3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@Till: Formel deutlich überarbeitet. 
Nun gew. Mittelwert</t>
      </text>
    </comment>
    <comment ref="B23" authorId="2" shapeId="0" xr:uid="{E62DF177-1E6C-4DA7-B6B3-B27ACA78D34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Inkl. Gaube</t>
      </text>
    </comment>
    <comment ref="G49" authorId="3" shapeId="0" xr:uid="{05542A70-12B0-4D84-B337-9790A1D46F8C}">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@Till: hier habe ich jetzt auch den Raumnamen &gt; „“ als Kriterium angesetzt, um den Raum mitzuzählen
Antwort:
    @Till: nach deinem Feedback habe ich eine Variable Raum vorhanden ergänzt und beziehe mich auch hier darauf.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tc={B0059485-56AB-46DF-85CC-0F385E024729}</author>
    <author>tc={752FB0DC-3198-453E-85C7-657B08499C10}</author>
  </authors>
  <commentList>
    <comment ref="H4" authorId="0" shapeId="0" xr:uid="{82F02473-39D7-470D-968D-DE6E2BDC397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Überarbeitet: Fenster werden zusammengefasst betrachtet. Sonst rutscht es durchs Raster, wenn 3 Fenstertypen angelegt, und diese in Summe sehr hohe Verlust haben</t>
      </text>
    </comment>
    <comment ref="J4" authorId="1" shapeId="0" xr:uid="{51D5877F-DE31-45DC-B284-986150CF9B9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Müssten wir nicht clc_build!I8 als Referenz nehmen, also inkl. Abschläge?</t>
      </text>
    </comment>
    <comment ref="J10" authorId="4" shapeId="0" xr:uid="{4F20A7A1-8C32-4188-BCBD-363FD54CF5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U-Wert ignorieren, wenn Bewertung Gesamtraum bereits sehr gut 
&gt;&gt; keine Verbesserung empfehlen</t>
      </text>
    </comment>
    <comment ref="H35" authorId="6" shapeId="0" xr:uid="{FF4D4241-A2B2-4D39-BD1F-FBEACB1028C0}">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führt das nicht zu plausiblen werten... wenn ich &gt;100% Deckung hab, werden wird es nur mit 12,5% Deckung angezeigt in der Skale?
Antwort:
    Wertebereich: 
0 - 1 
Abschnitte: 
0 / 0,25 (NT-ready) / 0,5 (eingeschränkt geeignet) / 0,75 (noch nicht geeignet) / 1 </t>
      </text>
    </comment>
    <comment ref="H36" authorId="7" shapeId="0" xr:uid="{B0059485-56AB-46DF-85CC-0F385E024729}">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Wertebereich: 
0 - 1 
Abschnitte: 
0 / 0,25 (NT-ready) / 0,5 (eingeschränkt geeignet) / 0,75 (noch nicht geeignet) / 1 </t>
      </text>
    </comment>
    <comment ref="H37" authorId="8" shapeId="0" xr:uid="{752FB0DC-3198-453E-85C7-657B08499C1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Wertebereich: 30 - 110 
Abschnitte: 
„&lt; 30“ - 50 
50 -70 
70 - 90 
90 - „&gt; 110“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tc={C5B1ECFD-0F6D-4C8C-9918-52AA9EF9EFC4}</author>
    <author>tc={8916CE34-01C9-4CD0-8888-6F097DCE7E4E}</author>
    <author>tc={F6551ADF-F614-475A-989F-FC2D676AA951}</author>
    <author>tc={CCE63AEE-FC52-470E-8543-57051682A2FC}</author>
  </authors>
  <commentList>
    <comment ref="A2" authorId="0" shapeId="0" xr:uid="{FEA39A89-ADF0-447B-BDEB-117459BE3BAB}">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@Till: 
Können wir die Skala gedanklich von rechts nach links aufstellen, also rechts 0 und links 1?
Rot = 0 - 0,6
Orange = 0,6 - 0,8 
Gelb = 0,8 - 1,0 
Grün = 1,0 - 2,5
</t>
      </text>
    </comment>
    <comment ref="H2" authorId="1" shapeId="0" xr:uid="{C5B1ECFD-0F6D-4C8C-9918-52AA9EF9EFC4}">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Wertebereich: 
0 - 1 
Abschnitte: 
0 / 0,25 (NT-ready) / 0,5 (eingeschränkt geeignet) / 0,75 (noch nicht geeignet) / 1 </t>
      </text>
    </comment>
    <comment ref="A22" authorId="2" shapeId="0" xr:uid="{8916CE34-01C9-4CD0-8888-6F097DCE7E4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Überlegung: als Label unter den Icons zu den Bauteilen (anstatt x von y Räumen</t>
      </text>
    </comment>
    <comment ref="A37" authorId="3" shapeId="0" xr:uid="{F6551ADF-F614-475A-989F-FC2D676AA95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intern</t>
      </text>
    </comment>
    <comment ref="A39" authorId="4" shapeId="0" xr:uid="{CCE63AEE-FC52-470E-8543-57051682A2FC}">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Glieder-HK
</t>
      </text>
    </comment>
    <comment ref="C30" authorId="1" shapeId="0" xr:uid="{630C60F5-FF06-4F09-B485-88A50B761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Rohrradiatoren
</t>
      </text>
    </comment>
    <comment ref="C30" authorId="1" shapeId="0" xr:uid="{588F29FE-4DC6-41AF-8E7A-C028B1A8385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Korrigiert von 150 auf 155</t>
      </text>
    </comment>
    <comment ref="E17" authorId="1" shapeId="0" xr:uid="{7DEF8AAF-28F7-499E-BB43-1DEDB140BF1C}">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G17" authorId="2" shapeId="0" xr:uid="{42274285-EF6A-416C-A9DE-1515100B3A3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B19" authorId="3" shapeId="0" xr:uid="{E20EDDA4-9E9A-496D-8D3C-F54AB401AFA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R62" authorId="4" shapeId="0" xr:uid="{1F3BDF77-4C79-48E0-8D10-43B5C9D0092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<sst xmlns="http://schemas.openxmlformats.org/spreadsheetml/2006/main" count="39672" uniqueCount="9370">
  <si>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</si>
  <si>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</si>
  <si>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</si>
  <si>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</si>
  <si>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</si>
  <si>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</si>
  <si>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</si>
  <si>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</si>
  <si>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</si>
  <si>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</si>
  <si>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</si>
  <si>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</si>
  <si>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</si>
  <si>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</si>
  <si>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</si>
  <si>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</si>
  <si>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</si>
  <si>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</si>
  <si>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</si>
  <si>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</si>
  <si>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</si>
  <si>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</si>
  <si>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</si>
  <si>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</si>
  <si>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</si>
  <si>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</si>
  <si>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</si>
  <si>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</si>
  <si>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</si>
  <si>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</si>
  <si>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</si>
  <si>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</si>
  <si>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</si>
  <si>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</si>
  <si>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</si>
  <si>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</si>
  <si>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</si>
  <si>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</si>
  <si>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</si>
  <si>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</si>
  <si>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</si>
  <si>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</si>
  <si>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</si>
  <si>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</si>
  <si>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</si>
  <si>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</si>
  <si>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</si>
  <si>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</si>
  <si>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</si>
  <si>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</si>
  <si>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</si>
  <si>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</si>
  <si>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</si>
  <si>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</si>
  <si>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</si>
  <si>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</si>
  <si>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</si>
  <si>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</si>
  <si>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</si>
  <si>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</si>
  <si>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</si>
  <si>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</si>
  <si>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</si>
  <si>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</si>
  <si>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</si>
  <si>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</si>
  <si>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</si>
  <si>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</si>
  <si>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</si>
  <si>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</si>
  <si>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</si>
  <si>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</si>
  <si>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</si>
  <si>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</si>
  <si>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</si>
  <si>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</si>
  <si>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</si>
  <si>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</si>
  <si>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</si>
  <si>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</si>
  <si>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</si>
  <si>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</si>
  <si>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</si>
  <si>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</si>
  <si>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</si>
  <si>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</si>
  <si>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</si>
  <si>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</si>
  <si>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</si>
  <si>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</si>
  <si>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</si>
  <si>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</si>
  <si>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</si>
  <si>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</si>
  <si>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</si>
  <si>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</si>
  <si>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</si>
  <si>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</si>
  <si>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</si>
  <si>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</si>
  <si>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</si>
  <si>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</si>
  <si>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</si>
  <si>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</si>
  <si>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</si>
  <si>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</si>
  <si>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</si>
  <si>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</si>
  <si>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</si>
  <si>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</si>
  <si>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</si>
  <si>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</si>
  <si>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</si>
  <si>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</si>
  <si>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</si>
  <si>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</si>
  <si>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</si>
  <si>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</si>
  <si>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</si>
  <si>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</si>
  <si>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</si>
  <si>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</si>
  <si>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</si>
  <si>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</si>
  <si>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</si>
  <si>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</si>
  <si>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</si>
  <si>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</si>
  <si>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</si>
  <si>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</si>
  <si>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</si>
  <si>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</si>
  <si>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</si>
  <si>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</si>
  <si>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</si>
  <si>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</si>
  <si>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</si>
  <si>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</si>
  <si>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</si>
  <si>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</si>
  <si>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</si>
  <si>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</si>
  <si>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</si>
  <si>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</si>
  <si>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</si>
  <si>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</si>
  <si>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</si>
  <si>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</si>
  <si>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</si>
  <si>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</si>
  <si>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</si>
  <si>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</si>
  <si>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</si>
  <si>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</si>
  <si>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</si>
  <si>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</si>
  <si>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</si>
  <si>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</si>
  <si>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</si>
  <si>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</si>
  <si>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</si>
  <si>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</si>
  <si>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</si>
  <si>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</si>
  <si>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</si>
  <si>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</si>
  <si>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</si>
  <si>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</si>
  <si>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</si>
  <si>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</si>
  <si>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</si>
  <si>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</si>
  <si>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</si>
  <si>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</si>
  <si>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</si>
  <si>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</si>
  <si>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</si>
  <si>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</si>
  <si>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</si>
  <si>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</si>
  <si>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</si>
  <si>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</si>
  <si>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</si>
  <si>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</si>
  <si>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</si>
  <si>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</si>
  <si>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</si>
  <si>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</si>
  <si>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</si>
  <si>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</si>
  <si>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</si>
  <si>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</si>
  <si>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</si>
  <si>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</si>
  <si>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</si>
  <si>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</si>
  <si>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</si>
  <si>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</si>
  <si>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</si>
  <si>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</si>
  <si>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</si>
  <si>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</si>
  <si>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</si>
  <si>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</si>
  <si>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</si>
  <si>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</si>
  <si>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</si>
  <si>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</si>
  <si>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</si>
  <si>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</si>
  <si>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</si>
  <si>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</si>
  <si>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</si>
  <si>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</si>
  <si>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</si>
  <si>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</si>
  <si>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</si>
  <si>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</si>
  <si>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</si>
  <si>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</si>
  <si>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</si>
  <si>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</si>
  <si>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</si>
  <si>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</si>
  <si>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</si>
  <si>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</si>
  <si>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</si>
  <si>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</si>
  <si>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</si>
  <si>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</si>
  <si>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</si>
  <si>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</si>
  <si>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</si>
  <si>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</si>
  <si>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</si>
  <si>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</si>
  <si>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</si>
  <si>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</si>
  <si>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</si>
  <si>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</si>
  <si>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</si>
  <si>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</si>
  <si>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</si>
  <si>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</si>
  <si>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</si>
  <si>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</si>
  <si>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</si>
  <si>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</si>
  <si>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</si>
  <si>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</si>
  <si>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</si>
  <si>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</si>
  <si>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</si>
  <si>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</si>
  <si>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</si>
  <si>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</si>
  <si>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</si>
  <si>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</si>
  <si>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</si>
  <si>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</si>
  <si>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</si>
  <si>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</si>
  <si>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</si>
  <si>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</si>
  <si>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</si>
  <si>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</si>
  <si>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</si>
  <si>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</si>
  <si>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</si>
  <si>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</si>
  <si>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</si>
  <si>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</si>
  <si>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</si>
  <si>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</si>
  <si>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</si>
  <si>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</si>
  <si>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</si>
  <si>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</si>
  <si>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</si>
  <si>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</si>
  <si>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</si>
  <si>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</si>
  <si>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</si>
  <si>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</si>
  <si>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</si>
  <si>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</si>
  <si>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</si>
  <si>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</si>
  <si>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</si>
  <si>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</si>
  <si>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</si>
  <si>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</si>
  <si>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</si>
  <si>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</si>
  <si>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</si>
  <si>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</si>
  <si>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</si>
  <si>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</si>
  <si>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</si>
  <si>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</si>
  <si>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</si>
  <si>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</si>
  <si>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</si>
  <si>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</si>
  <si>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</si>
  <si>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</si>
  <si>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</si>
  <si>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</si>
  <si>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</si>
  <si>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</si>
  <si>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</si>
  <si>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</si>
  <si>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</si>
  <si>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</si>
  <si>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</si>
  <si>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</si>
  <si>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</si>
  <si>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</si>
  <si>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</si>
  <si>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</si>
  <si>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</si>
  <si>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</si>
  <si>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</si>
  <si>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</si>
  <si>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</si>
  <si>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</si>
  <si>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</si>
  <si>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</si>
  <si>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</si>
  <si>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</si>
  <si>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</si>
  <si>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</si>
  <si>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</si>
  <si>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</si>
  <si>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</si>
  <si>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</si>
  <si>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</si>
  <si>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</si>
  <si>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</si>
  <si>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</si>
  <si>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</si>
  <si>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</si>
  <si>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</si>
  <si>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</si>
  <si>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</si>
  <si>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</si>
  <si>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</si>
  <si>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</si>
  <si>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</si>
  <si>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</si>
  <si>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</si>
  <si>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</si>
  <si>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</si>
  <si>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</si>
  <si>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</si>
  <si>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</si>
  <si>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</si>
  <si>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</si>
  <si>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</si>
  <si>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</si>
  <si>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</si>
  <si>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</si>
  <si>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</si>
  <si>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</si>
  <si>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</si>
  <si>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</si>
  <si>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</si>
  <si>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</si>
  <si>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</si>
  <si>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</si>
  <si>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</si>
  <si>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</si>
  <si>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</si>
  <si>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</si>
  <si>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</si>
  <si>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</si>
  <si>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</si>
  <si>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</si>
  <si>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</si>
  <si>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</si>
  <si>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</si>
  <si>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</si>
  <si>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</si>
  <si>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</si>
  <si>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</si>
  <si>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</si>
  <si>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</si>
  <si>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</si>
  <si>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</si>
  <si>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</si>
  <si>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</si>
  <si>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</si>
  <si>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</si>
  <si>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</si>
  <si>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</si>
  <si>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</si>
  <si>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</si>
  <si>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</si>
  <si>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</si>
  <si>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</si>
  <si>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</si>
  <si>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</si>
  <si>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</si>
  <si>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</si>
  <si>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</si>
  <si>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</si>
  <si>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</si>
  <si>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</si>
  <si>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</si>
  <si>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</si>
  <si>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</si>
  <si>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</si>
  <si>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</si>
  <si>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</si>
  <si>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</si>
  <si>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</si>
  <si>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</si>
  <si>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</si>
  <si>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</si>
  <si>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</si>
  <si>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</si>
  <si>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</si>
  <si>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</si>
  <si>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</si>
  <si>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</si>
  <si>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</si>
  <si>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</si>
  <si>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</si>
  <si>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I26:W26</t>
  </si>
  <si>
    <t>Division /10000 entfernt, damit Fenstermaße in m zu korrekten Fensterflächen führen</t>
  </si>
  <si>
    <t>E7</t>
  </si>
  <si>
    <t>Text angepasst, damit er auch passt, wenn Fenster das schlechteste Bauteil sind</t>
  </si>
  <si>
    <t>Zeile 32</t>
  </si>
  <si>
    <t>Ist eine horizontale Decke vorhanden? Geben Sie bitte Breite an</t>
  </si>
  <si>
    <t>Zeile 33</t>
  </si>
  <si>
    <t xml:space="preserve">Zeile für neue Abfrage geändert, alte Variable war ungenutzt. 
"Geben Sie die Anzahl der Giebelwände an."
&gt;&gt; bitte in UI in separate Zeile schieben (Wie Abfrage Drempelwand) </t>
  </si>
  <si>
    <t xml:space="preserve">Abfrage Länge doppelt sich mit Dach. 
Feld stattdessen nutzen, um Anzahl Giebelwände abzufragen. </t>
  </si>
  <si>
    <t>Zeile 14</t>
  </si>
  <si>
    <t xml:space="preserve">Überarbeitung Berechnung Außenwandfläche: 
IN_roomsR$9=0 aus Vorfilterung entfernt 
neue Variable n_giebel ergänzt
Berechnung b_room entfernt 
Berechnung A_big_rect korrigiert, berechnung mit h_room statt h_roof 
Berechnung A_triangle überarbeitet: nun anhand SIN statt anhand Längen 
Berechnung A_trinagle_jamb korrigiert: TAN statt COT 
Filterung Ausgabe giebel_1_slope_1 usw. überarbeitet, nun anhand n_giebel anstatt b_room 
Ausgabe für n_giebel = 0 ergänzt </t>
  </si>
  <si>
    <t>Zeile 30 und 31</t>
  </si>
  <si>
    <t>Bitte Erläuterungstext entfernen, es muss an beiden Stellen nicht summiert werden, da wir die Anzahl Dachflächen abfragen 
&gt;&gt; @Till: oder meinst Du, es ist nutzerfreundlicher, jeweils "Bei mehreren Dachflächen bitte nicht summieren" unter die Frage zu schreiben?</t>
  </si>
  <si>
    <t>Wertebereich min max angepasst 30 - 110</t>
  </si>
  <si>
    <t xml:space="preserve">Bug in UI: Die Eingabefelder Zeile 32 und 33 scheinen sihc auf die gleiche Zelle zu beziehen, wenn ich einen Wert ändere, ändert sich der zweite mit. </t>
  </si>
  <si>
    <t>Zeile 36</t>
  </si>
  <si>
    <t>Sorry, ich hatte hier in der Wenn-Bedingungen einen falschen Verweis. 
Ich habe es von clc_build!G$39 auf clc_build!G$40 korrigiert</t>
  </si>
  <si>
    <t>T11</t>
  </si>
  <si>
    <t xml:space="preserve">Hier wurde bei Eingabe eines Bspw-Gebäudes leider meine Gleichung für den effektiven Wert mit einem festen Wert überschrieben. 
Der Bug ist derzeit in der Online-Version. Ich habe die alte Gleichung nun wieder in Excel eingefügt. Sollte daher beim neuen Kompilieren wieder passen. </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</si>
  <si>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</si>
  <si>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</si>
  <si>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</si>
  <si>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</si>
  <si>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</si>
  <si>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</si>
  <si>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</si>
  <si>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</si>
  <si>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</si>
  <si>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</si>
  <si>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</si>
  <si>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</si>
  <si>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</si>
  <si>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</si>
  <si>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</si>
  <si>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</si>
  <si>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</si>
  <si>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</si>
  <si>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</si>
  <si>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</si>
  <si>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</si>
  <si>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</si>
  <si>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</si>
  <si>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</si>
  <si>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</si>
  <si>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</si>
  <si>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</si>
  <si>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</si>
  <si>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</si>
  <si>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Erläuterung Subtypen per Bild in Online-Umsetzung fehlt</t>
  </si>
  <si>
    <t>Eingabe Fenster in Metern ist im Tool noch in Centimetern</t>
  </si>
  <si>
    <t>Eingabe HK in Metern ist im Tool noch in Millimetern</t>
  </si>
  <si>
    <t>Infobox besserer HK auf Raumergebnisebene sollte über dem Marker auf dem Barchart stehen steht derzeit ganz links außen</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</si>
  <si>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</si>
  <si>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</si>
  <si>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</si>
  <si>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</si>
  <si>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</si>
  <si>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</si>
  <si>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</si>
  <si>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</si>
  <si>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</si>
  <si>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</si>
  <si>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</si>
  <si>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</si>
  <si>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</si>
  <si>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</si>
  <si>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</si>
  <si>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</si>
  <si>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</si>
  <si>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</si>
  <si>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</si>
  <si>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</si>
  <si>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</si>
  <si>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</si>
  <si>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</si>
  <si>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</si>
  <si>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</si>
  <si>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</si>
  <si>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</si>
  <si>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</si>
  <si>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</si>
  <si>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</si>
  <si>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</si>
  <si>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</si>
  <si>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</si>
  <si>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</si>
  <si>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</si>
  <si>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</si>
  <si>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</si>
  <si>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</si>
  <si>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</si>
  <si>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</si>
  <si>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</si>
  <si>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</si>
  <si>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</si>
  <si>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</si>
  <si>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</si>
  <si>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</si>
  <si>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</si>
  <si>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</si>
  <si>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</si>
  <si>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</si>
  <si>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</si>
  <si>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</si>
  <si>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</si>
  <si>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</si>
  <si>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</si>
  <si>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</si>
  <si>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</si>
  <si>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</si>
  <si>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</si>
  <si>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</si>
  <si>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</si>
  <si>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</si>
  <si>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</si>
  <si>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</si>
  <si>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</si>
  <si>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</si>
  <si>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</si>
  <si>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</si>
  <si>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</si>
  <si>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</si>
  <si>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</si>
  <si>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</si>
  <si>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</si>
  <si>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</si>
  <si>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</si>
  <si>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</si>
  <si>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</si>
  <si>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</si>
  <si>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</si>
  <si>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</si>
  <si>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</si>
  <si>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</si>
  <si>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</si>
  <si>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</si>
  <si>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</si>
  <si>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</si>
  <si>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</si>
  <si>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</si>
  <si>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</si>
  <si>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</si>
  <si>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</si>
  <si>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</si>
  <si>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</si>
  <si>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</si>
  <si>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</si>
  <si>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</si>
  <si>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</si>
  <si>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</si>
  <si>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</si>
  <si>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</si>
  <si>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</si>
  <si>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</si>
  <si>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</si>
  <si>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</si>
  <si>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</si>
  <si>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</si>
  <si>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</si>
  <si>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</si>
  <si>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</si>
  <si>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</si>
  <si>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</si>
  <si>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</si>
  <si>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</si>
  <si>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</si>
  <si>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</si>
  <si>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</si>
  <si>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</si>
  <si>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</si>
  <si>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</si>
  <si>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</si>
  <si>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</si>
  <si>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</si>
  <si>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</si>
  <si>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</si>
  <si>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</si>
  <si>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</si>
  <si>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</si>
  <si>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</si>
  <si>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</si>
  <si>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</si>
  <si>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</si>
  <si>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</si>
  <si>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</si>
  <si>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</si>
  <si>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</si>
  <si>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</si>
  <si>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</si>
  <si>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</si>
  <si>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</si>
  <si>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</si>
  <si>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</si>
  <si>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</si>
  <si>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</si>
  <si>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</si>
  <si>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</si>
  <si>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</si>
  <si>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</si>
  <si>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</si>
  <si>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</si>
  <si>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</si>
  <si>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</si>
  <si>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</si>
  <si>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</si>
  <si>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</si>
  <si>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</si>
  <si>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</si>
  <si>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</si>
  <si>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</si>
  <si>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</si>
  <si>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</si>
  <si>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</si>
  <si>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</si>
  <si>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</si>
  <si>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</si>
  <si>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</si>
  <si>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</si>
  <si>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</si>
  <si>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</si>
  <si>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</si>
  <si>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</si>
  <si>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</si>
  <si>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</si>
  <si>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</si>
  <si>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</si>
  <si>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</si>
  <si>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</si>
  <si>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</si>
  <si>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</si>
  <si>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</si>
  <si>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</si>
  <si>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</si>
  <si>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</si>
  <si>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</si>
  <si>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</si>
  <si>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</si>
  <si>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</si>
  <si>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</si>
  <si>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</si>
  <si>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</si>
  <si>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</si>
  <si>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</si>
  <si>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</si>
  <si>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</si>
  <si>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</si>
  <si>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</si>
  <si>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</si>
  <si>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</si>
  <si>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</si>
  <si>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</si>
  <si>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</si>
  <si>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</si>
  <si>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</si>
  <si>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</si>
  <si>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</si>
  <si>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</si>
  <si>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</si>
  <si>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</si>
  <si>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</si>
  <si>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</si>
  <si>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</si>
  <si>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</si>
  <si>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</si>
  <si>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</si>
  <si>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</si>
  <si>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</si>
  <si>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</si>
  <si>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</si>
  <si>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</si>
  <si>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</si>
  <si>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</si>
  <si>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</si>
  <si>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</si>
  <si>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</si>
  <si>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</si>
  <si>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</si>
  <si>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</si>
  <si>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</si>
  <si>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</si>
  <si>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</si>
  <si>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</si>
  <si>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</si>
  <si>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</si>
  <si>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</si>
  <si>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</si>
  <si>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</si>
  <si>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</si>
  <si>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</si>
  <si>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</si>
  <si>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</si>
  <si>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</si>
  <si>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</si>
  <si>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</si>
  <si>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</si>
  <si>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</si>
  <si>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</si>
  <si>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</si>
  <si>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</si>
  <si>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</si>
  <si>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TYP_roof</t>
  </si>
  <si>
    <t xml:space="preserve">Dachform </t>
  </si>
  <si>
    <t>geneigt</t>
  </si>
  <si>
    <t>geneigt: 25°, steil: 40°, sehr steil: 55°</t>
  </si>
  <si>
    <t>YEAR_build_bj</t>
  </si>
  <si>
    <t>1949 - 1957</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</si>
  <si>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</si>
  <si>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</si>
  <si>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</si>
  <si>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</si>
  <si>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</si>
  <si>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</si>
  <si>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</si>
  <si>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</si>
  <si>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</si>
  <si>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</si>
  <si>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</si>
  <si>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</si>
  <si>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</si>
  <si>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</si>
  <si>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</si>
  <si>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</si>
  <si>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</si>
  <si>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&lt;abbr title="Was ist der Unterschied zwischen Einrohr- und Zweirohrheizung? In den meisten Gebäuden ist heute ein Zweirohrsystem installiert. Einrohrsysteme wurden vor allem zwischen 1975 und 1985 verbaut.  Einrohrheizungen erkennen Sie daran, dass das Heizungswasser auch dann am Heizkörper vorbeiströmt, wenn das Thermostatventil geschlossen ist – es fließt weiter zum nächsten Heizkörper im Kreislauf."&gt; verteilt &lt;/abbr&gt; ?</t>
  </si>
  <si>
    <t>Radio Button</t>
  </si>
  <si>
    <t>EXIST_T_VL_set</t>
  </si>
  <si>
    <t>Ich weiß auf welche &lt;abbr title="Sie können die Außentemperatur falls möglich an Ihrer Heizung ablesen. Sollte Ihnen keine vor Ort gemessene Außentemperatur vorliegen, nutzen Sie die Temperaturmessungen der nächstgelegenen Wetterstation zum gleichen Zeitpunkt."&gt; Vorlauftemperatur  &lt;/abbr&gt; am Auslegungspunkt die Heizung eingestellt ist.</t>
  </si>
  <si>
    <t xml:space="preserve">T_VL_nom_set </t>
  </si>
  <si>
    <t>Vorlauftemperatur am Auslegungspunkt</t>
  </si>
  <si>
    <t>EXIST_T_VL_meas</t>
  </si>
  <si>
    <t>Ich kann im Heizungsraum die Vorlauftemperatur &lt;abbr title="Die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Temepratur nicht bekannt, wählen Sie "Nein"."&gt; ablesen  &lt;/abbr&gt;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</si>
  <si>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</si>
  <si>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</si>
  <si>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</si>
  <si>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</si>
  <si>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</si>
  <si>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</si>
  <si>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</si>
  <si>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</si>
  <si>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</si>
  <si>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</si>
  <si>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</si>
  <si>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</si>
  <si>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</si>
  <si>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Test</t>
  </si>
  <si>
    <t>Kinderzimmer</t>
  </si>
  <si>
    <t>Esszimmer</t>
  </si>
  <si>
    <t xml:space="preserve">Es werden typischerweise 20°C in Wohnräumen und 24°C in Bädern angesetzt. Ihre Eigenen Komforttemperaturen können davon abweichen. </t>
  </si>
  <si>
    <t>&lt;abbr title="Hiermit ist die horizontale Decke des Raumes gemeint. Befindet sich über dieser Decke ein Dachboden, wählen Sie "unbeheizt"."&gt; Decke  &lt;/abbr&gt; grenzt an</t>
  </si>
  <si>
    <t>TYP_roof =! "Flach bzw. Flachdach"</t>
  </si>
  <si>
    <t xml:space="preserve">Gesamtlänge der &lt;abbr title="Bitte berücksichtigen Sie nur raumhohe Außenwände, die direkten Kontakt zur Außenluft haben."&gt; Außenwände &lt;/abbr&gt; </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</si>
  <si>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</si>
  <si>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</si>
  <si>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</si>
  <si>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</si>
  <si>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</si>
  <si>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</si>
  <si>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</si>
  <si>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</si>
  <si>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1995 - 2002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</si>
  <si>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</si>
  <si>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</si>
  <si>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</si>
  <si>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</si>
  <si>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</si>
  <si>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</si>
  <si>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</si>
  <si>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</si>
  <si>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</si>
  <si>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</si>
  <si>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</si>
  <si>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</si>
  <si>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</si>
  <si>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</si>
  <si>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</si>
  <si>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</si>
  <si>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TYP_roof =/ "Flach bzw. Flachdach"</t>
  </si>
  <si>
    <t xml:space="preserve">Geben Sie die Anzahl der Giebelwände an. </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</si>
  <si>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</si>
  <si>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</si>
  <si>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</si>
  <si>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</si>
  <si>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</si>
  <si>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</si>
  <si>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</si>
  <si>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</si>
  <si>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</si>
  <si>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</si>
  <si>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</si>
  <si>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</si>
  <si>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</si>
  <si>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</si>
  <si>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</si>
  <si>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</si>
  <si>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</si>
  <si>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</si>
  <si>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</si>
  <si>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</si>
  <si>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</si>
  <si>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</si>
  <si>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</si>
  <si>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</si>
  <si>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</si>
  <si>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</si>
  <si>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</si>
  <si>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</si>
  <si>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</si>
  <si>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</si>
  <si>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</si>
  <si>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</si>
  <si>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</si>
  <si>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Gliederheizkörper</t>
  </si>
  <si>
    <t>Rohrradiator</t>
  </si>
  <si>
    <t>TYP_2_rad1</t>
  </si>
  <si>
    <t>Geben Sie den Subtyp des Heizkörpers an</t>
  </si>
  <si>
    <t>Typ_21</t>
  </si>
  <si>
    <t>Typ_22</t>
  </si>
  <si>
    <t>Typ_33</t>
  </si>
  <si>
    <t>Stahlradiator</t>
  </si>
  <si>
    <t>Stahlrohrradiator</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</si>
  <si>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</si>
  <si>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</si>
  <si>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</si>
  <si>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</si>
  <si>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</si>
  <si>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</si>
  <si>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</si>
  <si>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</si>
  <si>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</si>
  <si>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</si>
  <si>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</si>
  <si>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</si>
  <si>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</si>
  <si>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</si>
  <si>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</si>
  <si>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</si>
  <si>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</si>
  <si>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</si>
  <si>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</si>
  <si>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</si>
  <si>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</si>
  <si>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</si>
  <si>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</si>
  <si>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</si>
  <si>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</si>
  <si>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</si>
  <si>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</si>
  <si>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</si>
  <si>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</si>
  <si>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</si>
  <si>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</si>
  <si>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</si>
  <si>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</si>
  <si>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</si>
  <si>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</si>
  <si>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</si>
  <si>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</si>
  <si>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</si>
  <si>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</si>
  <si>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</si>
  <si>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</si>
  <si>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</si>
  <si>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</si>
  <si>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</si>
  <si>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</si>
  <si>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</si>
  <si>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</si>
  <si>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</si>
  <si>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</si>
  <si>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</si>
  <si>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</si>
  <si>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</si>
  <si>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</si>
  <si>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</si>
  <si>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</si>
  <si>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</si>
  <si>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</si>
  <si>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</si>
  <si>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</si>
  <si>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</si>
  <si>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</si>
  <si>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</si>
  <si>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</si>
  <si>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</si>
  <si>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</si>
  <si>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</si>
  <si>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</si>
  <si>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</si>
  <si>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</si>
  <si>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</si>
  <si>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</si>
  <si>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</si>
  <si>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</si>
  <si>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</si>
  <si>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</si>
  <si>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</si>
  <si>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</si>
  <si>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</si>
  <si>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</si>
  <si>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</si>
  <si>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</si>
  <si>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</si>
  <si>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</si>
  <si>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</si>
  <si>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</si>
  <si>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</si>
  <si>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</si>
  <si>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</si>
  <si>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</si>
  <si>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</si>
  <si>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</si>
  <si>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</si>
  <si>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</si>
  <si>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</si>
  <si>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</si>
  <si>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</si>
  <si>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</si>
  <si>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</si>
  <si>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</si>
  <si>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</si>
  <si>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</si>
  <si>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</si>
  <si>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</si>
  <si>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</si>
  <si>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</si>
  <si>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</si>
  <si>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</si>
  <si>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</si>
  <si>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</si>
  <si>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</si>
  <si>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</si>
  <si>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</si>
  <si>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</si>
  <si>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</si>
  <si>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</si>
  <si>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</si>
  <si>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</si>
  <si>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</si>
  <si>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</si>
  <si>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</si>
  <si>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</si>
  <si>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</si>
  <si>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</si>
  <si>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</si>
  <si>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</si>
  <si>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</si>
  <si>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</si>
  <si>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</si>
  <si>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</si>
  <si>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</si>
  <si>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</si>
  <si>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</si>
  <si>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</si>
  <si>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</si>
  <si>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</si>
  <si>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</si>
  <si>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</si>
  <si>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</si>
  <si>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</si>
  <si>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</si>
  <si>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</si>
  <si>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</si>
  <si>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</si>
  <si>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</si>
  <si>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</si>
  <si>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</si>
  <si>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</si>
  <si>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</si>
  <si>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</si>
  <si>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</si>
  <si>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</si>
  <si>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</si>
  <si>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</si>
  <si>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</si>
  <si>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</si>
  <si>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</si>
  <si>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</si>
  <si>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</si>
  <si>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</si>
  <si>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</si>
  <si>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</si>
  <si>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</si>
  <si>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</si>
  <si>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</si>
  <si>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</si>
  <si>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</si>
  <si>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</si>
  <si>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</si>
  <si>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</si>
  <si>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</si>
  <si>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</si>
  <si>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</si>
  <si>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</si>
  <si>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</si>
  <si>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</si>
  <si>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</si>
  <si>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</si>
  <si>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</si>
  <si>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</si>
  <si>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</si>
  <si>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</si>
  <si>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</si>
  <si>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</si>
  <si>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</si>
  <si>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</si>
  <si>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</si>
  <si>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</si>
  <si>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</si>
  <si>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</si>
  <si>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</si>
  <si>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</si>
  <si>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</si>
  <si>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</si>
  <si>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</si>
  <si>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</si>
  <si>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</si>
  <si>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</si>
  <si>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</si>
  <si>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</si>
  <si>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</si>
  <si>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</si>
  <si>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</si>
  <si>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</si>
  <si>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</si>
  <si>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</si>
  <si>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</si>
  <si>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</si>
  <si>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</si>
  <si>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</si>
  <si>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</si>
  <si>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</si>
  <si>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</si>
  <si>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</si>
  <si>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</si>
  <si>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</si>
  <si>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</si>
  <si>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</si>
  <si>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</si>
  <si>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</si>
  <si>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</si>
  <si>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</si>
  <si>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</si>
  <si>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</si>
  <si>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</si>
  <si>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</si>
  <si>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</si>
  <si>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</si>
  <si>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</si>
  <si>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</si>
  <si>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</si>
  <si>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</si>
  <si>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</si>
  <si>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</si>
  <si>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</si>
  <si>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</si>
  <si>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</si>
  <si>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</si>
  <si>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</si>
  <si>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</si>
  <si>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</si>
  <si>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</si>
  <si>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</si>
  <si>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</si>
  <si>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</si>
  <si>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</si>
  <si>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</si>
  <si>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</si>
  <si>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</si>
  <si>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</si>
  <si>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</si>
  <si>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</si>
  <si>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</si>
  <si>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</si>
  <si>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</si>
  <si>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</si>
  <si>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</si>
  <si>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</si>
  <si>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</si>
  <si>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</si>
  <si>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</si>
  <si>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</si>
  <si>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</si>
  <si>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</si>
  <si>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</si>
  <si>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</si>
  <si>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</si>
  <si>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</si>
  <si>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</si>
  <si>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</si>
  <si>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</si>
  <si>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</si>
  <si>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</si>
  <si>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</si>
  <si>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</si>
  <si>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</si>
  <si>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</si>
  <si>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</si>
  <si>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</si>
  <si>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</si>
  <si>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</si>
  <si>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</si>
  <si>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</si>
  <si>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</si>
  <si>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</si>
  <si>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</si>
  <si>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</si>
  <si>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</si>
  <si>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</si>
  <si>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</si>
  <si>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</si>
  <si>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</si>
  <si>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</si>
  <si>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</si>
  <si>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</si>
  <si>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</si>
  <si>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</si>
  <si>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</si>
  <si>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</si>
  <si>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</si>
  <si>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</si>
  <si>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</si>
  <si>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</si>
  <si>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</si>
  <si>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</si>
  <si>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</si>
  <si>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</si>
  <si>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</si>
  <si>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</si>
  <si>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</si>
  <si>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</si>
  <si>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</si>
  <si>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</si>
  <si>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</si>
  <si>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</si>
  <si>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</si>
  <si>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</si>
  <si>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</si>
  <si>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</si>
  <si>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</si>
  <si>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</si>
  <si>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</si>
  <si>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</si>
  <si>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</si>
  <si>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</si>
  <si>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</si>
  <si>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</si>
  <si>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</si>
  <si>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</si>
  <si>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</si>
  <si>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</si>
  <si>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</si>
  <si>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</si>
  <si>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</si>
  <si>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</si>
  <si>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</si>
  <si>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</si>
  <si>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</si>
  <si>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</si>
  <si>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</si>
  <si>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</si>
  <si>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</si>
  <si>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</si>
  <si>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</si>
  <si>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</si>
  <si>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</si>
  <si>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</si>
  <si>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</si>
  <si>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</si>
  <si>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</si>
  <si>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</si>
  <si>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</si>
  <si>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</si>
  <si>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</si>
  <si>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</si>
  <si>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</si>
  <si>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</si>
  <si>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</si>
  <si>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</si>
  <si>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</si>
  <si>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</si>
  <si>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</si>
  <si>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</si>
  <si>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</si>
  <si>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</si>
  <si>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</si>
  <si>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</si>
  <si>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</si>
  <si>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</si>
  <si>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</si>
  <si>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</si>
  <si>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</si>
  <si>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</si>
  <si>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</si>
  <si>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</si>
  <si>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</si>
  <si>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</si>
  <si>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</si>
  <si>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</si>
  <si>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</si>
  <si>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</si>
  <si>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</si>
  <si>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</si>
  <si>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</si>
  <si>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</si>
  <si>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</si>
  <si>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</si>
  <si>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</si>
  <si>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</si>
  <si>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</si>
  <si>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</si>
  <si>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</si>
  <si>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Vorlauftemperatur erreicht.</t>
  </si>
  <si>
    <t>R2</t>
  </si>
  <si>
    <t>TXT_room_R2_verysuit</t>
  </si>
  <si>
    <t>## &lt;i class="bi bi-circle-fill rating-green"&gt;&lt;/i&gt; Sehr gut geeignet.
### Stark gemacht!
Die Heizlast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</si>
  <si>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</si>
  <si>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Heizlast ist durchschnittlich. Eine Dämmung oder Erneuerung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</si>
  <si>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</si>
  <si>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</si>
  <si>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</si>
  <si>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</si>
  <si>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</si>
  <si>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</si>
  <si>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</si>
  <si>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</si>
  <si>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</si>
  <si>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</si>
  <si>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</si>
  <si>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</si>
  <si>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</si>
  <si>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</si>
  <si>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</si>
  <si>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</si>
  <si>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</si>
  <si>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</si>
  <si>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</si>
  <si>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</si>
  <si>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</si>
  <si>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</si>
  <si>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</si>
  <si>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</si>
  <si>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</si>
  <si>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</si>
  <si>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</si>
  <si>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</si>
  <si>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</si>
  <si>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</si>
  <si>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</si>
  <si>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 &lt;i class="bi bi-circle-fill rating-orange"&gt;&lt;/i&gt;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</si>
  <si>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</si>
  <si>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 &lt;i class="bi bi-circle-fill rating-yellow"&gt;&lt;/i&gt; Fast niedertemperaturfähig – Maßnahmen empfehlenswert  
###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</si>
  <si>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</si>
  <si>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 &lt;i class="bi bi-circle-fill rating-green"&gt;&lt;/i&gt; Niedertemperaturfähig – gute Voraussetzungen  
### Bereit für die Wärmepumpe!  
Alle erfassten Räume können schon heute mit ausreichend geringer Vorlauftemperatur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</si>
  <si>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</si>
  <si>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</si>
  <si>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</si>
  <si>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</si>
  <si>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</si>
  <si>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</si>
  <si>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</si>
  <si>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</si>
  <si>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</si>
  <si>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</si>
  <si>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</si>
  <si>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</si>
  <si>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(Typ 33) müsste mindestens doppelt so groß sein.
</t>
  </si>
  <si>
    <t>TXT_build_G2_rad_suffchangeobl</t>
  </si>
  <si>
    <t xml:space="preserve">### Zu geringe Leistung.  
Auch ein besserer Heizkörper (Typ 33)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</si>
  <si>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</si>
  <si>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</si>
  <si>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</si>
  <si>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</si>
  <si>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</si>
  <si>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</si>
  <si>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</si>
  <si>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</si>
  <si>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</si>
  <si>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</si>
  <si>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Vorlauftemperaturen.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</si>
  <si>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</si>
  <si>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</si>
  <si>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</si>
  <si>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Vorlauftemperatur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</si>
  <si>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</si>
  <si>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</si>
  <si>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</si>
  <si>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</si>
  <si>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</si>
  <si>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</si>
  <si>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</si>
  <si>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</si>
  <si>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</si>
  <si>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</si>
  <si>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</si>
  <si>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</si>
  <si>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</si>
  <si>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</si>
  <si>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</si>
  <si>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</si>
  <si>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</si>
  <si>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U-Wert. Deshalb entweicht hier mit </t>
  </si>
  <si>
    <t>TXT_buid_G4_wall_notsuit_2</t>
  </si>
  <si>
    <t xml:space="preserve"> ein Großteil der Wärme. Eine (zusätzliche) Dämmung senkt den Energieverbrauch und die Heizlast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</si>
  <si>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</si>
  <si>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</si>
  <si>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</si>
  <si>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</si>
  <si>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</si>
  <si>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</si>
  <si>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Heizlast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</si>
  <si>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</si>
  <si>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</si>
  <si>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</si>
  <si>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</si>
  <si>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</si>
  <si>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</si>
  <si>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</si>
  <si>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</si>
  <si>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</si>
  <si>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</si>
  <si>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</si>
  <si>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</si>
  <si>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</si>
  <si>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</si>
  <si>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</si>
  <si>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</si>
  <si>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</si>
  <si>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Heizlast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</si>
  <si>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</si>
  <si>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</si>
  <si>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</si>
  <si>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</si>
  <si>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</si>
  <si>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t>
  </si>
  <si>
    <t>TXT_buid_G4_roof_verysuit</t>
  </si>
  <si>
    <t>## Dach gut isoliert – sehr gute Voraussetzung  
Das Dach hat einen niedrigen U-Wert.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</si>
  <si>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</si>
  <si>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</si>
  <si>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</si>
  <si>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</si>
  <si>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</si>
  <si>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</si>
  <si>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</si>
  <si>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</si>
  <si>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</si>
  <si>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</si>
  <si>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</si>
  <si>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</si>
  <si>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</si>
  <si>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</si>
  <si>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</si>
  <si>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</si>
  <si>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</si>
  <si>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</si>
  <si>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</si>
  <si>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</si>
  <si>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</si>
  <si>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</si>
  <si>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</si>
  <si>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</si>
  <si>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</si>
  <si>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</si>
  <si>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</si>
  <si>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</si>
  <si>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</si>
  <si>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</si>
  <si>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</si>
  <si>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</si>
  <si>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</si>
  <si>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</si>
  <si>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</si>
  <si>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</si>
  <si>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</si>
  <si>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</si>
  <si>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</si>
  <si>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</si>
  <si>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</si>
  <si>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</si>
  <si>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</si>
  <si>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</si>
  <si>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</si>
  <si>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</si>
  <si>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</si>
  <si>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</si>
  <si>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</si>
  <si>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</si>
  <si>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</si>
  <si>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</si>
  <si>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</si>
  <si>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</si>
  <si>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</si>
  <si>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</si>
  <si>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</si>
  <si>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</si>
  <si>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</si>
  <si>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</si>
  <si>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</si>
  <si>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</si>
  <si>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</si>
  <si>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</si>
  <si>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</si>
  <si>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</si>
  <si>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</si>
  <si>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</si>
  <si>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</si>
  <si>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</si>
  <si>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</si>
  <si>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</si>
  <si>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</si>
  <si>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</si>
  <si>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</si>
  <si>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</si>
  <si>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</si>
  <si>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</si>
  <si>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</si>
  <si>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</si>
  <si>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</si>
  <si>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</si>
  <si>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</si>
  <si>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</si>
  <si>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</si>
  <si>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</si>
  <si>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</si>
  <si>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</si>
  <si>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</si>
  <si>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</si>
  <si>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</si>
  <si>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</si>
  <si>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</si>
  <si>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</si>
  <si>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</si>
  <si>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</si>
  <si>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</si>
  <si>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</si>
  <si>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</si>
  <si>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</si>
  <si>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</si>
  <si>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</si>
  <si>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</si>
  <si>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</si>
  <si>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</si>
  <si>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</si>
  <si>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</si>
  <si>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</si>
  <si>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</si>
  <si>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</si>
  <si>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</si>
  <si>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</si>
  <si>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</si>
  <si>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</si>
  <si>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</si>
  <si>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</si>
  <si>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</si>
  <si>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</si>
  <si>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</si>
  <si>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</si>
  <si>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</si>
  <si>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</si>
  <si>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</si>
  <si>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</si>
  <si>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</si>
  <si>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</si>
  <si>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</si>
  <si>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</si>
  <si>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</si>
  <si>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</si>
  <si>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</si>
  <si>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</si>
  <si>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</si>
  <si>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</si>
  <si>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</si>
  <si>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</si>
  <si>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</si>
  <si>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</si>
  <si>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</si>
  <si>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</si>
  <si>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</si>
  <si>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</si>
  <si>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</si>
  <si>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</si>
  <si>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</si>
  <si>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</si>
  <si>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</si>
  <si>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</si>
  <si>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</si>
  <si>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</si>
  <si>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</si>
  <si>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</si>
  <si>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</si>
  <si>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</si>
  <si>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</si>
  <si>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</si>
  <si>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</si>
  <si>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</si>
  <si>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</si>
  <si>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</si>
  <si>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</si>
  <si>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</si>
  <si>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</si>
  <si>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</si>
  <si>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</si>
  <si>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</si>
  <si>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</si>
  <si>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</si>
  <si>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</si>
  <si>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</si>
  <si>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</si>
  <si>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</si>
  <si>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</si>
  <si>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</si>
  <si>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</si>
  <si>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</si>
  <si>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</si>
  <si>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</si>
  <si>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</si>
  <si>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</si>
  <si>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</si>
  <si>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</si>
  <si>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</si>
  <si>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</si>
  <si>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</si>
  <si>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</si>
  <si>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</si>
  <si>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</si>
  <si>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</si>
  <si>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</si>
  <si>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</si>
  <si>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</si>
  <si>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</si>
  <si>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</si>
  <si>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</si>
  <si>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</si>
  <si>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</si>
  <si>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</si>
  <si>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</si>
  <si>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</si>
  <si>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</si>
  <si>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</si>
  <si>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</si>
  <si>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</si>
  <si>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</si>
  <si>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</si>
  <si>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</si>
  <si>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</si>
  <si>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</si>
  <si>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</si>
  <si>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</si>
  <si>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</si>
  <si>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</si>
  <si>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</si>
  <si>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</si>
  <si>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</si>
  <si>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</si>
  <si>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</si>
  <si>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</si>
  <si>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</si>
  <si>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</si>
  <si>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</si>
  <si>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</si>
  <si>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</si>
  <si>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</si>
  <si>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</si>
  <si>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</si>
  <si>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</si>
  <si>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</si>
  <si>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</si>
  <si>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</si>
  <si>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</si>
  <si>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 xml:space="preserve">Test  AW Fläche </t>
  </si>
  <si>
    <t>bis</t>
  </si>
  <si>
    <t>Test Dachlfäche</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</si>
  <si>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</si>
  <si>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</si>
  <si>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</si>
  <si>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</si>
  <si>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</si>
  <si>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</si>
  <si>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</si>
  <si>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</si>
  <si>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</si>
  <si>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</si>
  <si>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</si>
  <si>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</si>
  <si>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</si>
  <si>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</si>
  <si>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</si>
  <si>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</si>
  <si>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</si>
  <si>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</si>
  <si>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</si>
  <si>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</si>
  <si>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</si>
  <si>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</si>
  <si>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</si>
  <si>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</si>
  <si>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</si>
  <si>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</si>
  <si>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</si>
  <si>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</si>
  <si>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</si>
  <si>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</si>
  <si>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</si>
  <si>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</si>
  <si>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</si>
  <si>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</si>
  <si>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</si>
  <si>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</si>
  <si>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</si>
  <si>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</si>
  <si>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</si>
  <si>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</si>
  <si>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</si>
  <si>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</si>
  <si>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</si>
  <si>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</si>
  <si>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</si>
  <si>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</si>
  <si>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</si>
  <si>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</si>
  <si>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</si>
  <si>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</si>
  <si>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</si>
  <si>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Gewinderohr</t>
  </si>
  <si>
    <t>Standardkonvektor</t>
  </si>
  <si>
    <t>Wohnungseigentümer*in</t>
  </si>
  <si>
    <t>Typ_11</t>
  </si>
  <si>
    <t>Fensterbankradiator</t>
  </si>
  <si>
    <t>Stahlrohr</t>
  </si>
  <si>
    <t>Hausverwalter*in</t>
  </si>
  <si>
    <t>Typ_20</t>
  </si>
  <si>
    <t>Stahlrippenrohr</t>
  </si>
  <si>
    <t>Mieter*in</t>
  </si>
  <si>
    <t>Dachtyp</t>
  </si>
  <si>
    <t>Dachneigung (°)</t>
  </si>
  <si>
    <t>Gebäudetypen</t>
  </si>
  <si>
    <t>Typ_30</t>
  </si>
  <si>
    <t>Flach bzw. Flachdach</t>
  </si>
  <si>
    <t>Reihenhaus</t>
  </si>
  <si>
    <t>Gussradiator_hb</t>
  </si>
  <si>
    <t>Stahlradiator_hb</t>
  </si>
  <si>
    <t>steil</t>
  </si>
  <si>
    <t>Mehrfamilienhaus</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</si>
  <si>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</si>
  <si>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</si>
  <si>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</si>
  <si>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</si>
  <si>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</si>
  <si>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</si>
  <si>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</si>
  <si>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</si>
  <si>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</si>
  <si>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</si>
  <si>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</si>
  <si>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</si>
  <si>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</si>
  <si>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</si>
  <si>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</si>
  <si>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</si>
  <si>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</si>
  <si>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</si>
  <si>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</si>
  <si>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</si>
  <si>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</si>
  <si>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1859 und älter</t>
  </si>
  <si>
    <t>1860 - 1918</t>
  </si>
  <si>
    <t>1860-1918</t>
  </si>
  <si>
    <t>1982 und älter</t>
  </si>
  <si>
    <t>1919 - 1948</t>
  </si>
  <si>
    <t>1983 - 1994</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</si>
  <si>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</si>
  <si>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</si>
  <si>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</si>
  <si>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</si>
  <si>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</si>
  <si>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</si>
  <si>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</si>
  <si>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</si>
  <si>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</si>
  <si>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</si>
  <si>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</si>
  <si>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</si>
  <si>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</si>
  <si>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</si>
  <si>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</si>
  <si>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</si>
  <si>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</si>
  <si>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</si>
  <si>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</si>
  <si>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</si>
  <si>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</si>
  <si>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</si>
  <si>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</si>
  <si>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</si>
  <si>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</si>
  <si>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</si>
  <si>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</si>
  <si>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</si>
  <si>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</si>
  <si>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</si>
  <si>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</si>
  <si>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</si>
  <si>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</si>
  <si>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</si>
  <si>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</si>
  <si>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</si>
  <si>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</si>
  <si>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</si>
  <si>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</si>
  <si>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</si>
  <si>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</si>
  <si>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</si>
  <si>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</si>
  <si>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</si>
  <si>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</si>
  <si>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</si>
  <si>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</si>
  <si>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</si>
  <si>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</si>
  <si>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</si>
  <si>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</si>
  <si>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</si>
  <si>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</si>
  <si>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</si>
  <si>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</si>
  <si>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</si>
  <si>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</si>
  <si>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</si>
  <si>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</si>
  <si>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</si>
  <si>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</si>
  <si>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</si>
  <si>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</si>
  <si>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</si>
  <si>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</si>
  <si>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</si>
  <si>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</si>
  <si>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</si>
  <si>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</si>
  <si>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</si>
  <si>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</si>
  <si>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</si>
  <si>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</si>
  <si>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</si>
  <si>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</si>
  <si>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</si>
  <si>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</si>
  <si>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</si>
  <si>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</si>
  <si>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</si>
  <si>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</si>
  <si>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</si>
  <si>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</si>
  <si>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</si>
  <si>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</si>
  <si>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</si>
  <si>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</si>
  <si>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</si>
  <si>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</si>
  <si>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</si>
  <si>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</si>
  <si>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</si>
  <si>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</si>
  <si>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</si>
  <si>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</si>
  <si>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</si>
  <si>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</si>
  <si>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</si>
  <si>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</si>
  <si>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</si>
  <si>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</si>
  <si>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</si>
  <si>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</si>
  <si>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</si>
  <si>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</si>
  <si>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</si>
  <si>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</si>
  <si>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</si>
  <si>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</si>
  <si>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</si>
  <si>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</si>
  <si>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</si>
  <si>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</si>
  <si>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</si>
  <si>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</si>
  <si>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</si>
  <si>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</si>
  <si>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</si>
  <si>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</si>
  <si>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</si>
  <si>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</si>
  <si>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</si>
  <si>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</si>
  <si>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</si>
  <si>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</si>
  <si>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</si>
  <si>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</si>
  <si>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</si>
  <si>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</si>
  <si>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</si>
  <si>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</si>
  <si>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</si>
  <si>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</si>
  <si>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</si>
  <si>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</si>
  <si>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</si>
  <si>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</si>
  <si>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</si>
  <si>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</si>
  <si>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</si>
  <si>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</si>
  <si>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</si>
  <si>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</si>
  <si>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</si>
  <si>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</si>
  <si>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</si>
  <si>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</si>
  <si>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</si>
  <si>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</si>
  <si>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</si>
  <si>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</si>
  <si>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</si>
  <si>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</si>
  <si>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</si>
  <si>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</si>
  <si>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</si>
  <si>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</si>
  <si>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</si>
  <si>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</si>
  <si>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</si>
  <si>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</si>
  <si>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</si>
  <si>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</si>
  <si>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</si>
  <si>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</si>
  <si>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</si>
  <si>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</si>
  <si>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</si>
  <si>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</si>
  <si>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</si>
  <si>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</si>
  <si>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</si>
  <si>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</si>
  <si>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</si>
  <si>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</si>
  <si>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</si>
  <si>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</si>
  <si>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</si>
  <si>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</si>
  <si>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</si>
  <si>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</si>
  <si>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</si>
  <si>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</si>
  <si>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</si>
  <si>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</si>
  <si>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</si>
  <si>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</si>
  <si>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</si>
  <si>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</si>
  <si>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</si>
  <si>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</si>
  <si>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</si>
  <si>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</si>
  <si>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</si>
  <si>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</si>
  <si>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</si>
  <si>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</si>
  <si>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</si>
  <si>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</si>
  <si>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</si>
  <si>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</si>
  <si>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</si>
  <si>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</si>
  <si>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</si>
  <si>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</si>
  <si>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</si>
  <si>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</si>
  <si>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</si>
  <si>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</si>
  <si>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</si>
  <si>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</si>
  <si>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</si>
  <si>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</si>
  <si>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</si>
  <si>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</si>
  <si>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</si>
  <si>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</si>
  <si>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</si>
  <si>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</si>
  <si>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</si>
  <si>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</si>
  <si>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</si>
  <si>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</si>
  <si>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</si>
  <si>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</si>
  <si>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</si>
  <si>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</si>
  <si>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</si>
  <si>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</si>
  <si>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</si>
  <si>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</si>
  <si>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</si>
  <si>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</si>
  <si>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</si>
  <si>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</si>
  <si>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</si>
  <si>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</si>
  <si>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</si>
  <si>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</si>
  <si>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</si>
  <si>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</si>
  <si>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</si>
  <si>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</si>
  <si>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</si>
  <si>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</si>
  <si>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</si>
  <si>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</si>
  <si>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</si>
  <si>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</si>
  <si>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</si>
  <si>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</si>
  <si>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</si>
  <si>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</si>
  <si>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</si>
  <si>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</si>
  <si>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</si>
  <si>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</si>
  <si>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</si>
  <si>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</si>
  <si>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</si>
  <si>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</si>
  <si>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</si>
  <si>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</si>
  <si>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</si>
  <si>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</si>
  <si>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</si>
  <si>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</si>
  <si>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</si>
  <si>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</si>
  <si>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</si>
  <si>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</si>
  <si>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</si>
  <si>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</si>
  <si>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</si>
  <si>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</si>
  <si>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</si>
  <si>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</si>
  <si>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</si>
  <si>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</si>
  <si>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</si>
  <si>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</si>
  <si>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</si>
  <si>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</si>
  <si>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</si>
  <si>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</si>
  <si>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</si>
  <si>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</si>
  <si>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</si>
  <si>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</si>
  <si>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</si>
  <si>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</si>
  <si>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</si>
  <si>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</si>
  <si>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</si>
  <si>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</si>
  <si>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</si>
  <si>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</si>
  <si>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</si>
  <si>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</si>
  <si>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</si>
  <si>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</si>
  <si>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</si>
  <si>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</si>
  <si>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</si>
  <si>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</si>
  <si>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</si>
  <si>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</si>
  <si>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</si>
  <si>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</si>
  <si>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</si>
  <si>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</si>
  <si>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</si>
  <si>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</si>
  <si>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</si>
  <si>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</si>
  <si>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</si>
  <si>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</si>
  <si>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</si>
  <si>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</si>
  <si>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</si>
  <si>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</si>
  <si>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</si>
  <si>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</si>
  <si>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</si>
  <si>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</si>
  <si>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</si>
  <si>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</si>
  <si>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</si>
  <si>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</si>
  <si>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</si>
  <si>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</si>
  <si>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</si>
  <si>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</si>
  <si>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</si>
  <si>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</si>
  <si>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</si>
  <si>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</si>
  <si>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</si>
  <si>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</si>
  <si>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</si>
  <si>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</si>
  <si>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</si>
  <si>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</si>
  <si>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</si>
  <si>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</si>
  <si>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</si>
  <si>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</si>
  <si>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</si>
  <si>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</si>
  <si>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</si>
  <si>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</si>
  <si>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</si>
  <si>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</si>
  <si>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</si>
  <si>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</si>
  <si>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</si>
  <si>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</si>
  <si>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</si>
  <si>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</si>
  <si>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</si>
  <si>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</si>
  <si>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</si>
  <si>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</si>
  <si>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</si>
  <si>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</si>
  <si>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</si>
  <si>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</si>
  <si>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</si>
  <si>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</si>
  <si>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</si>
  <si>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</si>
  <si>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</si>
  <si>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</si>
  <si>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</si>
  <si>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</si>
  <si>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</si>
  <si>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</si>
  <si>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</si>
  <si>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</si>
  <si>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</si>
  <si>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</si>
  <si>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</si>
  <si>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</si>
  <si>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</si>
  <si>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</si>
  <si>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</si>
  <si>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</si>
  <si>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</si>
  <si>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</si>
  <si>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</si>
  <si>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</si>
  <si>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</si>
  <si>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</si>
  <si>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</si>
  <si>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</si>
  <si>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</si>
  <si>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</si>
  <si>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</si>
  <si>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</si>
  <si>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</si>
  <si>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</si>
  <si>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</si>
  <si>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</si>
  <si>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</si>
  <si>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</si>
  <si>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</si>
  <si>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</si>
  <si>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</si>
  <si>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</si>
  <si>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</si>
  <si>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</si>
  <si>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</si>
  <si>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</si>
  <si>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</si>
  <si>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</si>
  <si>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</si>
  <si>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</si>
  <si>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</si>
  <si>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</si>
  <si>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</si>
  <si>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</si>
  <si>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</si>
  <si>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</si>
  <si>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</si>
  <si>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</si>
  <si>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</si>
  <si>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</si>
  <si>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</si>
  <si>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</si>
  <si>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</si>
  <si>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</si>
  <si>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</si>
  <si>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</si>
  <si>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</si>
  <si>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</si>
  <si>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</si>
  <si>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</si>
  <si>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</si>
  <si>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</si>
  <si>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</si>
  <si>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</si>
  <si>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</si>
  <si>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</si>
  <si>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</si>
  <si>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</si>
  <si>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</si>
  <si>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</si>
  <si>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</si>
  <si>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</si>
  <si>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</si>
  <si>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</si>
  <si>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</si>
  <si>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</si>
  <si>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</si>
  <si>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</si>
  <si>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</si>
  <si>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</si>
  <si>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</si>
  <si>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</si>
  <si>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</si>
  <si>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</si>
  <si>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</si>
  <si>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</si>
  <si>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</si>
  <si>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</si>
  <si>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</si>
  <si>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</si>
  <si>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</si>
  <si>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</si>
  <si>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</si>
  <si>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</si>
  <si>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</si>
  <si>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</si>
  <si>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</si>
  <si>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</si>
  <si>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</si>
  <si>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</si>
  <si>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</si>
  <si>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</si>
  <si>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</si>
  <si>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</si>
  <si>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</si>
  <si>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</si>
  <si>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</si>
  <si>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</si>
  <si>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</si>
  <si>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</si>
  <si>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</si>
  <si>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</si>
  <si>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</si>
  <si>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</si>
  <si>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</si>
  <si>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</si>
  <si>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</si>
  <si>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</si>
  <si>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</si>
  <si>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</si>
  <si>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</si>
  <si>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</si>
  <si>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</si>
  <si>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</si>
  <si>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</si>
  <si>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</si>
  <si>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</si>
  <si>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</si>
  <si>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</si>
  <si>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</si>
  <si>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</si>
  <si>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</si>
  <si>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</si>
  <si>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</si>
  <si>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</si>
  <si>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</si>
  <si>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</si>
  <si>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</si>
  <si>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</si>
  <si>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</si>
  <si>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</si>
  <si>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</si>
  <si>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</si>
  <si>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</si>
  <si>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</si>
  <si>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</si>
  <si>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</si>
  <si>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</si>
  <si>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</si>
  <si>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</si>
  <si>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</si>
  <si>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</si>
  <si>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</si>
  <si>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</si>
  <si>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</si>
  <si>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</si>
  <si>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</si>
  <si>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</si>
  <si>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</si>
  <si>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</si>
  <si>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</si>
  <si>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</si>
  <si>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</si>
  <si>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</si>
  <si>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</si>
  <si>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</si>
  <si>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</si>
  <si>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</si>
  <si>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</si>
  <si>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</si>
  <si>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</si>
  <si>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</si>
  <si>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</si>
  <si>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</si>
  <si>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</si>
  <si>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</si>
  <si>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</si>
  <si>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</si>
  <si>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</si>
  <si>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</si>
  <si>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</si>
  <si>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</si>
  <si>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</si>
  <si>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</si>
  <si>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</si>
  <si>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</si>
  <si>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</si>
  <si>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</si>
  <si>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</si>
  <si>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</si>
  <si>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</si>
  <si>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</si>
  <si>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</si>
  <si>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</si>
  <si>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</si>
  <si>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</si>
  <si>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</si>
  <si>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</si>
  <si>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</si>
  <si>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</si>
  <si>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</si>
  <si>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</si>
  <si>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</si>
  <si>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</si>
  <si>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</si>
  <si>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</si>
  <si>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</si>
  <si>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</si>
  <si>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</si>
  <si>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</si>
  <si>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</si>
  <si>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</si>
  <si>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</si>
  <si>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</si>
  <si>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</si>
  <si>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</si>
  <si>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</si>
  <si>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</si>
  <si>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</si>
  <si>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</si>
  <si>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</si>
  <si>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</si>
  <si>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</si>
  <si>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</si>
  <si>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</si>
  <si>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</si>
  <si>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</si>
  <si>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</si>
  <si>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</si>
  <si>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</si>
  <si>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</si>
  <si>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</si>
  <si>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</si>
  <si>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</si>
  <si>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</si>
  <si>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</si>
  <si>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</si>
  <si>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</si>
  <si>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</si>
  <si>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</si>
  <si>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</si>
  <si>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</si>
  <si>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</si>
  <si>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</si>
  <si>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</si>
  <si>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</si>
  <si>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</si>
  <si>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</si>
  <si>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</si>
  <si>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</si>
  <si>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</si>
  <si>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</si>
  <si>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</si>
  <si>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</si>
  <si>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</si>
  <si>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</si>
  <si>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</si>
  <si>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</si>
  <si>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</si>
  <si>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</si>
  <si>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</si>
  <si>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</si>
  <si>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</si>
  <si>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</si>
  <si>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</si>
  <si>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</si>
  <si>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</si>
  <si>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</si>
  <si>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</si>
  <si>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</si>
  <si>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</si>
  <si>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</si>
  <si>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</si>
  <si>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</si>
  <si>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</si>
  <si>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</si>
  <si>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</si>
  <si>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</si>
  <si>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</si>
  <si>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</si>
  <si>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</si>
  <si>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</si>
  <si>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</si>
  <si>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</si>
  <si>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</si>
  <si>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</si>
  <si>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</si>
  <si>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</si>
  <si>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</si>
  <si>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</si>
  <si>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</si>
  <si>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</si>
  <si>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</si>
  <si>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</si>
  <si>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</si>
  <si>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</si>
  <si>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</si>
  <si>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</si>
  <si>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</si>
  <si>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</si>
  <si>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</si>
  <si>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</si>
  <si>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</si>
  <si>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</si>
  <si>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</si>
  <si>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</si>
  <si>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</si>
  <si>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</si>
  <si>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</si>
  <si>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</si>
  <si>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</si>
  <si>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</si>
  <si>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</si>
  <si>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</si>
  <si>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</si>
  <si>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</si>
  <si>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</si>
  <si>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</si>
  <si>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</si>
  <si>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</si>
  <si>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</si>
  <si>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</si>
  <si>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</si>
  <si>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</si>
  <si>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</si>
  <si>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</si>
  <si>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</si>
  <si>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</si>
  <si>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</si>
  <si>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</si>
  <si>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</si>
  <si>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</si>
  <si>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</si>
  <si>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</si>
  <si>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</si>
  <si>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</si>
  <si>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</si>
  <si>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</si>
  <si>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</si>
  <si>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</si>
  <si>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</si>
  <si>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</si>
  <si>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</si>
  <si>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</si>
  <si>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</si>
  <si>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</si>
  <si>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</si>
  <si>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</si>
  <si>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</si>
  <si>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</si>
  <si>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</si>
  <si>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</si>
  <si>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</si>
  <si>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</si>
  <si>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</si>
  <si>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</si>
  <si>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</si>
  <si>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</si>
  <si>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</si>
  <si>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</si>
  <si>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</si>
  <si>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</si>
  <si>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</si>
  <si>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</si>
  <si>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</si>
  <si>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</si>
  <si>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</si>
  <si>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</si>
  <si>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</si>
  <si>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</si>
  <si>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</si>
  <si>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</si>
  <si>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</si>
  <si>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</si>
  <si>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</si>
  <si>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</si>
  <si>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</si>
  <si>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</si>
  <si>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</si>
  <si>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</si>
  <si>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</si>
  <si>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</si>
  <si>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</si>
  <si>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</si>
  <si>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</si>
  <si>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</si>
  <si>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</si>
  <si>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</si>
  <si>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</si>
  <si>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</si>
  <si>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</si>
  <si>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</si>
  <si>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</si>
  <si>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</si>
  <si>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</si>
  <si>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</si>
  <si>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</si>
  <si>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</si>
  <si>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</si>
  <si>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</si>
  <si>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</si>
  <si>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</si>
  <si>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</si>
  <si>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</si>
  <si>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</si>
  <si>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</si>
  <si>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</si>
  <si>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</si>
  <si>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</si>
  <si>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</si>
  <si>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</si>
  <si>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</si>
  <si>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</si>
  <si>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</si>
  <si>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</si>
  <si>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</si>
  <si>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</si>
  <si>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</si>
  <si>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</si>
  <si>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</si>
  <si>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</si>
  <si>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</si>
  <si>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</si>
  <si>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</si>
  <si>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</si>
  <si>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</si>
  <si>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</si>
  <si>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</si>
  <si>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</si>
  <si>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</si>
  <si>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</si>
  <si>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</si>
  <si>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</si>
  <si>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</si>
  <si>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</si>
  <si>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</si>
  <si>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</si>
  <si>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</si>
  <si>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</si>
  <si>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</si>
  <si>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</si>
  <si>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</si>
  <si>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</si>
  <si>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</si>
  <si>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</si>
  <si>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</si>
  <si>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</si>
  <si>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</si>
  <si>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</si>
  <si>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</si>
  <si>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</si>
  <si>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</si>
  <si>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</si>
  <si>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</si>
  <si>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</si>
  <si>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</si>
  <si>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</si>
  <si>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</si>
  <si>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</si>
  <si>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</si>
  <si>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</si>
  <si>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</si>
  <si>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</si>
  <si>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</si>
  <si>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</si>
  <si>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</si>
  <si>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</si>
  <si>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</si>
  <si>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</si>
  <si>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</si>
  <si>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</si>
  <si>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</si>
  <si>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</si>
  <si>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</si>
  <si>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</si>
  <si>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</si>
  <si>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</si>
  <si>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</si>
  <si>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</si>
  <si>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</si>
  <si>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</si>
  <si>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</si>
  <si>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</si>
  <si>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</si>
  <si>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</si>
  <si>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</si>
  <si>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</si>
  <si>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</si>
  <si>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</si>
  <si>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</si>
  <si>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</si>
  <si>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</si>
  <si>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</si>
  <si>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</si>
  <si>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</si>
  <si>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</si>
  <si>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</si>
  <si>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</si>
  <si>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</si>
  <si>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</si>
  <si>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</si>
  <si>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</si>
  <si>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</si>
  <si>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</si>
  <si>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</si>
  <si>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</si>
  <si>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</si>
  <si>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</si>
  <si>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</si>
  <si>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</si>
  <si>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</si>
  <si>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</si>
  <si>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</si>
  <si>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</si>
  <si>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</si>
  <si>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</si>
  <si>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</si>
  <si>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</si>
  <si>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</si>
  <si>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</si>
  <si>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</si>
  <si>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</si>
  <si>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</si>
  <si>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</si>
  <si>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</si>
  <si>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</si>
  <si>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</si>
  <si>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</si>
  <si>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</si>
  <si>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</si>
  <si>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</si>
  <si>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</si>
  <si>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</si>
  <si>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</si>
  <si>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</si>
  <si>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</si>
  <si>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</si>
  <si>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</si>
  <si>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</si>
  <si>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</si>
  <si>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</si>
  <si>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</si>
  <si>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</si>
  <si>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</si>
  <si>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</si>
  <si>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</si>
  <si>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</si>
  <si>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</si>
  <si>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</si>
  <si>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</si>
  <si>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</si>
  <si>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</si>
  <si>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</si>
  <si>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</si>
  <si>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</si>
  <si>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</si>
  <si>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</si>
  <si>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</si>
  <si>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</si>
  <si>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</si>
  <si>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</si>
  <si>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</si>
  <si>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</si>
  <si>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</si>
  <si>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</si>
  <si>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</si>
  <si>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</si>
  <si>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</si>
  <si>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</si>
  <si>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</si>
  <si>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</si>
  <si>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</si>
  <si>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</si>
  <si>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</si>
  <si>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</si>
  <si>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</si>
  <si>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</si>
  <si>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</si>
  <si>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</si>
  <si>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</si>
  <si>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</si>
  <si>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</si>
  <si>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</si>
  <si>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</si>
  <si>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</si>
  <si>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</si>
  <si>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</si>
  <si>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</si>
  <si>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</si>
  <si>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</si>
  <si>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</si>
  <si>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</si>
  <si>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</si>
  <si>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</si>
  <si>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</si>
  <si>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</si>
  <si>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</si>
  <si>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</si>
  <si>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</si>
  <si>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</si>
  <si>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</si>
  <si>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</si>
  <si>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</si>
  <si>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</si>
  <si>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</si>
  <si>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</si>
  <si>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</si>
  <si>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</si>
  <si>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</si>
  <si>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</si>
  <si>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</si>
  <si>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</si>
  <si>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</si>
  <si>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</si>
  <si>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</si>
  <si>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</si>
  <si>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</si>
  <si>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</si>
  <si>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</si>
  <si>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</si>
  <si>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</si>
  <si>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</si>
  <si>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</si>
  <si>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</si>
  <si>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</si>
  <si>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</si>
  <si>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</si>
  <si>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</si>
  <si>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</si>
  <si>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</si>
  <si>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</si>
  <si>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</si>
  <si>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</si>
  <si>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</si>
  <si>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</si>
  <si>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</si>
  <si>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</si>
  <si>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</si>
  <si>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</si>
  <si>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</si>
  <si>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</si>
  <si>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</si>
  <si>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</si>
  <si>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</si>
  <si>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</si>
  <si>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</si>
  <si>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</si>
  <si>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</si>
  <si>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</si>
  <si>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</si>
  <si>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</si>
  <si>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</si>
  <si>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</si>
  <si>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</si>
  <si>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</si>
  <si>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</si>
  <si>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</si>
  <si>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</si>
  <si>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</si>
  <si>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</si>
  <si>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</si>
  <si>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</si>
  <si>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</si>
  <si>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</si>
  <si>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</si>
  <si>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</si>
  <si>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</si>
  <si>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</si>
  <si>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</si>
  <si>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</si>
  <si>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</si>
  <si>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</si>
  <si>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</si>
  <si>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</si>
  <si>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</si>
  <si>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</si>
  <si>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</si>
  <si>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</si>
  <si>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</si>
  <si>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</si>
  <si>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</si>
  <si>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</si>
  <si>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</si>
  <si>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</si>
  <si>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</si>
  <si>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</si>
  <si>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</si>
  <si>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</si>
  <si>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</si>
  <si>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</si>
  <si>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</si>
  <si>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</si>
  <si>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</si>
  <si>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</si>
  <si>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</si>
  <si>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</si>
  <si>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</si>
  <si>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</si>
  <si>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</si>
  <si>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</si>
  <si>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</si>
  <si>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</si>
  <si>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</si>
  <si>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</si>
  <si>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</si>
  <si>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</si>
  <si>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</si>
  <si>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</si>
  <si>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</si>
  <si>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</si>
  <si>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</si>
  <si>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</si>
  <si>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</si>
  <si>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</si>
  <si>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</si>
  <si>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</si>
  <si>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</si>
  <si>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</si>
  <si>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</si>
  <si>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</si>
  <si>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</si>
  <si>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</si>
  <si>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</si>
  <si>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</si>
  <si>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</si>
  <si>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</si>
  <si>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</si>
  <si>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</si>
  <si>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</si>
  <si>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</si>
  <si>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</si>
  <si>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</si>
  <si>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</si>
  <si>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</si>
  <si>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</si>
  <si>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</si>
  <si>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</si>
  <si>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</si>
  <si>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</si>
  <si>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</si>
  <si>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</si>
  <si>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</si>
  <si>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</si>
  <si>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</si>
  <si>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</si>
  <si>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</si>
  <si>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</si>
  <si>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</si>
  <si>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</si>
  <si>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</si>
  <si>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</si>
  <si>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</si>
  <si>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</si>
  <si>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</si>
  <si>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</si>
  <si>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</si>
  <si>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</si>
  <si>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</si>
  <si>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</si>
  <si>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</si>
  <si>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</si>
  <si>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</si>
  <si>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</si>
  <si>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</si>
  <si>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</si>
  <si>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</si>
  <si>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</si>
  <si>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</si>
  <si>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</si>
  <si>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</si>
  <si>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</si>
  <si>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</si>
  <si>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</si>
  <si>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</si>
  <si>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</si>
  <si>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</si>
  <si>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</si>
  <si>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</si>
  <si>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</si>
  <si>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</si>
  <si>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</si>
  <si>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</si>
  <si>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</si>
  <si>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</si>
  <si>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</si>
  <si>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</si>
  <si>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</si>
  <si>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</si>
  <si>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</si>
  <si>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</si>
  <si>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</si>
  <si>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</si>
  <si>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</si>
  <si>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</si>
  <si>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</si>
  <si>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</si>
  <si>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</si>
  <si>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</si>
  <si>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</si>
  <si>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</si>
  <si>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</si>
  <si>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</si>
  <si>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</si>
  <si>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</si>
  <si>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</si>
  <si>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</si>
  <si>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</si>
  <si>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</si>
  <si>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</si>
  <si>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</si>
  <si>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</si>
  <si>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</si>
  <si>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</si>
  <si>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</si>
  <si>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</si>
  <si>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</si>
  <si>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</si>
  <si>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</si>
  <si>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</si>
  <si>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</si>
  <si>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</si>
  <si>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</si>
  <si>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</si>
  <si>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</si>
  <si>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</si>
  <si>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</si>
  <si>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</si>
  <si>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</si>
  <si>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</si>
  <si>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</si>
  <si>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</si>
  <si>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</si>
  <si>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</si>
  <si>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</si>
  <si>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</si>
  <si>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</si>
  <si>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</si>
  <si>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</si>
  <si>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</si>
  <si>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</si>
  <si>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</si>
  <si>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</si>
  <si>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</si>
  <si>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</si>
  <si>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</si>
  <si>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</si>
  <si>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</si>
  <si>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</si>
  <si>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</si>
  <si>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</si>
  <si>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</si>
  <si>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</si>
  <si>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</si>
  <si>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</si>
  <si>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</si>
  <si>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</si>
  <si>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</si>
  <si>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</si>
  <si>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</si>
  <si>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</si>
  <si>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</si>
  <si>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</si>
  <si>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</si>
  <si>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</si>
  <si>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</si>
  <si>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</si>
  <si>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</si>
  <si>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</si>
  <si>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</si>
  <si>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</si>
  <si>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</si>
  <si>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</si>
  <si>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</si>
  <si>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</si>
  <si>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</si>
  <si>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</si>
  <si>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</si>
  <si>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</si>
  <si>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</si>
  <si>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</si>
  <si>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</si>
  <si>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</si>
  <si>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</si>
  <si>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</si>
  <si>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</si>
  <si>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</si>
  <si>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</si>
  <si>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</si>
  <si>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</si>
  <si>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</si>
  <si>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</si>
  <si>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</si>
  <si>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</si>
  <si>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</si>
  <si>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</si>
  <si>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</si>
  <si>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</si>
  <si>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</si>
  <si>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</si>
  <si>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</si>
  <si>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</si>
  <si>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</si>
  <si>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</si>
  <si>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</si>
  <si>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</si>
  <si>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</si>
  <si>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</si>
  <si>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</si>
  <si>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</si>
  <si>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</si>
  <si>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</si>
  <si>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</si>
  <si>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</si>
  <si>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</si>
  <si>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</si>
  <si>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</si>
  <si>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</si>
  <si>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</si>
  <si>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</si>
  <si>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</si>
  <si>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</si>
  <si>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</si>
  <si>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</si>
  <si>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</si>
  <si>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</si>
  <si>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</si>
  <si>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</si>
  <si>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</si>
  <si>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</si>
  <si>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</si>
  <si>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</si>
  <si>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</si>
  <si>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</si>
  <si>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</si>
  <si>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</si>
  <si>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</si>
  <si>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</si>
  <si>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</si>
  <si>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</si>
  <si>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</si>
  <si>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</si>
  <si>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</si>
  <si>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</si>
  <si>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</si>
  <si>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</si>
  <si>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</si>
  <si>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</si>
  <si>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</si>
  <si>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</si>
  <si>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</si>
  <si>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</si>
  <si>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</si>
  <si>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</si>
  <si>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</si>
  <si>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</si>
  <si>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</si>
  <si>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</si>
  <si>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</si>
  <si>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</si>
  <si>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</si>
  <si>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</si>
  <si>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</si>
  <si>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</si>
  <si>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</si>
  <si>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</si>
  <si>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</si>
  <si>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</si>
  <si>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</si>
  <si>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</si>
  <si>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</si>
  <si>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</si>
  <si>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</si>
  <si>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</si>
  <si>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</si>
  <si>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</si>
  <si>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</si>
  <si>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</si>
  <si>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</si>
  <si>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</si>
  <si>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</si>
  <si>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</si>
  <si>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</si>
  <si>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</si>
  <si>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</si>
  <si>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</si>
  <si>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</si>
  <si>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</si>
  <si>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</si>
  <si>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</si>
  <si>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</si>
  <si>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</si>
  <si>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</si>
  <si>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</si>
  <si>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</si>
  <si>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</si>
  <si>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</si>
  <si>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</si>
  <si>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</si>
  <si>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</si>
  <si>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</si>
  <si>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</si>
  <si>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</si>
  <si>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</si>
  <si>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</si>
  <si>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</si>
  <si>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</si>
  <si>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</si>
  <si>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</si>
  <si>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</si>
  <si>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</si>
  <si>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</si>
  <si>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</si>
  <si>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</si>
  <si>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</si>
  <si>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</si>
  <si>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</si>
  <si>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</si>
  <si>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</si>
  <si>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</si>
  <si>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</si>
  <si>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</si>
  <si>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</si>
  <si>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</si>
  <si>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</si>
  <si>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</si>
  <si>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</si>
  <si>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</si>
  <si>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</si>
  <si>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</si>
  <si>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</si>
  <si>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</si>
  <si>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</si>
  <si>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</si>
  <si>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</si>
  <si>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</si>
  <si>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</si>
  <si>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</si>
  <si>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</si>
  <si>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</si>
  <si>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</si>
  <si>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</si>
  <si>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</si>
  <si>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</si>
  <si>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</si>
  <si>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</si>
  <si>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</si>
  <si>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</si>
  <si>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</si>
  <si>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</si>
  <si>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</si>
  <si>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</si>
  <si>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</si>
  <si>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</si>
  <si>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</si>
  <si>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</si>
  <si>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</si>
  <si>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</si>
  <si>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</si>
  <si>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</si>
  <si>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</si>
  <si>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</si>
  <si>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</si>
  <si>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</si>
  <si>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</si>
  <si>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</si>
  <si>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</si>
  <si>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</si>
  <si>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</si>
  <si>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</si>
  <si>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</si>
  <si>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</si>
  <si>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</si>
  <si>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</si>
  <si>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</si>
  <si>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</si>
  <si>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</si>
  <si>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</si>
  <si>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</si>
  <si>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</si>
  <si>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</si>
  <si>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</si>
  <si>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</si>
  <si>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</si>
  <si>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</si>
  <si>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</si>
  <si>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</si>
  <si>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</si>
  <si>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</si>
  <si>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</si>
  <si>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</si>
  <si>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</si>
  <si>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</si>
  <si>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</si>
  <si>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</si>
  <si>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</si>
  <si>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</si>
  <si>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</si>
  <si>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</si>
  <si>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</si>
  <si>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</si>
  <si>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</si>
  <si>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</si>
  <si>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</si>
  <si>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</si>
  <si>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</si>
  <si>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</si>
  <si>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</si>
  <si>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</si>
  <si>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</si>
  <si>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</si>
  <si>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</si>
  <si>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</si>
  <si>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</si>
  <si>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</si>
  <si>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</si>
  <si>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</si>
  <si>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</si>
  <si>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</si>
  <si>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</si>
  <si>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</si>
  <si>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</si>
  <si>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</si>
  <si>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</si>
  <si>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</si>
  <si>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</si>
  <si>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</si>
  <si>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</si>
  <si>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</si>
  <si>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</si>
  <si>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</si>
  <si>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</si>
  <si>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</si>
  <si>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</si>
  <si>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</si>
  <si>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</si>
  <si>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</si>
  <si>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</si>
  <si>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</si>
  <si>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</si>
  <si>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</si>
  <si>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</si>
  <si>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</si>
  <si>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</si>
  <si>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</si>
  <si>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</si>
  <si>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</si>
  <si>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</si>
  <si>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</si>
  <si>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</si>
  <si>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</si>
  <si>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</si>
  <si>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</si>
  <si>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</si>
  <si>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</si>
  <si>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</si>
  <si>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</si>
  <si>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</si>
  <si>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</si>
  <si>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</si>
  <si>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</si>
  <si>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</si>
  <si>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</si>
  <si>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</si>
  <si>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</si>
  <si>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</si>
  <si>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</si>
  <si>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</si>
  <si>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</si>
  <si>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</si>
  <si>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</si>
  <si>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</si>
  <si>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</si>
  <si>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</si>
  <si>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</si>
  <si>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</si>
  <si>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</si>
  <si>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</si>
  <si>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</si>
  <si>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</si>
  <si>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</si>
  <si>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</si>
  <si>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</si>
  <si>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</si>
  <si>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</si>
  <si>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</si>
  <si>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</si>
  <si>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</si>
  <si>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</si>
  <si>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</si>
  <si>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</si>
  <si>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</si>
  <si>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</si>
  <si>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</si>
  <si>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</si>
  <si>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</si>
  <si>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</si>
  <si>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</si>
  <si>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</si>
  <si>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</si>
  <si>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</si>
  <si>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</si>
  <si>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</si>
  <si>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</si>
  <si>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</si>
  <si>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</si>
  <si>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</si>
  <si>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</si>
  <si>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</si>
  <si>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</si>
  <si>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</si>
  <si>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</si>
  <si>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</si>
  <si>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</si>
  <si>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</si>
  <si>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</si>
  <si>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</si>
  <si>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</si>
  <si>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</si>
  <si>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</si>
  <si>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</si>
  <si>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</si>
  <si>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</si>
  <si>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</si>
  <si>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</si>
  <si>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</si>
  <si>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</si>
  <si>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</si>
  <si>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</si>
  <si>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</si>
  <si>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</si>
  <si>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</si>
  <si>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</si>
  <si>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</si>
  <si>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</si>
  <si>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</si>
  <si>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</si>
  <si>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</si>
  <si>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</si>
  <si>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</si>
  <si>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</si>
  <si>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</si>
  <si>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</si>
  <si>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</si>
  <si>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</si>
  <si>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</si>
  <si>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</si>
  <si>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</si>
  <si>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</si>
  <si>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</si>
  <si>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</si>
  <si>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</si>
  <si>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</si>
  <si>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</si>
  <si>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</si>
  <si>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</si>
  <si>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</si>
  <si>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</si>
  <si>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</si>
  <si>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</si>
  <si>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</si>
  <si>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</si>
  <si>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</si>
  <si>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</si>
  <si>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</si>
  <si>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</si>
  <si>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</si>
  <si>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</si>
  <si>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</si>
  <si>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</si>
  <si>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</si>
  <si>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</si>
  <si>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</si>
  <si>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</si>
  <si>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</si>
  <si>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</si>
  <si>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</si>
  <si>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</si>
  <si>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</si>
  <si>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</si>
  <si>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</si>
  <si>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</si>
  <si>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</si>
  <si>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</si>
  <si>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</si>
  <si>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</si>
  <si>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</si>
  <si>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</si>
  <si>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</si>
  <si>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</si>
  <si>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</si>
  <si>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</si>
  <si>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</si>
  <si>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</si>
  <si>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</si>
  <si>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</si>
  <si>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</si>
  <si>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</si>
  <si>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</si>
  <si>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</si>
  <si>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</si>
  <si>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</si>
  <si>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</si>
  <si>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</si>
  <si>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</si>
  <si>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</si>
  <si>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</si>
  <si>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</si>
  <si>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</si>
  <si>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</si>
  <si>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</si>
  <si>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</si>
  <si>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</si>
  <si>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</si>
  <si>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</si>
  <si>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</si>
  <si>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</si>
  <si>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</si>
  <si>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</si>
  <si>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</si>
  <si>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</si>
  <si>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</si>
  <si>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</si>
  <si>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</si>
  <si>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</si>
  <si>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</si>
  <si>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</si>
  <si>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</si>
  <si>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</si>
  <si>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</si>
  <si>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</si>
  <si>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</si>
  <si>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</si>
  <si>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</si>
  <si>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</si>
  <si>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</si>
  <si>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</si>
  <si>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</si>
  <si>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</si>
  <si>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</si>
  <si>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</si>
  <si>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</si>
  <si>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</si>
  <si>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</si>
  <si>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</si>
  <si>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</si>
  <si>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</si>
  <si>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</si>
  <si>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</si>
  <si>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</si>
  <si>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</si>
  <si>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</si>
  <si>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</si>
  <si>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</si>
  <si>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</si>
  <si>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</si>
  <si>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</si>
  <si>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</si>
  <si>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</si>
  <si>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</si>
  <si>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</si>
  <si>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</si>
  <si>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</si>
  <si>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</si>
  <si>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</si>
  <si>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</si>
  <si>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</si>
  <si>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</si>
  <si>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</si>
  <si>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</si>
  <si>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</si>
  <si>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</si>
  <si>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</si>
  <si>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</si>
  <si>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</si>
  <si>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</si>
  <si>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</si>
  <si>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</si>
  <si>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</si>
  <si>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</si>
  <si>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</si>
  <si>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</si>
  <si>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</si>
  <si>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</si>
  <si>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</si>
  <si>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</si>
  <si>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</si>
  <si>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</si>
  <si>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</si>
  <si>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</si>
  <si>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</si>
  <si>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</si>
  <si>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</si>
  <si>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</si>
  <si>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</si>
  <si>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</si>
  <si>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</si>
  <si>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</si>
  <si>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</si>
  <si>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</si>
  <si>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</si>
  <si>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</si>
  <si>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</si>
  <si>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</si>
  <si>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</si>
  <si>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</si>
  <si>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</si>
  <si>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</si>
  <si>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</si>
  <si>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</si>
  <si>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</si>
  <si>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</si>
  <si>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</si>
  <si>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</si>
  <si>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</si>
  <si>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</si>
  <si>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</si>
  <si>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</si>
  <si>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</si>
  <si>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</si>
  <si>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</si>
  <si>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</si>
  <si>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</si>
  <si>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</si>
  <si>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</si>
  <si>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</si>
  <si>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</si>
  <si>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</si>
  <si>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</si>
  <si>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</si>
  <si>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</si>
  <si>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</si>
  <si>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</si>
  <si>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</si>
  <si>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</si>
  <si>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</si>
  <si>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</si>
  <si>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</si>
  <si>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</si>
  <si>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</si>
  <si>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</si>
  <si>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</si>
  <si>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</si>
  <si>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</si>
  <si>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</si>
  <si>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</si>
  <si>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</si>
  <si>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</si>
  <si>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</si>
  <si>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</si>
  <si>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</si>
  <si>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</si>
  <si>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</si>
  <si>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</si>
  <si>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</si>
  <si>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</si>
  <si>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</si>
  <si>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</si>
  <si>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</si>
  <si>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</si>
  <si>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</si>
  <si>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</si>
  <si>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</si>
  <si>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</si>
  <si>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</si>
  <si>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</si>
  <si>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</si>
  <si>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</si>
  <si>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</si>
  <si>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</si>
  <si>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</si>
  <si>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</si>
  <si>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</si>
  <si>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</si>
  <si>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</si>
  <si>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</si>
  <si>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</si>
  <si>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</si>
  <si>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</si>
  <si>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</si>
  <si>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</si>
  <si>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</si>
  <si>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</si>
  <si>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</si>
  <si>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</si>
  <si>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</si>
  <si>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</si>
  <si>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</si>
  <si>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</si>
  <si>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</si>
  <si>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</si>
  <si>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</si>
  <si>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</si>
  <si>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</si>
  <si>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</si>
  <si>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</si>
  <si>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</si>
  <si>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</si>
  <si>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</si>
  <si>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</si>
  <si>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</si>
  <si>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</si>
  <si>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</si>
  <si>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</si>
  <si>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</si>
  <si>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</si>
  <si>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</si>
  <si>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</si>
  <si>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</si>
  <si>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</si>
  <si>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</si>
  <si>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</si>
  <si>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</si>
  <si>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</si>
  <si>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</si>
  <si>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</si>
  <si>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</si>
  <si>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</si>
  <si>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</si>
  <si>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</si>
  <si>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</si>
  <si>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</si>
  <si>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</si>
  <si>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</si>
  <si>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</si>
  <si>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</si>
  <si>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</si>
  <si>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</si>
  <si>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</si>
  <si>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</si>
  <si>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</si>
  <si>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</si>
  <si>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</si>
  <si>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</si>
  <si>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</si>
  <si>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</si>
  <si>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</si>
  <si>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</si>
  <si>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</si>
  <si>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</si>
  <si>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</si>
  <si>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</si>
  <si>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</si>
  <si>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</si>
  <si>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</si>
  <si>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</si>
  <si>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</si>
  <si>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</si>
  <si>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</si>
  <si>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</si>
  <si>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</si>
  <si>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</si>
  <si>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</si>
  <si>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</si>
  <si>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</si>
  <si>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</si>
  <si>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</si>
  <si>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</si>
  <si>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</si>
  <si>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</si>
  <si>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</si>
  <si>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</si>
  <si>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</si>
  <si>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</si>
  <si>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</si>
  <si>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</si>
  <si>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</si>
  <si>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</si>
  <si>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</si>
  <si>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</si>
  <si>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</si>
  <si>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</si>
  <si>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</si>
  <si>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</si>
  <si>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</si>
  <si>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</si>
  <si>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</si>
  <si>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</si>
  <si>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</si>
  <si>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</si>
  <si>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</si>
  <si>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</si>
  <si>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</si>
  <si>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</si>
  <si>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</si>
  <si>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</si>
  <si>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</si>
  <si>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</si>
  <si>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</si>
  <si>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</si>
  <si>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</si>
  <si>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</si>
  <si>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</si>
  <si>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</si>
  <si>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</si>
  <si>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</si>
  <si>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</si>
  <si>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</si>
  <si>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</si>
  <si>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</si>
  <si>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</si>
  <si>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</si>
  <si>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</si>
  <si>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</si>
  <si>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</si>
  <si>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</si>
  <si>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</si>
  <si>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</si>
  <si>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</si>
  <si>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</si>
  <si>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</si>
  <si>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</si>
  <si>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</si>
  <si>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</si>
  <si>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</si>
  <si>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</si>
  <si>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</si>
  <si>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</si>
  <si>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</si>
  <si>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</si>
  <si>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</si>
  <si>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</si>
  <si>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</si>
  <si>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</si>
  <si>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</si>
  <si>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</si>
  <si>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</si>
  <si>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</si>
  <si>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</si>
  <si>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</si>
  <si>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</si>
  <si>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</si>
  <si>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</si>
  <si>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</si>
  <si>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</si>
  <si>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</si>
  <si>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</si>
  <si>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</si>
  <si>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</si>
  <si>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</si>
  <si>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</si>
  <si>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</si>
  <si>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</si>
  <si>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</si>
  <si>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</si>
  <si>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</si>
  <si>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</si>
  <si>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</si>
  <si>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</si>
  <si>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</si>
  <si>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</si>
  <si>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</si>
  <si>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</si>
  <si>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</si>
  <si>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</si>
  <si>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</si>
  <si>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</si>
  <si>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</si>
  <si>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</si>
  <si>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</si>
  <si>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</si>
  <si>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</si>
  <si>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</si>
  <si>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</si>
  <si>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</si>
  <si>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</si>
  <si>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</si>
  <si>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</si>
  <si>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</si>
  <si>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</si>
  <si>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</si>
  <si>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</si>
  <si>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</si>
  <si>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</si>
  <si>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</si>
  <si>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</si>
  <si>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</si>
  <si>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</si>
  <si>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</si>
  <si>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</si>
  <si>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</si>
  <si>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</si>
  <si>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</si>
  <si>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</si>
  <si>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</si>
  <si>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</si>
  <si>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</si>
  <si>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</si>
  <si>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</si>
  <si>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</si>
  <si>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</si>
  <si>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</si>
  <si>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</si>
  <si>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</si>
  <si>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</si>
  <si>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</si>
  <si>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</si>
  <si>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</si>
  <si>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</si>
  <si>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</si>
  <si>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</si>
  <si>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</si>
  <si>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</si>
  <si>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</si>
  <si>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</si>
  <si>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</si>
  <si>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</si>
  <si>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</si>
  <si>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</si>
  <si>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</si>
  <si>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</si>
  <si>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</si>
  <si>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</si>
  <si>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</si>
  <si>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</si>
  <si>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</si>
  <si>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</si>
  <si>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</si>
  <si>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</si>
  <si>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</si>
  <si>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</si>
  <si>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</si>
  <si>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</si>
  <si>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</si>
  <si>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</si>
  <si>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</si>
  <si>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</si>
  <si>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</si>
  <si>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</si>
  <si>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</si>
  <si>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</si>
  <si>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</si>
  <si>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</si>
  <si>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</si>
  <si>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</si>
  <si>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</si>
  <si>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</si>
  <si>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</si>
  <si>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</si>
  <si>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</si>
  <si>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</si>
  <si>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</si>
  <si>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</si>
  <si>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</si>
  <si>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</si>
  <si>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</si>
  <si>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</si>
  <si>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</si>
  <si>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</si>
  <si>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</si>
  <si>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</si>
  <si>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</si>
  <si>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</si>
  <si>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</si>
  <si>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</si>
  <si>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</si>
  <si>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</si>
  <si>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</si>
  <si>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</si>
  <si>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</si>
  <si>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</si>
  <si>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</si>
  <si>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</si>
  <si>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</si>
  <si>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</si>
  <si>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</si>
  <si>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</si>
  <si>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</si>
  <si>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</si>
  <si>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</si>
  <si>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</si>
  <si>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</si>
  <si>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</si>
  <si>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</si>
  <si>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</si>
  <si>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</si>
  <si>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</si>
  <si>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</si>
  <si>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</si>
  <si>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</si>
  <si>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</si>
  <si>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</si>
  <si>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</si>
  <si>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</si>
  <si>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</si>
  <si>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</si>
  <si>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</si>
  <si>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</si>
  <si>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</si>
  <si>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</si>
  <si>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</si>
  <si>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</si>
  <si>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</si>
  <si>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</si>
  <si>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</si>
  <si>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</si>
  <si>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</si>
  <si>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</si>
  <si>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</si>
  <si>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</si>
  <si>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</si>
  <si>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</si>
  <si>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</si>
  <si>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</si>
  <si>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</si>
  <si>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</si>
  <si>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</si>
  <si>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</si>
  <si>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</si>
  <si>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</si>
  <si>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</si>
  <si>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</si>
  <si>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</si>
  <si>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</si>
  <si>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</si>
  <si>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</si>
  <si>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</si>
  <si>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</si>
  <si>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</si>
  <si>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</si>
  <si>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</si>
  <si>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</si>
  <si>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</si>
  <si>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</si>
  <si>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</si>
  <si>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</si>
  <si>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</si>
  <si>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</si>
  <si>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</si>
  <si>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</si>
  <si>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</si>
  <si>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</si>
  <si>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</si>
  <si>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</si>
  <si>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</si>
  <si>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</si>
  <si>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</si>
  <si>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</si>
  <si>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</si>
  <si>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</si>
  <si>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</si>
  <si>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</si>
  <si>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</si>
  <si>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</si>
  <si>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</si>
  <si>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</si>
  <si>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</si>
  <si>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</si>
  <si>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</si>
  <si>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</si>
  <si>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</si>
  <si>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</si>
  <si>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</si>
  <si>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</si>
  <si>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</si>
  <si>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</si>
  <si>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</si>
  <si>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</si>
  <si>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</si>
  <si>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</si>
  <si>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</si>
  <si>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</si>
  <si>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</si>
  <si>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</si>
  <si>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</si>
  <si>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</si>
  <si>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</si>
  <si>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</si>
  <si>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</si>
  <si>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</si>
  <si>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</si>
  <si>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</si>
  <si>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</si>
  <si>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</si>
  <si>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</si>
  <si>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</si>
  <si>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</si>
  <si>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</si>
  <si>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</si>
  <si>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</si>
  <si>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</si>
  <si>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</si>
  <si>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</si>
  <si>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</si>
  <si>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</si>
  <si>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</si>
  <si>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</si>
  <si>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</si>
  <si>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</si>
  <si>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</si>
  <si>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</si>
  <si>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</si>
  <si>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</si>
  <si>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</si>
  <si>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</si>
  <si>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</si>
  <si>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</si>
  <si>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</si>
  <si>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</si>
  <si>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</si>
  <si>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</si>
  <si>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</si>
  <si>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</si>
  <si>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</si>
  <si>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</si>
  <si>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</si>
  <si>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</si>
  <si>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</si>
  <si>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</si>
  <si>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</si>
  <si>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</si>
  <si>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</si>
  <si>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</si>
  <si>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</si>
  <si>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</si>
  <si>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</si>
  <si>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</si>
  <si>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</si>
  <si>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</si>
  <si>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</si>
  <si>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</si>
  <si>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</si>
  <si>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</si>
  <si>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</si>
  <si>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</si>
  <si>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</si>
  <si>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</si>
  <si>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</si>
  <si>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</si>
  <si>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</si>
  <si>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</si>
  <si>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</si>
  <si>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</si>
  <si>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</si>
  <si>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</si>
  <si>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</si>
  <si>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</si>
  <si>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</si>
  <si>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</si>
  <si>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</si>
  <si>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</si>
  <si>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</si>
  <si>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</si>
  <si>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</si>
  <si>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</si>
  <si>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</si>
  <si>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</si>
  <si>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</si>
  <si>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</si>
  <si>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</si>
  <si>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</si>
  <si>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</si>
  <si>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</si>
  <si>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</si>
  <si>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</si>
  <si>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</si>
  <si>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</si>
  <si>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</si>
  <si>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</si>
  <si>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</si>
  <si>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</si>
  <si>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</si>
  <si>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</si>
  <si>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</si>
  <si>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</si>
  <si>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</si>
  <si>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</si>
  <si>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</si>
  <si>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</si>
  <si>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</si>
  <si>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</si>
  <si>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</si>
  <si>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</si>
  <si>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</si>
  <si>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</si>
  <si>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</si>
  <si>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</si>
  <si>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</si>
  <si>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</si>
  <si>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</si>
  <si>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</si>
  <si>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</si>
  <si>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</si>
  <si>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</si>
  <si>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</si>
  <si>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</si>
  <si>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</si>
  <si>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</si>
  <si>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</si>
  <si>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</si>
  <si>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</si>
  <si>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</si>
  <si>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</si>
  <si>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</si>
  <si>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</si>
  <si>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</si>
  <si>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</si>
  <si>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</si>
  <si>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</si>
  <si>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</si>
  <si>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</si>
  <si>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</si>
  <si>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</si>
  <si>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</si>
  <si>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</si>
  <si>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</si>
  <si>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</si>
  <si>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</si>
  <si>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</si>
  <si>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</si>
  <si>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</si>
  <si>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</si>
  <si>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</si>
  <si>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</si>
  <si>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</si>
  <si>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</si>
  <si>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</si>
  <si>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</si>
  <si>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</si>
  <si>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</si>
  <si>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</si>
  <si>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</si>
  <si>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</si>
  <si>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</si>
  <si>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</si>
  <si>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</si>
  <si>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</si>
  <si>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</si>
  <si>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</si>
  <si>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</si>
  <si>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</si>
  <si>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</si>
  <si>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</si>
  <si>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</si>
  <si>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</si>
  <si>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</si>
  <si>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</si>
  <si>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</si>
  <si>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</si>
  <si>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</si>
  <si>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</si>
  <si>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</si>
  <si>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</si>
  <si>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</si>
  <si>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</si>
  <si>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</si>
  <si>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</si>
  <si>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</si>
  <si>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</si>
  <si>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</si>
  <si>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</si>
  <si>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</si>
  <si>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</si>
  <si>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</si>
  <si>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</si>
  <si>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</si>
  <si>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</si>
  <si>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</si>
  <si>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</si>
  <si>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</si>
  <si>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</si>
  <si>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</si>
  <si>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</si>
  <si>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</si>
  <si>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</si>
  <si>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</si>
  <si>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</si>
  <si>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</si>
  <si>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</si>
  <si>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</si>
  <si>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</si>
  <si>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</si>
  <si>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</si>
  <si>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</si>
  <si>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</si>
  <si>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</si>
  <si>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</si>
  <si>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</si>
  <si>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</si>
  <si>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</si>
  <si>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</si>
  <si>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</si>
  <si>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</si>
  <si>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</si>
  <si>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</si>
  <si>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</si>
  <si>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</si>
  <si>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</si>
  <si>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</si>
  <si>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</si>
  <si>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</si>
  <si>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</si>
  <si>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</si>
  <si>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</si>
  <si>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</si>
  <si>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</si>
  <si>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</si>
  <si>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</si>
  <si>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</si>
  <si>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</si>
  <si>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</si>
  <si>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</si>
  <si>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</si>
  <si>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</si>
  <si>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</si>
  <si>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</si>
  <si>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</si>
  <si>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</si>
  <si>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</si>
  <si>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</si>
  <si>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</si>
  <si>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</si>
  <si>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</si>
  <si>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</si>
  <si>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</si>
  <si>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</si>
  <si>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</si>
  <si>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</si>
  <si>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</si>
  <si>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</si>
  <si>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</si>
  <si>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</si>
  <si>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</si>
  <si>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</si>
  <si>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</si>
  <si>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</si>
  <si>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</si>
  <si>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</si>
  <si>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</si>
  <si>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</si>
  <si>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</si>
  <si>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</si>
  <si>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</si>
  <si>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</si>
  <si>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</si>
  <si>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</si>
  <si>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</si>
  <si>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</si>
  <si>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</si>
  <si>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</si>
  <si>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</si>
  <si>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</si>
  <si>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</si>
  <si>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</si>
  <si>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</si>
  <si>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</si>
  <si>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</si>
  <si>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</si>
  <si>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</si>
  <si>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</si>
  <si>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</si>
  <si>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</si>
  <si>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</si>
  <si>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</si>
  <si>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</si>
  <si>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</si>
  <si>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</si>
  <si>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</si>
  <si>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</si>
  <si>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</si>
  <si>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</si>
  <si>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</si>
  <si>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</si>
  <si>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</si>
  <si>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</si>
  <si>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</si>
  <si>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</si>
  <si>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</si>
  <si>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</si>
  <si>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</si>
  <si>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</si>
  <si>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</si>
  <si>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</si>
  <si>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</si>
  <si>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</si>
  <si>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</si>
  <si>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</si>
  <si>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</si>
  <si>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</si>
  <si>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</si>
  <si>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</si>
  <si>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</si>
  <si>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</si>
  <si>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</si>
  <si>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</si>
  <si>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</si>
  <si>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</si>
  <si>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</si>
  <si>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</si>
  <si>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</si>
  <si>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</si>
  <si>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</si>
  <si>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</si>
  <si>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</si>
  <si>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</si>
  <si>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</si>
  <si>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</si>
  <si>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</si>
  <si>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</si>
  <si>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</si>
  <si>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</si>
  <si>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</si>
  <si>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</si>
  <si>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</si>
  <si>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</si>
  <si>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</si>
  <si>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</si>
  <si>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</si>
  <si>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</si>
  <si>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</si>
  <si>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</si>
  <si>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</si>
  <si>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</si>
  <si>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</si>
  <si>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</si>
  <si>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</si>
  <si>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</si>
  <si>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</si>
  <si>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</si>
  <si>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</si>
  <si>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</si>
  <si>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</si>
  <si>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</si>
  <si>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</si>
  <si>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</si>
  <si>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</si>
  <si>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</si>
  <si>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</si>
  <si>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</si>
  <si>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</si>
  <si>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</si>
  <si>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</si>
  <si>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</si>
  <si>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</si>
  <si>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</si>
  <si>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</si>
  <si>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</si>
  <si>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</si>
  <si>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</si>
  <si>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</si>
  <si>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</si>
  <si>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</si>
  <si>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</si>
  <si>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</si>
  <si>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</si>
  <si>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</si>
  <si>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</si>
  <si>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</si>
  <si>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</si>
  <si>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</si>
  <si>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</si>
  <si>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</si>
  <si>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</si>
  <si>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</si>
  <si>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</si>
  <si>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</si>
  <si>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</si>
  <si>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</si>
  <si>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</si>
  <si>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</si>
  <si>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</si>
  <si>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</si>
  <si>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</si>
  <si>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</si>
  <si>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</si>
  <si>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</si>
  <si>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</si>
  <si>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</si>
  <si>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</si>
  <si>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</si>
  <si>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</si>
  <si>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</si>
  <si>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</si>
  <si>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</si>
  <si>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</si>
  <si>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</si>
  <si>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</si>
  <si>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</si>
  <si>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</si>
  <si>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</si>
  <si>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</si>
  <si>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</si>
  <si>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</si>
  <si>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</si>
  <si>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</si>
  <si>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</si>
  <si>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</si>
  <si>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</si>
  <si>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</si>
  <si>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</si>
  <si>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</si>
  <si>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</si>
  <si>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</si>
  <si>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</si>
  <si>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</si>
  <si>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</si>
  <si>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</si>
  <si>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</si>
  <si>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</si>
  <si>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</si>
  <si>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</si>
  <si>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</si>
  <si>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</si>
  <si>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</si>
  <si>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</si>
  <si>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</si>
  <si>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</si>
  <si>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</si>
  <si>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</si>
  <si>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</si>
  <si>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</si>
  <si>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</si>
  <si>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</si>
  <si>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</si>
  <si>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</si>
  <si>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</si>
  <si>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</si>
  <si>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</si>
  <si>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</si>
  <si>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</si>
  <si>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</si>
  <si>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</si>
  <si>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</si>
  <si>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</si>
  <si>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</si>
  <si>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</si>
  <si>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</si>
  <si>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</si>
  <si>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</si>
  <si>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</si>
  <si>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</si>
  <si>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</si>
  <si>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</si>
  <si>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</si>
  <si>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</si>
  <si>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</si>
  <si>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</si>
  <si>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</si>
  <si>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</si>
  <si>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</si>
  <si>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</si>
  <si>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</si>
  <si>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</si>
  <si>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</si>
  <si>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</si>
  <si>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</si>
  <si>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</si>
  <si>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</si>
  <si>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</si>
  <si>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</si>
  <si>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</si>
  <si>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</si>
  <si>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</si>
  <si>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</si>
  <si>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</si>
  <si>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</si>
  <si>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</si>
  <si>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</si>
  <si>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</si>
  <si>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</si>
  <si>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</si>
  <si>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</si>
  <si>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</si>
  <si>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</si>
  <si>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</si>
  <si>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</si>
  <si>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</si>
  <si>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</si>
  <si>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</si>
  <si>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</si>
  <si>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</si>
  <si>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</si>
  <si>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</si>
  <si>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</si>
  <si>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</si>
  <si>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</si>
  <si>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</si>
  <si>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</si>
  <si>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</si>
  <si>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</si>
  <si>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</si>
  <si>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</si>
  <si>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</si>
  <si>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</si>
  <si>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</si>
  <si>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</si>
  <si>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</si>
  <si>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</si>
  <si>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</si>
  <si>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</si>
  <si>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</si>
  <si>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</si>
  <si>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</si>
  <si>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</si>
  <si>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</si>
  <si>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</si>
  <si>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</si>
  <si>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</si>
  <si>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</si>
  <si>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</si>
  <si>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</si>
  <si>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</si>
  <si>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</si>
  <si>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</si>
  <si>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</si>
  <si>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</si>
  <si>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</si>
  <si>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</si>
  <si>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</si>
  <si>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</si>
  <si>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</si>
  <si>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</si>
  <si>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</si>
  <si>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</si>
  <si>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</si>
  <si>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</si>
  <si>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</si>
  <si>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</si>
  <si>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</si>
  <si>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</si>
  <si>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</si>
  <si>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</si>
  <si>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</si>
  <si>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</si>
  <si>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</si>
  <si>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</si>
  <si>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</si>
  <si>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</si>
  <si>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</si>
  <si>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</si>
  <si>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</si>
  <si>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</si>
  <si>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</si>
  <si>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</si>
  <si>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</si>
  <si>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</si>
  <si>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</si>
  <si>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</si>
  <si>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</si>
  <si>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</si>
  <si>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</si>
  <si>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</si>
  <si>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</si>
  <si>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</si>
  <si>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</si>
  <si>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</si>
  <si>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</si>
  <si>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</si>
  <si>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</si>
  <si>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</si>
  <si>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</si>
  <si>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</si>
  <si>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</si>
  <si>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</si>
  <si>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</si>
  <si>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</si>
  <si>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</si>
  <si>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</si>
  <si>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</si>
  <si>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</si>
  <si>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</si>
  <si>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</si>
  <si>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</si>
  <si>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</si>
  <si>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</si>
  <si>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</si>
  <si>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</si>
  <si>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</si>
  <si>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</si>
  <si>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</si>
  <si>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</si>
  <si>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</si>
  <si>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</si>
  <si>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</si>
  <si>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</si>
  <si>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</si>
  <si>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</si>
  <si>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</si>
  <si>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</si>
  <si>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</si>
  <si>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</si>
  <si>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</si>
  <si>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</si>
  <si>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</si>
  <si>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</si>
  <si>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</si>
  <si>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</si>
  <si>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</si>
  <si>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</si>
  <si>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</si>
  <si>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</si>
  <si>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</si>
  <si>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</si>
  <si>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</si>
  <si>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</si>
  <si>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</si>
  <si>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</si>
  <si>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</si>
  <si>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</si>
  <si>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</si>
  <si>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</si>
  <si>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</si>
  <si>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</si>
  <si>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</si>
  <si>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</si>
  <si>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</si>
  <si>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</si>
  <si>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</si>
  <si>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</si>
  <si>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</si>
  <si>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</si>
  <si>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</si>
  <si>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</si>
  <si>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</si>
  <si>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</si>
  <si>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</si>
  <si>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</si>
  <si>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</si>
  <si>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</si>
  <si>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</si>
  <si>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</si>
  <si>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</si>
  <si>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</si>
  <si>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</si>
  <si>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</si>
  <si>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</si>
  <si>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</si>
  <si>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</si>
  <si>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</si>
  <si>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</si>
  <si>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</si>
  <si>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</si>
  <si>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</si>
  <si>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</si>
  <si>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</si>
  <si>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</si>
  <si>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</si>
  <si>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</si>
  <si>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</si>
  <si>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</si>
  <si>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</si>
  <si>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</si>
  <si>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</si>
  <si>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</si>
  <si>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</si>
  <si>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</si>
  <si>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</si>
  <si>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</si>
  <si>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</si>
  <si>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</si>
  <si>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</si>
  <si>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</si>
  <si>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</si>
  <si>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</si>
  <si>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</si>
  <si>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</si>
  <si>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</si>
  <si>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</si>
  <si>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</si>
  <si>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</si>
  <si>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</si>
  <si>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</si>
  <si>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</si>
  <si>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</si>
  <si>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</si>
  <si>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</si>
  <si>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</si>
  <si>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</si>
  <si>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</si>
  <si>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</si>
  <si>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</si>
  <si>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</si>
  <si>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</si>
  <si>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</si>
  <si>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</si>
  <si>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</si>
  <si>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</si>
  <si>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</si>
  <si>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</si>
  <si>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</si>
  <si>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</si>
  <si>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</si>
  <si>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</si>
  <si>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</si>
  <si>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</si>
  <si>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</si>
  <si>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</si>
  <si>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</si>
  <si>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</si>
  <si>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</si>
  <si>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</si>
  <si>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</si>
  <si>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</si>
  <si>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</si>
  <si>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</si>
  <si>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</si>
  <si>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</si>
  <si>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</si>
  <si>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</si>
  <si>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</si>
  <si>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</si>
  <si>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</si>
  <si>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</si>
  <si>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</si>
  <si>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</si>
  <si>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</si>
  <si>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</si>
  <si>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</si>
  <si>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</si>
  <si>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</si>
  <si>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</si>
  <si>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</si>
  <si>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</si>
  <si>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</si>
  <si>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</si>
  <si>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</si>
  <si>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</si>
  <si>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</si>
  <si>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</si>
  <si>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</si>
  <si>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</si>
  <si>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</si>
  <si>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</si>
  <si>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</si>
  <si>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</si>
  <si>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</si>
  <si>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</si>
  <si>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</si>
  <si>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</si>
  <si>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</si>
  <si>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</si>
  <si>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</si>
  <si>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</si>
  <si>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</si>
  <si>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</si>
  <si>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</si>
  <si>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</si>
  <si>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</si>
  <si>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</si>
  <si>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</si>
  <si>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</si>
  <si>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</si>
  <si>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</si>
  <si>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</si>
  <si>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</si>
  <si>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</si>
  <si>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</si>
  <si>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</si>
  <si>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</si>
  <si>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</si>
  <si>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</si>
  <si>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</si>
  <si>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</si>
  <si>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</si>
  <si>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</si>
  <si>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</si>
  <si>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</si>
  <si>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</si>
  <si>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</si>
  <si>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</si>
  <si>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</si>
  <si>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</si>
  <si>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</si>
  <si>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</si>
  <si>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</si>
  <si>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</si>
  <si>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</si>
  <si>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</si>
  <si>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</si>
  <si>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</si>
  <si>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</si>
  <si>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</si>
  <si>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</si>
  <si>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</si>
  <si>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</si>
  <si>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</si>
  <si>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</si>
  <si>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</si>
  <si>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</si>
  <si>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</si>
  <si>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</si>
  <si>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</si>
  <si>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</si>
  <si>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</si>
  <si>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</si>
  <si>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</si>
  <si>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</si>
  <si>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</si>
  <si>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</si>
  <si>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</si>
  <si>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</si>
  <si>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</si>
  <si>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</si>
  <si>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</si>
  <si>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</si>
  <si>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</si>
  <si>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</si>
  <si>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</si>
  <si>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</si>
  <si>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</si>
  <si>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</si>
  <si>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</si>
  <si>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</si>
  <si>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</si>
  <si>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</si>
  <si>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</si>
  <si>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</si>
  <si>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</si>
  <si>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</si>
  <si>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</si>
  <si>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</si>
  <si>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</si>
  <si>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</si>
  <si>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</si>
  <si>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</si>
  <si>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</si>
  <si>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</si>
  <si>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</si>
  <si>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</si>
  <si>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</si>
  <si>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</si>
  <si>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</si>
  <si>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</si>
  <si>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</si>
  <si>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</si>
  <si>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</si>
  <si>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</si>
  <si>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</si>
  <si>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</si>
  <si>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</si>
  <si>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</si>
  <si>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</si>
  <si>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</si>
  <si>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</si>
  <si>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</si>
  <si>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</si>
  <si>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</si>
  <si>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</si>
  <si>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</si>
  <si>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</si>
  <si>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</si>
  <si>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</si>
  <si>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</si>
  <si>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</si>
  <si>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</si>
  <si>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</si>
  <si>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</si>
  <si>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</si>
  <si>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</si>
  <si>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</si>
  <si>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</si>
  <si>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</si>
  <si>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</si>
  <si>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</si>
  <si>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</si>
  <si>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</si>
  <si>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</si>
  <si>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</si>
  <si>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</si>
  <si>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</si>
  <si>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</si>
  <si>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</si>
  <si>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</si>
  <si>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</si>
  <si>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</si>
  <si>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</si>
  <si>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</si>
  <si>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</si>
  <si>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</si>
  <si>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</si>
  <si>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</si>
  <si>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</si>
  <si>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</si>
  <si>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</si>
  <si>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</si>
  <si>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</si>
  <si>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</si>
  <si>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</si>
  <si>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</si>
  <si>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</si>
  <si>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</si>
  <si>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</si>
  <si>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</si>
  <si>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</si>
  <si>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</si>
  <si>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</si>
  <si>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</si>
  <si>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</si>
  <si>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</si>
  <si>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</si>
  <si>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</si>
  <si>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</si>
  <si>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</si>
  <si>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</si>
  <si>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</si>
  <si>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</si>
  <si>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</si>
  <si>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</si>
  <si>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</si>
  <si>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</si>
  <si>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</si>
  <si>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</si>
  <si>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</si>
  <si>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</si>
  <si>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</si>
  <si>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</si>
  <si>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</si>
  <si>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</si>
  <si>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</si>
  <si>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</si>
  <si>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</si>
  <si>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</si>
  <si>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</si>
  <si>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</si>
  <si>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</si>
  <si>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</si>
  <si>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</si>
  <si>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</si>
  <si>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</si>
  <si>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</si>
  <si>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</si>
  <si>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</si>
  <si>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</si>
  <si>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</si>
  <si>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</si>
  <si>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</si>
  <si>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</si>
  <si>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</si>
  <si>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</si>
  <si>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</si>
  <si>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</si>
  <si>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</si>
  <si>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</si>
  <si>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</si>
  <si>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</si>
  <si>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</si>
  <si>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</si>
  <si>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</si>
  <si>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</si>
  <si>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</si>
  <si>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</si>
  <si>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</si>
  <si>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</si>
  <si>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</si>
  <si>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</si>
  <si>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</si>
  <si>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</si>
  <si>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</si>
  <si>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</si>
  <si>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</si>
  <si>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</si>
  <si>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</si>
  <si>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</si>
  <si>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</si>
  <si>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</si>
  <si>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</si>
  <si>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</si>
  <si>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</si>
  <si>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</si>
  <si>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</si>
  <si>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</si>
  <si>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</si>
  <si>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</si>
  <si>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</si>
  <si>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</si>
  <si>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</si>
  <si>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</si>
  <si>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</si>
  <si>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</si>
  <si>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</si>
  <si>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</si>
  <si>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</si>
  <si>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</si>
  <si>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</si>
  <si>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</si>
  <si>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</si>
  <si>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</si>
  <si>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</si>
  <si>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</si>
  <si>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</si>
  <si>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</si>
  <si>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</si>
  <si>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</si>
  <si>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</si>
  <si>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</si>
  <si>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</si>
  <si>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</si>
  <si>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</si>
  <si>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</si>
  <si>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</si>
  <si>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</si>
  <si>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</si>
  <si>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</si>
  <si>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</si>
  <si>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</si>
  <si>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</si>
  <si>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</si>
  <si>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</si>
  <si>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</si>
  <si>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</si>
  <si>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</si>
  <si>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</si>
  <si>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</si>
  <si>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</si>
  <si>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</si>
  <si>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</si>
  <si>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</si>
  <si>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</si>
  <si>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</si>
  <si>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</si>
  <si>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</si>
  <si>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</si>
  <si>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</si>
  <si>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</si>
  <si>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</si>
  <si>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</si>
  <si>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</si>
  <si>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</si>
  <si>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</si>
  <si>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</si>
  <si>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</si>
  <si>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</si>
  <si>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</si>
  <si>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</si>
  <si>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</si>
  <si>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</si>
  <si>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</si>
  <si>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</si>
  <si>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</si>
  <si>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</si>
  <si>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</si>
  <si>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</si>
  <si>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</si>
  <si>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</si>
  <si>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</si>
  <si>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</si>
  <si>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</si>
  <si>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</si>
  <si>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</si>
  <si>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</si>
  <si>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</si>
  <si>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</si>
  <si>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</si>
  <si>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</si>
  <si>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</si>
  <si>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</si>
  <si>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</si>
  <si>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</si>
  <si>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</si>
  <si>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</si>
  <si>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</si>
  <si>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</si>
  <si>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</si>
  <si>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</si>
  <si>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</si>
  <si>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</si>
  <si>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</si>
  <si>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</si>
  <si>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</si>
  <si>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</si>
  <si>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</si>
  <si>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</si>
  <si>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</si>
  <si>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</si>
  <si>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</si>
  <si>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</si>
  <si>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</si>
  <si>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</si>
  <si>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</si>
  <si>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</si>
  <si>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</si>
  <si>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</si>
  <si>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</si>
  <si>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</si>
  <si>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</si>
  <si>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</si>
  <si>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</si>
  <si>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</si>
  <si>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</si>
  <si>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</si>
  <si>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</si>
  <si>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</si>
  <si>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</si>
  <si>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</si>
  <si>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</si>
  <si>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</si>
  <si>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</si>
  <si>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</si>
  <si>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</si>
  <si>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</si>
  <si>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</si>
  <si>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</si>
  <si>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</si>
  <si>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</si>
  <si>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</si>
  <si>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</si>
  <si>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</si>
  <si>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</si>
  <si>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</si>
  <si>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</si>
  <si>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</si>
  <si>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</si>
  <si>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</si>
  <si>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</si>
  <si>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</si>
  <si>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</si>
  <si>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</si>
  <si>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</si>
  <si>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</si>
  <si>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</si>
  <si>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</si>
  <si>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</si>
  <si>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</si>
  <si>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</si>
  <si>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</si>
  <si>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</si>
  <si>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</si>
  <si>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</si>
  <si>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</si>
  <si>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</si>
  <si>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</si>
  <si>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</si>
  <si>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</si>
  <si>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</si>
  <si>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</si>
  <si>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</si>
  <si>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</si>
  <si>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</si>
  <si>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</si>
  <si>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</si>
  <si>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</si>
  <si>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</si>
  <si>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</si>
  <si>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</si>
  <si>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</si>
  <si>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</si>
  <si>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</si>
  <si>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</si>
  <si>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</si>
  <si>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</si>
  <si>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</si>
  <si>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</si>
  <si>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</si>
  <si>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</si>
  <si>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</si>
  <si>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</si>
  <si>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</si>
  <si>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</si>
  <si>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</si>
  <si>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</si>
  <si>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</si>
  <si>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</si>
  <si>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</si>
  <si>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</si>
  <si>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</si>
  <si>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</si>
  <si>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</si>
  <si>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</si>
  <si>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</si>
  <si>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</si>
  <si>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</si>
  <si>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</si>
  <si>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</si>
  <si>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</si>
  <si>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</si>
  <si>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</si>
  <si>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</si>
  <si>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</si>
  <si>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</si>
  <si>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</si>
  <si>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</si>
  <si>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</si>
  <si>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</si>
  <si>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</si>
  <si>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</si>
  <si>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</si>
  <si>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</si>
  <si>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</si>
  <si>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</si>
  <si>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</si>
  <si>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</si>
  <si>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</si>
  <si>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</si>
  <si>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</si>
  <si>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</si>
  <si>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</si>
  <si>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</si>
  <si>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</si>
  <si>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</si>
  <si>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</si>
  <si>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</si>
  <si>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</si>
  <si>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</si>
  <si>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</si>
  <si>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</si>
  <si>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</si>
  <si>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</si>
  <si>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</si>
  <si>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</si>
  <si>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</si>
  <si>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</si>
  <si>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</si>
  <si>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</si>
  <si>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</si>
  <si>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</si>
  <si>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</si>
  <si>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</si>
  <si>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</si>
  <si>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</si>
  <si>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</si>
  <si>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</si>
  <si>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</si>
  <si>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</si>
  <si>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</si>
  <si>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</si>
  <si>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</si>
  <si>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</si>
  <si>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</si>
  <si>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</si>
  <si>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</si>
  <si>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</si>
  <si>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</si>
  <si>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</si>
  <si>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</si>
  <si>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</si>
  <si>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</si>
  <si>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</si>
  <si>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</si>
  <si>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</si>
  <si>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</si>
  <si>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</si>
  <si>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</si>
  <si>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</si>
  <si>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</si>
  <si>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</si>
  <si>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</si>
  <si>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</si>
  <si>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</si>
  <si>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</si>
  <si>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</si>
  <si>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</si>
  <si>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</si>
  <si>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</si>
  <si>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</si>
  <si>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</si>
  <si>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</si>
  <si>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</si>
  <si>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</si>
  <si>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</si>
  <si>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</si>
  <si>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</si>
  <si>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</si>
  <si>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</si>
  <si>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</si>
  <si>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</si>
  <si>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</si>
  <si>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</si>
  <si>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</si>
  <si>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</si>
  <si>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</si>
  <si>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</si>
  <si>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</si>
  <si>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</si>
  <si>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</si>
  <si>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</si>
  <si>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</si>
  <si>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</si>
  <si>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</si>
  <si>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</si>
  <si>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</si>
  <si>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</si>
  <si>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</si>
  <si>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</si>
  <si>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</si>
  <si>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</si>
  <si>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</si>
  <si>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</si>
  <si>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</si>
  <si>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</si>
  <si>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</si>
  <si>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</si>
  <si>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</si>
  <si>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</si>
  <si>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</si>
  <si>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</si>
  <si>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</si>
  <si>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</si>
  <si>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</si>
  <si>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</si>
  <si>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</si>
  <si>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</si>
  <si>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</si>
  <si>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</si>
  <si>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</si>
  <si>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</si>
  <si>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</si>
  <si>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</si>
  <si>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</si>
  <si>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</si>
  <si>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</si>
  <si>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</si>
  <si>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</si>
  <si>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</si>
  <si>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</si>
  <si>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</si>
  <si>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</si>
  <si>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</si>
  <si>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</si>
  <si>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</si>
  <si>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</si>
  <si>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</si>
  <si>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</si>
  <si>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</si>
  <si>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</si>
  <si>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</si>
  <si>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</si>
  <si>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</si>
  <si>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</si>
  <si>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</si>
  <si>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</si>
  <si>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</si>
  <si>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</si>
  <si>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</si>
  <si>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</si>
  <si>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</si>
  <si>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</si>
  <si>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</si>
  <si>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</si>
  <si>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</si>
  <si>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</si>
  <si>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</si>
  <si>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</si>
  <si>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</si>
  <si>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</si>
  <si>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</si>
  <si>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</si>
  <si>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</si>
  <si>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</si>
  <si>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</si>
  <si>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</si>
  <si>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</si>
  <si>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</si>
  <si>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</si>
  <si>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</si>
  <si>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</si>
  <si>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</si>
  <si>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</si>
  <si>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</si>
  <si>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</si>
  <si>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</si>
  <si>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</si>
  <si>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</si>
  <si>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</si>
  <si>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</si>
  <si>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</si>
  <si>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</si>
  <si>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</si>
  <si>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</si>
  <si>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</si>
  <si>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</si>
  <si>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</si>
  <si>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</si>
  <si>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</si>
  <si>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</si>
  <si>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</si>
  <si>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</si>
  <si>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</si>
  <si>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</si>
  <si>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</si>
  <si>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</si>
  <si>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</si>
  <si>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</si>
  <si>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</si>
  <si>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</si>
  <si>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</si>
  <si>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</si>
  <si>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</si>
  <si>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</si>
  <si>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</si>
  <si>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</si>
  <si>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</si>
  <si>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</si>
  <si>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</si>
  <si>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</si>
  <si>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</si>
  <si>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</si>
  <si>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</si>
  <si>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</si>
  <si>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</si>
  <si>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</si>
  <si>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</si>
  <si>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</si>
  <si>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</si>
  <si>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</si>
  <si>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</si>
  <si>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</si>
  <si>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</si>
  <si>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</si>
  <si>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</si>
  <si>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</si>
  <si>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</si>
  <si>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</si>
  <si>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</si>
  <si>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</si>
  <si>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</si>
  <si>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</si>
  <si>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</si>
  <si>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</si>
  <si>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</si>
  <si>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</si>
  <si>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</si>
  <si>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</si>
  <si>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</si>
  <si>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</si>
  <si>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</si>
  <si>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</si>
  <si>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</si>
  <si>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</si>
  <si>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</si>
  <si>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</si>
  <si>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</si>
  <si>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</si>
  <si>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</si>
  <si>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</si>
  <si>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</si>
  <si>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</si>
  <si>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</si>
  <si>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</si>
  <si>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</si>
  <si>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</si>
  <si>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</si>
  <si>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</si>
  <si>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</si>
  <si>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</si>
  <si>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</si>
  <si>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</si>
  <si>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</si>
  <si>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</si>
  <si>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</si>
  <si>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</si>
  <si>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</si>
  <si>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</si>
  <si>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</si>
  <si>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</si>
  <si>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</si>
  <si>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</si>
  <si>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</si>
  <si>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</si>
  <si>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</si>
  <si>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</si>
  <si>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</si>
  <si>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</si>
  <si>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</si>
  <si>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</si>
  <si>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</si>
  <si>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</si>
  <si>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</si>
  <si>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</si>
  <si>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</si>
  <si>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</si>
  <si>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</si>
  <si>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</si>
  <si>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</si>
  <si>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</si>
  <si>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</si>
  <si>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</si>
  <si>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</si>
  <si>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</si>
  <si>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</si>
  <si>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</si>
  <si>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</si>
  <si>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</si>
  <si>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</si>
  <si>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</si>
  <si>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</si>
  <si>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</si>
  <si>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</si>
  <si>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</si>
  <si>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</si>
  <si>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</si>
  <si>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</si>
  <si>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</si>
  <si>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</si>
  <si>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</si>
  <si>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</si>
  <si>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</si>
  <si>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</si>
  <si>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</si>
  <si>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</si>
  <si>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</si>
  <si>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</si>
  <si>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</si>
  <si>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</si>
  <si>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</si>
  <si>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</si>
  <si>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</si>
  <si>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</si>
  <si>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</si>
  <si>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</si>
  <si>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</si>
  <si>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</si>
  <si>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</si>
  <si>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</si>
  <si>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</si>
  <si>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</si>
  <si>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</si>
  <si>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</si>
  <si>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</si>
  <si>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</si>
  <si>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</si>
  <si>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</si>
  <si>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</si>
  <si>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</si>
  <si>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</si>
  <si>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</si>
  <si>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</si>
  <si>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</si>
  <si>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</si>
  <si>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</si>
  <si>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</si>
  <si>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</si>
  <si>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</si>
  <si>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</si>
  <si>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</si>
  <si>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</si>
  <si>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</si>
  <si>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</si>
  <si>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</si>
  <si>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</si>
  <si>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</si>
  <si>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</si>
  <si>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</si>
  <si>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</si>
  <si>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</si>
  <si>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</si>
  <si>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</si>
  <si>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</si>
  <si>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</si>
  <si>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</si>
  <si>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</si>
  <si>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</si>
  <si>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</si>
  <si>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</si>
  <si>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</si>
  <si>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</si>
  <si>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</si>
  <si>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</si>
  <si>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</si>
  <si>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</si>
  <si>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</si>
  <si>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</si>
  <si>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</si>
  <si>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</si>
  <si>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</si>
  <si>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</si>
  <si>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</si>
  <si>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</si>
  <si>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</si>
  <si>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</si>
  <si>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</si>
  <si>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</si>
  <si>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</si>
  <si>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</si>
  <si>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</si>
  <si>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</si>
  <si>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</si>
  <si>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</si>
  <si>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</si>
  <si>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</si>
  <si>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</si>
  <si>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</si>
  <si>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</si>
  <si>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</si>
  <si>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</si>
  <si>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</si>
  <si>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</si>
  <si>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</si>
  <si>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</si>
  <si>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</si>
  <si>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</si>
  <si>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</si>
  <si>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</si>
  <si>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</si>
  <si>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</si>
  <si>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</si>
  <si>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</si>
  <si>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</si>
  <si>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</si>
  <si>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</si>
  <si>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</si>
  <si>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</si>
  <si>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</si>
  <si>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</si>
  <si>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</si>
  <si>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</si>
  <si>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</si>
  <si>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</si>
  <si>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</si>
  <si>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</si>
  <si>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</si>
  <si>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</si>
  <si>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</si>
  <si>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</si>
  <si>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</si>
  <si>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</si>
  <si>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</si>
  <si>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</si>
  <si>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</si>
  <si>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</si>
  <si>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</si>
  <si>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</si>
  <si>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</si>
  <si>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</si>
  <si>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</si>
  <si>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</si>
  <si>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</si>
  <si>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</si>
  <si>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</si>
  <si>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</si>
  <si>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</si>
  <si>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</si>
  <si>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</si>
  <si>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</si>
  <si>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</si>
  <si>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</si>
  <si>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</si>
  <si>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</si>
  <si>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</si>
  <si>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</si>
  <si>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</si>
  <si>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</si>
  <si>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</si>
  <si>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</si>
  <si>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</si>
  <si>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</si>
  <si>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</si>
  <si>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</si>
  <si>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</si>
  <si>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</si>
  <si>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</si>
  <si>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</si>
  <si>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</si>
  <si>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</si>
  <si>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</si>
  <si>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</si>
  <si>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</si>
  <si>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</si>
  <si>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</si>
  <si>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</si>
  <si>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</si>
  <si>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</si>
  <si>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</si>
  <si>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</si>
  <si>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</si>
  <si>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</si>
  <si>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</si>
  <si>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</si>
  <si>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</si>
  <si>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</si>
  <si>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</si>
  <si>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</si>
  <si>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</si>
  <si>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</si>
  <si>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</si>
  <si>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</si>
  <si>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</si>
  <si>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</si>
  <si>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</si>
  <si>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</si>
  <si>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</si>
  <si>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</si>
  <si>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</si>
  <si>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</si>
  <si>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</si>
  <si>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</si>
  <si>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</si>
  <si>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</si>
  <si>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</si>
  <si>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</si>
  <si>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</si>
  <si>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</si>
  <si>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</si>
  <si>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</si>
  <si>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</si>
  <si>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</si>
  <si>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</si>
  <si>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</si>
  <si>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</si>
  <si>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</si>
  <si>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</si>
  <si>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</si>
  <si>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</si>
  <si>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</si>
  <si>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</si>
  <si>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</si>
  <si>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</si>
  <si>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</si>
  <si>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</si>
  <si>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</si>
  <si>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</si>
  <si>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</si>
  <si>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</si>
  <si>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</si>
  <si>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</si>
  <si>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</si>
  <si>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</si>
  <si>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</si>
  <si>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</si>
  <si>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</si>
  <si>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</si>
  <si>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</si>
  <si>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</si>
  <si>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</si>
  <si>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</si>
  <si>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</si>
  <si>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</si>
  <si>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</si>
  <si>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</si>
  <si>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</si>
  <si>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</si>
  <si>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</si>
  <si>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</si>
  <si>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</si>
  <si>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</si>
  <si>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</si>
  <si>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</si>
  <si>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</si>
  <si>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</si>
  <si>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</si>
  <si>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</si>
  <si>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</si>
  <si>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</si>
  <si>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</si>
  <si>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</si>
  <si>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</si>
  <si>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</si>
  <si>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</si>
  <si>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</si>
  <si>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</si>
  <si>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</si>
  <si>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</si>
  <si>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</si>
  <si>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</si>
  <si>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</si>
  <si>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</si>
  <si>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</si>
  <si>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</si>
  <si>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</si>
  <si>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</si>
  <si>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</si>
  <si>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</si>
  <si>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</si>
  <si>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</si>
  <si>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</si>
  <si>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</si>
  <si>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</si>
  <si>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</si>
  <si>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</si>
  <si>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</si>
  <si>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</si>
  <si>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</si>
  <si>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</si>
  <si>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</si>
  <si>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</si>
  <si>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</si>
  <si>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</si>
  <si>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</si>
  <si>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</si>
  <si>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</si>
  <si>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</si>
  <si>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</si>
  <si>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</si>
  <si>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</si>
  <si>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</si>
  <si>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</si>
  <si>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</si>
  <si>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</si>
  <si>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</si>
  <si>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</si>
  <si>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</si>
  <si>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</si>
  <si>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</si>
  <si>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</si>
  <si>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</si>
  <si>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</si>
  <si>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</si>
  <si>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</si>
  <si>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</si>
  <si>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</si>
  <si>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</si>
  <si>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</si>
  <si>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</si>
  <si>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</si>
  <si>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</si>
  <si>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</si>
  <si>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</si>
  <si>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</si>
  <si>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</si>
  <si>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</si>
  <si>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</si>
  <si>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</si>
  <si>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</si>
  <si>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</si>
  <si>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</si>
  <si>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</si>
  <si>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</si>
  <si>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</si>
  <si>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</si>
  <si>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</si>
  <si>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</si>
  <si>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</si>
  <si>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</si>
  <si>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</si>
  <si>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</si>
  <si>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</si>
  <si>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</si>
  <si>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</si>
  <si>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</si>
  <si>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</si>
  <si>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</si>
  <si>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</si>
  <si>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</si>
  <si>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</si>
  <si>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</si>
  <si>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</si>
  <si>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</si>
  <si>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</si>
  <si>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</si>
  <si>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</si>
  <si>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</si>
  <si>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</si>
  <si>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</si>
  <si>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</si>
  <si>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</si>
  <si>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</si>
  <si>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</si>
  <si>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</si>
  <si>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</si>
  <si>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</si>
  <si>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</si>
  <si>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</si>
  <si>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</si>
  <si>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</si>
  <si>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</si>
  <si>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</si>
  <si>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</si>
  <si>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</si>
  <si>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</si>
  <si>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</si>
  <si>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</si>
  <si>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</si>
  <si>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</si>
  <si>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</si>
  <si>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</si>
  <si>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</si>
  <si>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</si>
  <si>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</si>
  <si>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</si>
  <si>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</si>
  <si>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</si>
  <si>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</si>
  <si>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</si>
  <si>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</si>
  <si>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</si>
  <si>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</si>
  <si>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</si>
  <si>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</si>
  <si>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</si>
  <si>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</si>
  <si>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</si>
  <si>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</si>
  <si>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</si>
  <si>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</si>
  <si>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</si>
  <si>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</si>
  <si>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</si>
  <si>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</si>
  <si>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</si>
  <si>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</si>
  <si>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</si>
  <si>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</si>
  <si>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</si>
  <si>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</si>
  <si>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</si>
  <si>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</si>
  <si>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</si>
  <si>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</si>
  <si>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</si>
  <si>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</si>
  <si>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</si>
  <si>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</si>
  <si>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</si>
  <si>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</si>
  <si>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</si>
  <si>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</si>
  <si>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</si>
  <si>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</si>
  <si>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</si>
  <si>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</si>
  <si>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</si>
  <si>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</si>
  <si>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</si>
  <si>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</si>
  <si>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</si>
  <si>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</si>
  <si>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</si>
  <si>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</si>
  <si>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</si>
  <si>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</si>
  <si>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</si>
  <si>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</si>
  <si>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</si>
  <si>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</si>
  <si>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</si>
  <si>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</si>
  <si>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</si>
  <si>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</si>
  <si>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</si>
  <si>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</si>
  <si>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</si>
  <si>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</si>
  <si>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</si>
  <si>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</si>
  <si>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</si>
  <si>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</si>
  <si>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</si>
  <si>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</si>
  <si>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</si>
  <si>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</si>
  <si>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</si>
  <si>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</si>
  <si>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</si>
  <si>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</si>
  <si>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</si>
  <si>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</si>
  <si>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</si>
  <si>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</si>
  <si>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</si>
  <si>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</si>
  <si>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</si>
  <si>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</si>
  <si>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</si>
  <si>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</si>
  <si>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</si>
  <si>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</si>
  <si>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</si>
  <si>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</si>
  <si>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</si>
  <si>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</si>
  <si>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</si>
  <si>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</si>
  <si>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</si>
  <si>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</si>
  <si>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</si>
  <si>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</si>
  <si>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</si>
  <si>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</si>
  <si>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</si>
  <si>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</si>
  <si>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</si>
  <si>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</si>
  <si>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</si>
  <si>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</si>
  <si>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</si>
  <si>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</si>
  <si>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</si>
  <si>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</si>
  <si>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</si>
  <si>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</si>
  <si>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</si>
  <si>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</si>
  <si>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</si>
  <si>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</si>
  <si>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</si>
  <si>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</si>
  <si>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</si>
  <si>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</si>
  <si>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</si>
  <si>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</si>
  <si>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</si>
  <si>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</si>
  <si>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</si>
  <si>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</si>
  <si>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</si>
  <si>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</si>
  <si>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</si>
  <si>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</si>
  <si>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</si>
  <si>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</si>
  <si>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</si>
  <si>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</si>
  <si>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</si>
  <si>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</si>
  <si>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</si>
  <si>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</si>
  <si>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</si>
  <si>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</si>
  <si>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</si>
  <si>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</si>
  <si>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</si>
  <si>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</si>
  <si>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</si>
  <si>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</si>
  <si>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</si>
  <si>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</si>
  <si>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</si>
  <si>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</si>
  <si>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</si>
  <si>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</si>
  <si>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</si>
  <si>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</si>
  <si>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</si>
  <si>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</si>
  <si>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</si>
  <si>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</si>
  <si>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</si>
  <si>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</si>
  <si>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</si>
  <si>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</si>
  <si>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</si>
  <si>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</si>
  <si>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</si>
  <si>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</si>
  <si>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</si>
  <si>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</si>
  <si>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</si>
  <si>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</si>
  <si>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</si>
  <si>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</si>
  <si>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</si>
  <si>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</si>
  <si>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</si>
  <si>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</si>
  <si>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</si>
  <si>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</si>
  <si>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</si>
  <si>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</si>
  <si>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</si>
  <si>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</si>
  <si>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</si>
  <si>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</si>
  <si>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</si>
  <si>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</si>
  <si>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</si>
  <si>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</si>
  <si>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</si>
  <si>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</si>
  <si>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</si>
  <si>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</si>
  <si>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</si>
  <si>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</si>
  <si>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</si>
  <si>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</si>
  <si>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</si>
  <si>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</si>
  <si>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</si>
  <si>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</si>
  <si>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</si>
  <si>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</si>
  <si>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</si>
  <si>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</si>
  <si>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</si>
  <si>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</si>
  <si>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</si>
  <si>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</si>
  <si>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</si>
  <si>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</si>
  <si>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</si>
  <si>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</si>
  <si>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</si>
  <si>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</si>
  <si>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</si>
  <si>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</si>
  <si>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</si>
  <si>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</si>
  <si>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</si>
  <si>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</si>
  <si>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</si>
  <si>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</si>
  <si>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</si>
  <si>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</si>
  <si>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</si>
  <si>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</si>
  <si>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</si>
  <si>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</si>
  <si>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</si>
  <si>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</si>
  <si>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</si>
  <si>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</si>
  <si>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</si>
  <si>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</si>
  <si>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</si>
  <si>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</si>
  <si>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</si>
  <si>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</si>
  <si>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</si>
  <si>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</si>
  <si>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</si>
  <si>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</si>
  <si>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</si>
  <si>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</si>
  <si>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</si>
  <si>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</si>
  <si>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</si>
  <si>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</si>
  <si>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</si>
  <si>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</si>
  <si>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</si>
  <si>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</si>
  <si>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</si>
  <si>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</si>
  <si>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</si>
  <si>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</si>
  <si>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</si>
  <si>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</si>
  <si>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</si>
  <si>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</si>
  <si>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</si>
  <si>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</si>
  <si>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</si>
  <si>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</si>
  <si>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</si>
  <si>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</si>
  <si>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</si>
  <si>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</si>
  <si>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</si>
  <si>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</si>
  <si>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</si>
  <si>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</si>
  <si>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</si>
  <si>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</si>
  <si>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</si>
  <si>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</si>
  <si>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</si>
  <si>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</si>
  <si>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</si>
  <si>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</si>
  <si>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</si>
  <si>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</si>
  <si>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</si>
  <si>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</si>
  <si>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</si>
  <si>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</si>
  <si>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</si>
  <si>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</si>
  <si>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</si>
  <si>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</si>
  <si>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</si>
  <si>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</si>
  <si>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</si>
  <si>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</si>
  <si>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</si>
  <si>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</si>
  <si>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</si>
  <si>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</si>
  <si>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</si>
  <si>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</si>
  <si>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</si>
  <si>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</si>
  <si>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</si>
  <si>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</si>
  <si>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</si>
  <si>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</si>
  <si>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</si>
  <si>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</si>
  <si>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</si>
  <si>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</si>
  <si>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</si>
  <si>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</si>
  <si>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</si>
  <si>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</si>
  <si>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</si>
  <si>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</si>
  <si>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</si>
  <si>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</si>
  <si>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</si>
  <si>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</si>
  <si>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</si>
  <si>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</si>
  <si>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</si>
  <si>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</si>
  <si>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</si>
  <si>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</si>
  <si>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</si>
  <si>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</si>
  <si>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</si>
  <si>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</si>
  <si>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</si>
  <si>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</si>
  <si>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</si>
  <si>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</si>
  <si>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</si>
  <si>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</si>
  <si>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</si>
  <si>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</si>
  <si>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</si>
  <si>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</si>
  <si>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</si>
  <si>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</si>
  <si>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</si>
  <si>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</si>
  <si>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</si>
  <si>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</si>
  <si>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</si>
  <si>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</si>
  <si>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</si>
  <si>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</si>
  <si>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</si>
  <si>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</si>
  <si>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</si>
  <si>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</si>
  <si>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</si>
  <si>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</si>
  <si>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</si>
  <si>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</si>
  <si>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</si>
  <si>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</si>
  <si>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</si>
  <si>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</si>
  <si>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</si>
  <si>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</si>
  <si>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</si>
  <si>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</si>
  <si>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</si>
  <si>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</si>
  <si>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</si>
  <si>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</si>
  <si>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</si>
  <si>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</si>
  <si>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</si>
  <si>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</si>
  <si>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</si>
  <si>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</si>
  <si>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</si>
  <si>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</si>
  <si>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</si>
  <si>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</si>
  <si>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</si>
  <si>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</si>
  <si>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</si>
  <si>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</si>
  <si>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</si>
  <si>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</si>
  <si>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</si>
  <si>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</si>
  <si>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</si>
  <si>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</si>
  <si>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</si>
  <si>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</si>
  <si>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</si>
  <si>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</si>
  <si>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</si>
  <si>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</si>
  <si>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</si>
  <si>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</si>
  <si>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</si>
  <si>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</si>
  <si>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</si>
  <si>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</si>
  <si>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</si>
  <si>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</si>
  <si>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</si>
  <si>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</si>
  <si>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</si>
  <si>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</si>
  <si>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</si>
  <si>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</si>
  <si>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</si>
  <si>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</si>
  <si>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</si>
  <si>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</si>
  <si>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</si>
  <si>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</si>
  <si>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</si>
  <si>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</si>
  <si>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</si>
  <si>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</si>
  <si>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</si>
  <si>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</si>
  <si>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</si>
  <si>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</si>
  <si>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</si>
  <si>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</si>
  <si>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</si>
  <si>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</si>
  <si>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</si>
  <si>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</si>
  <si>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</si>
  <si>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</si>
  <si>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</si>
  <si>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</si>
  <si>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</si>
  <si>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</si>
  <si>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</si>
  <si>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</si>
  <si>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</si>
  <si>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</si>
  <si>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</si>
  <si>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</si>
  <si>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</si>
  <si>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</si>
  <si>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</si>
  <si>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</si>
  <si>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</si>
  <si>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</si>
  <si>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</si>
  <si>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</si>
  <si>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</si>
  <si>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</si>
  <si>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</si>
  <si>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</si>
  <si>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</si>
  <si>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</si>
  <si>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</si>
  <si>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</si>
  <si>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</si>
  <si>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</si>
  <si>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</si>
  <si>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</si>
  <si>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</si>
  <si>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</si>
  <si>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</si>
  <si>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</si>
  <si>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</si>
  <si>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</si>
  <si>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</si>
  <si>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</si>
  <si>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</si>
  <si>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</si>
  <si>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</si>
  <si>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</si>
  <si>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</si>
  <si>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</si>
  <si>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</si>
  <si>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</si>
  <si>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</si>
  <si>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</si>
  <si>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</si>
  <si>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</si>
  <si>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</si>
  <si>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</si>
  <si>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</si>
  <si>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</si>
  <si>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</si>
  <si>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</si>
  <si>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</si>
  <si>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</si>
  <si>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</si>
  <si>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</si>
  <si>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</si>
  <si>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</si>
  <si>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</si>
  <si>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</si>
  <si>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</si>
  <si>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</si>
  <si>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</si>
  <si>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</si>
  <si>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</si>
  <si>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</si>
  <si>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</si>
  <si>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</si>
  <si>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</si>
  <si>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</si>
  <si>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</si>
  <si>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</si>
  <si>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</si>
  <si>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</si>
  <si>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</si>
  <si>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</si>
  <si>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</si>
  <si>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</si>
  <si>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</si>
  <si>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</si>
  <si>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</si>
  <si>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</si>
  <si>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</si>
  <si>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</si>
  <si>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</si>
  <si>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</si>
  <si>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</si>
  <si>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</si>
  <si>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</si>
  <si>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</si>
  <si>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</si>
  <si>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</si>
  <si>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</si>
  <si>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</si>
  <si>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</si>
  <si>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</si>
  <si>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</si>
  <si>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</si>
  <si>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</si>
  <si>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</si>
  <si>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</si>
  <si>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</si>
  <si>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</si>
  <si>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</si>
  <si>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</si>
  <si>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</si>
  <si>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</si>
  <si>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</si>
  <si>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</si>
  <si>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</si>
  <si>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</si>
  <si>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</si>
  <si>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</si>
  <si>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</si>
  <si>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</si>
  <si>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</si>
  <si>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</si>
  <si>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</si>
  <si>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</si>
  <si>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</si>
  <si>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</si>
  <si>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</si>
  <si>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</si>
  <si>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</si>
  <si>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</si>
  <si>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</si>
  <si>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</si>
  <si>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</si>
  <si>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</si>
  <si>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</si>
  <si>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</si>
  <si>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</si>
  <si>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</si>
  <si>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</si>
  <si>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</si>
  <si>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</si>
  <si>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</si>
  <si>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</si>
  <si>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</si>
  <si>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</si>
  <si>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</si>
  <si>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</si>
  <si>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</si>
  <si>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</si>
  <si>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</si>
  <si>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</si>
  <si>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</si>
  <si>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</si>
  <si>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</si>
  <si>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</si>
  <si>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</si>
  <si>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</si>
  <si>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</si>
  <si>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</si>
  <si>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</si>
  <si>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</si>
  <si>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</si>
  <si>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</si>
  <si>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</si>
  <si>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</si>
  <si>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</si>
  <si>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</si>
  <si>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</si>
  <si>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</si>
  <si>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</si>
  <si>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</si>
  <si>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</si>
  <si>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</si>
  <si>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</si>
  <si>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</si>
  <si>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</si>
  <si>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</si>
  <si>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</si>
  <si>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</si>
  <si>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</si>
  <si>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</si>
  <si>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</si>
  <si>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</si>
  <si>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</si>
  <si>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</si>
  <si>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</si>
  <si>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</si>
  <si>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</si>
  <si>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</si>
  <si>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</si>
  <si>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</si>
  <si>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</si>
  <si>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</si>
  <si>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</si>
  <si>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</si>
  <si>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</si>
  <si>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</si>
  <si>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</si>
  <si>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</si>
  <si>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</si>
  <si>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</si>
  <si>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</si>
  <si>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</si>
  <si>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</si>
  <si>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</si>
  <si>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</si>
  <si>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</si>
  <si>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</si>
  <si>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</si>
  <si>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</si>
  <si>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</si>
  <si>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</si>
  <si>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</si>
  <si>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</si>
  <si>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</si>
  <si>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</si>
  <si>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</si>
  <si>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</si>
  <si>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</si>
  <si>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</si>
  <si>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</si>
  <si>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</si>
  <si>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</si>
  <si>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</si>
  <si>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</si>
  <si>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</si>
  <si>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</si>
  <si>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</si>
  <si>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</si>
  <si>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</si>
  <si>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</si>
  <si>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</si>
  <si>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</si>
  <si>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</si>
  <si>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</si>
  <si>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</si>
  <si>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</si>
  <si>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</si>
  <si>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</si>
  <si>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</si>
  <si>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</si>
  <si>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</si>
  <si>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</si>
  <si>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</si>
  <si>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</si>
  <si>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</si>
  <si>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</si>
  <si>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</si>
  <si>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</si>
  <si>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</si>
  <si>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</si>
  <si>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</si>
  <si>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</si>
  <si>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</si>
  <si>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</si>
  <si>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</si>
  <si>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</si>
  <si>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</si>
  <si>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</si>
  <si>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</si>
  <si>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</si>
  <si>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</si>
  <si>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</si>
  <si>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</si>
  <si>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</si>
  <si>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</si>
  <si>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</si>
  <si>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</si>
  <si>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</si>
  <si>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</si>
  <si>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</si>
  <si>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</si>
  <si>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</si>
  <si>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</si>
  <si>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</si>
  <si>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</si>
  <si>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</si>
  <si>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</si>
  <si>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</si>
  <si>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</si>
  <si>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</si>
  <si>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</si>
  <si>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</si>
  <si>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</si>
  <si>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</si>
  <si>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</si>
  <si>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</si>
  <si>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</si>
  <si>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</si>
  <si>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</si>
  <si>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</si>
  <si>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</si>
  <si>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</si>
  <si>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</si>
  <si>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</si>
  <si>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</si>
  <si>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</si>
  <si>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</si>
  <si>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</si>
  <si>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</si>
  <si>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</si>
  <si>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</si>
  <si>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</si>
  <si>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</si>
  <si>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</si>
  <si>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</si>
  <si>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</si>
  <si>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</si>
  <si>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</si>
  <si>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</si>
  <si>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</si>
  <si>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</si>
  <si>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</si>
  <si>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</si>
  <si>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</si>
  <si>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</si>
  <si>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</si>
  <si>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</si>
  <si>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</si>
  <si>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</si>
  <si>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</si>
  <si>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</si>
  <si>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</si>
  <si>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</si>
  <si>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</si>
  <si>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</si>
  <si>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</si>
  <si>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</si>
  <si>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</si>
  <si>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</si>
  <si>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</si>
  <si>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</si>
  <si>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</si>
  <si>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</si>
  <si>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</si>
  <si>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</si>
  <si>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</si>
  <si>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</si>
  <si>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</si>
  <si>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</si>
  <si>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</si>
  <si>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</si>
  <si>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</si>
  <si>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</si>
  <si>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</si>
  <si>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</si>
  <si>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</si>
  <si>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</si>
  <si>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</si>
  <si>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</si>
  <si>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</si>
  <si>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</si>
  <si>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</si>
  <si>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</si>
  <si>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</si>
  <si>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</si>
  <si>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</si>
  <si>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</si>
  <si>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</si>
  <si>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</si>
  <si>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</si>
  <si>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</si>
  <si>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</si>
  <si>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</si>
  <si>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</si>
  <si>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</si>
  <si>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</si>
  <si>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</si>
  <si>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</si>
  <si>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</si>
  <si>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</si>
  <si>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</si>
  <si>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</si>
  <si>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</si>
  <si>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</si>
  <si>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</si>
  <si>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</si>
  <si>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</si>
  <si>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</si>
  <si>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</si>
  <si>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</si>
  <si>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</si>
  <si>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</si>
  <si>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</si>
  <si>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</si>
  <si>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</si>
  <si>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</si>
  <si>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</si>
  <si>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</si>
  <si>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</si>
  <si>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</si>
  <si>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</si>
  <si>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</si>
  <si>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</si>
  <si>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</si>
  <si>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</si>
  <si>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</si>
  <si>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</si>
  <si>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</si>
  <si>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</si>
  <si>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</si>
  <si>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</si>
  <si>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</si>
  <si>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</si>
  <si>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</si>
  <si>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</si>
  <si>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</si>
  <si>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</si>
  <si>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</si>
  <si>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</si>
  <si>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</si>
  <si>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</si>
  <si>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</si>
  <si>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</si>
  <si>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</si>
  <si>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</si>
  <si>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</si>
  <si>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</si>
  <si>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</si>
  <si>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</si>
  <si>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</si>
  <si>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</si>
  <si>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</si>
  <si>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</si>
  <si>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</si>
  <si>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</si>
  <si>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</si>
  <si>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</si>
  <si>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</si>
  <si>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</si>
  <si>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</si>
  <si>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</si>
  <si>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</si>
  <si>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</si>
  <si>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</si>
  <si>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</si>
  <si>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</si>
  <si>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</si>
  <si>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</si>
  <si>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</si>
  <si>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</si>
  <si>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</si>
  <si>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</si>
  <si>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</si>
  <si>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</si>
  <si>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</si>
  <si>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</si>
  <si>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</si>
  <si>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</si>
  <si>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</si>
  <si>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</si>
  <si>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</si>
  <si>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</si>
  <si>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</si>
  <si>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</si>
  <si>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</si>
  <si>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</si>
  <si>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</si>
  <si>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</si>
  <si>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</si>
  <si>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</si>
  <si>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</si>
  <si>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</si>
  <si>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</si>
  <si>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</si>
  <si>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</si>
  <si>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</si>
  <si>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</si>
  <si>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</si>
  <si>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</si>
  <si>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</si>
  <si>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</si>
  <si>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</si>
  <si>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</si>
  <si>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</si>
  <si>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</si>
  <si>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</si>
  <si>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</si>
  <si>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</si>
  <si>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</si>
  <si>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</si>
  <si>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</si>
  <si>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</si>
  <si>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</si>
  <si>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</si>
  <si>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</si>
  <si>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</si>
  <si>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</si>
  <si>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</si>
  <si>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</si>
  <si>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</si>
  <si>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</si>
  <si>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</si>
  <si>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</si>
  <si>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</si>
  <si>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</si>
  <si>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</si>
  <si>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</si>
  <si>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</si>
  <si>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</si>
  <si>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</si>
  <si>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</si>
  <si>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</si>
  <si>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</si>
  <si>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</si>
  <si>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</si>
  <si>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</si>
  <si>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</si>
  <si>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</si>
  <si>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</si>
  <si>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</si>
  <si>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</si>
  <si>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</si>
  <si>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</si>
  <si>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</si>
  <si>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</si>
  <si>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</si>
  <si>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</si>
  <si>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</si>
  <si>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</si>
  <si>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</si>
  <si>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</si>
  <si>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</si>
  <si>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</si>
  <si>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</si>
  <si>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</si>
  <si>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</si>
  <si>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</si>
  <si>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</si>
  <si>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</si>
  <si>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</si>
  <si>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</si>
  <si>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</si>
  <si>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</si>
  <si>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</si>
  <si>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</si>
  <si>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</si>
  <si>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</si>
  <si>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</si>
  <si>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</si>
  <si>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</si>
  <si>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</si>
  <si>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</si>
  <si>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</si>
  <si>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</si>
  <si>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</si>
  <si>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</si>
  <si>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</si>
  <si>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</si>
  <si>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</si>
  <si>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</si>
  <si>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</si>
  <si>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</si>
  <si>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</si>
  <si>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</si>
  <si>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</si>
  <si>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</si>
  <si>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</si>
  <si>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</si>
  <si>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</si>
  <si>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</si>
  <si>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</si>
  <si>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</si>
  <si>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</si>
  <si>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</si>
  <si>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</si>
  <si>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</si>
  <si>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</si>
  <si>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</si>
  <si>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</si>
  <si>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</si>
  <si>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</si>
  <si>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</si>
  <si>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</si>
  <si>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</si>
  <si>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</si>
  <si>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</si>
  <si>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</si>
  <si>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</si>
  <si>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</si>
  <si>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</si>
  <si>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</si>
  <si>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</si>
  <si>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</si>
  <si>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</si>
  <si>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</si>
  <si>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</si>
  <si>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</si>
  <si>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</si>
  <si>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</si>
  <si>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</si>
  <si>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</si>
  <si>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</si>
  <si>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</si>
  <si>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</si>
  <si>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</si>
  <si>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</si>
  <si>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</si>
  <si>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</si>
  <si>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</si>
  <si>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</si>
  <si>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</si>
  <si>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</si>
  <si>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</si>
  <si>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</si>
  <si>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</si>
  <si>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</si>
  <si>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</si>
  <si>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</si>
  <si>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</si>
  <si>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</si>
  <si>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</si>
  <si>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</si>
  <si>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</si>
  <si>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</si>
  <si>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</si>
  <si>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</si>
  <si>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</si>
  <si>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</si>
  <si>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</si>
  <si>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</si>
  <si>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</si>
  <si>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</si>
  <si>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</si>
  <si>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</si>
  <si>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</si>
  <si>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</si>
  <si>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</si>
  <si>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</si>
  <si>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</si>
  <si>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</si>
  <si>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</si>
  <si>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</si>
  <si>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</si>
  <si>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</si>
  <si>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</si>
  <si>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</si>
  <si>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</si>
  <si>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</si>
  <si>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</si>
  <si>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</si>
  <si>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</si>
  <si>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</si>
  <si>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</si>
  <si>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</si>
  <si>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</si>
  <si>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</si>
  <si>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</si>
  <si>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</si>
  <si>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</si>
  <si>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</si>
  <si>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</si>
  <si>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</si>
  <si>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</si>
  <si>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</si>
  <si>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</si>
  <si>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</si>
  <si>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</si>
  <si>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</si>
  <si>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</si>
  <si>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</si>
  <si>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</si>
  <si>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</si>
  <si>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</si>
  <si>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</si>
  <si>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</si>
  <si>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</si>
  <si>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</si>
  <si>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</si>
  <si>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</si>
  <si>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</si>
  <si>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</si>
  <si>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</si>
  <si>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</si>
  <si>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</si>
  <si>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</si>
  <si>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</si>
  <si>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</si>
  <si>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</si>
  <si>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</si>
  <si>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</si>
  <si>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</si>
  <si>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</si>
  <si>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</si>
  <si>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</si>
  <si>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</si>
  <si>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</si>
  <si>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</si>
  <si>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</si>
  <si>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</si>
  <si>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</si>
  <si>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</si>
  <si>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</si>
  <si>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</si>
  <si>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</si>
  <si>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</si>
  <si>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</si>
  <si>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</si>
  <si>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</si>
  <si>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</si>
  <si>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</si>
  <si>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</si>
  <si>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</si>
  <si>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</si>
  <si>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</si>
  <si>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</si>
  <si>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</si>
  <si>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</si>
  <si>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</si>
  <si>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</si>
  <si>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</si>
  <si>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</si>
  <si>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</si>
  <si>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</si>
  <si>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</si>
  <si>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</si>
  <si>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</si>
  <si>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</si>
  <si>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</si>
  <si>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</si>
  <si>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</si>
  <si>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</si>
  <si>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</si>
  <si>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</si>
  <si>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</si>
  <si>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</si>
  <si>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</si>
  <si>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</si>
  <si>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</si>
  <si>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</si>
  <si>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</si>
  <si>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</si>
  <si>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</si>
  <si>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</si>
  <si>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</si>
  <si>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</si>
  <si>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</si>
  <si>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</si>
  <si>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</si>
  <si>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</si>
  <si>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</si>
  <si>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</si>
  <si>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</si>
  <si>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</si>
  <si>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</si>
  <si>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</si>
  <si>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</si>
  <si>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</si>
  <si>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</si>
  <si>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</si>
  <si>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</si>
  <si>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</si>
  <si>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</si>
  <si>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</si>
  <si>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</si>
  <si>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</si>
  <si>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</si>
  <si>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</si>
  <si>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</si>
  <si>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</si>
  <si>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</si>
  <si>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</si>
  <si>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</si>
  <si>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</si>
  <si>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</si>
  <si>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</si>
  <si>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</si>
  <si>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</si>
  <si>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</si>
  <si>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</si>
  <si>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</si>
  <si>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</si>
  <si>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</si>
  <si>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</si>
  <si>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</si>
  <si>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</si>
  <si>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</si>
  <si>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</si>
  <si>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</si>
  <si>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</si>
  <si>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</si>
  <si>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</si>
  <si>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</si>
  <si>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</si>
  <si>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</si>
  <si>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</si>
  <si>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</si>
  <si>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</si>
  <si>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</si>
  <si>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</si>
  <si>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</si>
  <si>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</si>
  <si>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</si>
  <si>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</si>
  <si>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</si>
  <si>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</si>
  <si>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</si>
  <si>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</si>
  <si>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</si>
  <si>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</si>
  <si>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</si>
  <si>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</si>
  <si>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</si>
  <si>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</si>
  <si>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</si>
  <si>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</si>
  <si>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</si>
  <si>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</si>
  <si>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</si>
  <si>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</si>
  <si>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</si>
  <si>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</si>
  <si>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</si>
  <si>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</si>
  <si>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</si>
  <si>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</si>
  <si>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</si>
  <si>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</si>
  <si>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</si>
  <si>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</si>
  <si>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</si>
  <si>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</si>
  <si>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</si>
  <si>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</si>
  <si>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</si>
  <si>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</si>
  <si>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</si>
  <si>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</si>
  <si>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</si>
  <si>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</si>
  <si>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</si>
  <si>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</si>
  <si>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</si>
  <si>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</si>
  <si>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</si>
  <si>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</si>
  <si>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</si>
  <si>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</si>
  <si>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</si>
  <si>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</si>
  <si>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</si>
  <si>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</si>
  <si>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</si>
  <si>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</si>
  <si>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</si>
  <si>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</si>
  <si>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</si>
  <si>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</si>
  <si>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</si>
  <si>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</si>
  <si>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</si>
  <si>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</si>
  <si>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</si>
  <si>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</si>
  <si>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</si>
  <si>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</si>
  <si>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</si>
  <si>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</si>
  <si>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</si>
  <si>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</si>
  <si>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</si>
  <si>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</si>
  <si>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</si>
  <si>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</si>
  <si>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</si>
  <si>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</si>
  <si>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</si>
  <si>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</si>
  <si>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</si>
  <si>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</si>
  <si>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</si>
  <si>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</si>
  <si>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</si>
  <si>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</si>
  <si>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</si>
  <si>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</si>
  <si>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</si>
  <si>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</si>
  <si>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</si>
  <si>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</si>
  <si>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</si>
  <si>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</si>
  <si>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</si>
  <si>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</si>
  <si>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</si>
  <si>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</si>
  <si>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</si>
  <si>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</si>
  <si>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</si>
  <si>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</si>
  <si>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</si>
  <si>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</si>
  <si>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</si>
  <si>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</si>
  <si>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</si>
  <si>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</si>
  <si>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</si>
  <si>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</si>
  <si>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</si>
  <si>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</si>
  <si>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</si>
  <si>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</si>
  <si>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</si>
  <si>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</si>
  <si>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</si>
  <si>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</si>
  <si>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</si>
  <si>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</si>
  <si>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</si>
  <si>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</si>
  <si>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</si>
  <si>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</si>
  <si>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</si>
  <si>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</si>
  <si>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</si>
  <si>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</si>
  <si>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</si>
  <si>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</si>
  <si>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</si>
  <si>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</si>
  <si>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</si>
  <si>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</si>
  <si>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</si>
  <si>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</si>
  <si>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</si>
  <si>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</si>
  <si>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</si>
  <si>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</si>
  <si>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</si>
  <si>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</si>
  <si>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</si>
  <si>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</si>
  <si>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</si>
  <si>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</si>
  <si>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</si>
  <si>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</si>
  <si>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</si>
  <si>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</si>
  <si>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</si>
  <si>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</si>
  <si>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</si>
  <si>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</si>
  <si>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</si>
  <si>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</si>
  <si>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</si>
  <si>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</si>
  <si>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</si>
  <si>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</si>
  <si>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</si>
  <si>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</si>
  <si>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</si>
  <si>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</si>
  <si>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</si>
  <si>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</si>
  <si>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</si>
  <si>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</si>
  <si>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</si>
  <si>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</si>
  <si>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</si>
  <si>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</si>
  <si>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</si>
  <si>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</si>
  <si>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</si>
  <si>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</si>
  <si>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</si>
  <si>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</si>
  <si>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</si>
  <si>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</si>
  <si>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</si>
  <si>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</si>
  <si>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</si>
  <si>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</si>
  <si>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</si>
  <si>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</si>
  <si>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</si>
  <si>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</si>
  <si>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</si>
  <si>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</si>
  <si>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</si>
  <si>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</si>
  <si>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</si>
  <si>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</si>
  <si>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</si>
  <si>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</si>
  <si>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</si>
  <si>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</si>
  <si>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</si>
  <si>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</si>
  <si>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</si>
  <si>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</si>
  <si>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</si>
  <si>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</si>
  <si>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</si>
  <si>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</si>
  <si>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</si>
  <si>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</si>
  <si>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</si>
  <si>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</si>
  <si>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</si>
  <si>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</si>
  <si>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</si>
  <si>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</si>
  <si>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</si>
  <si>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</si>
  <si>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</si>
  <si>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</si>
  <si>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</si>
  <si>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</si>
  <si>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</si>
  <si>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</si>
  <si>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</si>
  <si>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</si>
  <si>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</si>
  <si>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</si>
  <si>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</si>
  <si>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</si>
  <si>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</si>
  <si>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</si>
  <si>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</si>
  <si>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</si>
  <si>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</si>
  <si>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</si>
  <si>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</si>
  <si>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</si>
  <si>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</si>
  <si>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</si>
  <si>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</si>
  <si>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</si>
  <si>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</si>
  <si>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</si>
  <si>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</si>
  <si>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</si>
  <si>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</si>
  <si>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</si>
  <si>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</si>
  <si>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</si>
  <si>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</si>
  <si>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</si>
  <si>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</si>
  <si>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</si>
  <si>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</si>
  <si>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</si>
  <si>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</si>
  <si>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</si>
  <si>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</si>
  <si>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</si>
  <si>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</si>
  <si>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</si>
  <si>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</si>
  <si>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</si>
  <si>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</si>
  <si>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</si>
  <si>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</si>
  <si>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</si>
  <si>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</si>
  <si>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</si>
  <si>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</si>
  <si>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</si>
  <si>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</si>
  <si>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</si>
  <si>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</si>
  <si>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</si>
  <si>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</si>
  <si>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</si>
  <si>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</si>
  <si>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</si>
  <si>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</si>
  <si>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</si>
  <si>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</si>
  <si>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</si>
  <si>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</si>
  <si>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</si>
  <si>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</si>
  <si>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</si>
  <si>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</si>
  <si>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</si>
  <si>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</si>
  <si>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</si>
  <si>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</si>
  <si>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</si>
  <si>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</si>
  <si>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</si>
  <si>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</si>
  <si>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</si>
  <si>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</si>
  <si>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</si>
  <si>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</si>
  <si>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</si>
  <si>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</si>
  <si>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</si>
  <si>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</si>
  <si>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</si>
  <si>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</si>
  <si>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</si>
  <si>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</si>
  <si>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</si>
  <si>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</si>
  <si>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</si>
  <si>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</si>
  <si>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</si>
  <si>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</si>
  <si>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</si>
  <si>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</si>
  <si>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</si>
  <si>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</si>
  <si>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</si>
  <si>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</si>
  <si>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</si>
  <si>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</si>
  <si>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</si>
  <si>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</si>
  <si>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</si>
  <si>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</si>
  <si>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</si>
  <si>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</si>
  <si>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</si>
  <si>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</si>
  <si>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</si>
  <si>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</si>
  <si>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</si>
  <si>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</si>
  <si>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</si>
  <si>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</si>
  <si>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</si>
  <si>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</si>
  <si>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</si>
  <si>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</si>
  <si>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</si>
  <si>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</si>
  <si>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</si>
  <si>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</si>
  <si>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</si>
  <si>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</si>
  <si>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</si>
  <si>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</si>
  <si>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</si>
  <si>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</si>
  <si>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</si>
  <si>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</si>
  <si>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</si>
  <si>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</si>
  <si>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</si>
  <si>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</si>
  <si>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</si>
  <si>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</si>
  <si>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</si>
  <si>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</si>
  <si>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</si>
  <si>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</si>
  <si>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</si>
  <si>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</si>
  <si>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</si>
  <si>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</si>
  <si>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</si>
  <si>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</si>
  <si>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</si>
  <si>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</si>
  <si>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</si>
  <si>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</si>
  <si>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</si>
  <si>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</si>
  <si>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</si>
  <si>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</si>
  <si>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</si>
  <si>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</si>
  <si>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</si>
  <si>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</si>
  <si>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</si>
  <si>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</si>
  <si>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</si>
  <si>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</si>
  <si>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</si>
  <si>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</si>
  <si>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</si>
  <si>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</si>
  <si>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</si>
  <si>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</si>
  <si>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</si>
  <si>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</si>
  <si>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</si>
  <si>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</si>
  <si>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</si>
  <si>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</si>
  <si>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</si>
  <si>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</si>
  <si>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</si>
  <si>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</si>
  <si>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</si>
  <si>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</si>
  <si>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</si>
  <si>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</si>
  <si>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</si>
  <si>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</si>
  <si>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</si>
  <si>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</si>
  <si>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</si>
  <si>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</si>
  <si>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</si>
  <si>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</si>
  <si>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</si>
  <si>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</si>
  <si>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</si>
  <si>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</si>
  <si>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</si>
  <si>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</si>
  <si>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</si>
  <si>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</si>
  <si>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</si>
  <si>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</si>
  <si>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</si>
  <si>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</si>
  <si>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</si>
  <si>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</si>
  <si>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</si>
  <si>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</si>
  <si>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</si>
  <si>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</si>
  <si>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</si>
  <si>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</si>
  <si>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</si>
  <si>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</si>
  <si>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</si>
  <si>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</si>
  <si>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</si>
  <si>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</si>
  <si>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</si>
  <si>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</si>
  <si>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</si>
  <si>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</si>
  <si>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</si>
  <si>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</si>
  <si>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</si>
  <si>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</si>
  <si>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</si>
  <si>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</si>
  <si>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</si>
  <si>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</si>
  <si>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</si>
  <si>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</si>
  <si>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</si>
  <si>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</si>
  <si>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</si>
  <si>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</si>
  <si>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</si>
  <si>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</si>
  <si>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</si>
  <si>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</si>
  <si>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</si>
  <si>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</si>
  <si>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</si>
  <si>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</si>
  <si>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</si>
  <si>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</si>
  <si>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</si>
  <si>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</si>
  <si>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</si>
  <si>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</si>
  <si>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</si>
  <si>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</si>
  <si>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</si>
  <si>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</si>
  <si>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</si>
  <si>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</si>
  <si>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</si>
  <si>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</si>
  <si>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</si>
  <si>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</si>
  <si>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</si>
  <si>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</si>
  <si>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</si>
  <si>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</si>
  <si>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</si>
  <si>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</si>
  <si>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</si>
  <si>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</si>
  <si>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</si>
  <si>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</si>
  <si>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</si>
  <si>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</si>
  <si>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</si>
  <si>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</si>
  <si>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</si>
  <si>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</si>
  <si>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</si>
  <si>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</si>
  <si>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</si>
  <si>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</si>
  <si>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</si>
  <si>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</si>
  <si>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</si>
  <si>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</si>
  <si>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</si>
  <si>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</si>
  <si>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</si>
  <si>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</si>
  <si>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</si>
  <si>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</si>
  <si>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</si>
  <si>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</si>
  <si>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</si>
  <si>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</si>
  <si>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</si>
  <si>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</si>
  <si>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</si>
  <si>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</si>
  <si>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</si>
  <si>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</si>
  <si>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</si>
  <si>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</si>
  <si>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</si>
  <si>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</si>
  <si>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</si>
  <si>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</si>
  <si>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</si>
  <si>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</si>
  <si>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</si>
  <si>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</si>
  <si>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</si>
  <si>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</si>
  <si>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</si>
  <si>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</si>
  <si>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</si>
  <si>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</si>
  <si>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</si>
  <si>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</si>
  <si>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</si>
  <si>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</si>
  <si>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</si>
  <si>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</si>
  <si>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</si>
  <si>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</si>
  <si>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</si>
  <si>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</si>
  <si>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</si>
  <si>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</si>
  <si>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</si>
  <si>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</si>
  <si>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</si>
  <si>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</si>
  <si>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</si>
  <si>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</si>
  <si>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</si>
  <si>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</si>
  <si>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</si>
  <si>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</si>
  <si>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</si>
  <si>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</si>
  <si>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</si>
  <si>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</si>
  <si>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</si>
  <si>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</si>
  <si>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</si>
  <si>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</si>
  <si>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</si>
  <si>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</si>
  <si>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</si>
  <si>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</si>
  <si>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</si>
  <si>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</si>
  <si>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</si>
  <si>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</si>
  <si>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</si>
  <si>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</si>
  <si>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</si>
  <si>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</si>
  <si>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</si>
  <si>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</si>
  <si>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</si>
  <si>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</si>
  <si>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</si>
  <si>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</si>
  <si>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</si>
  <si>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</si>
  <si>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</si>
  <si>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</si>
  <si>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</si>
  <si>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</si>
  <si>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</si>
  <si>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</si>
  <si>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</si>
  <si>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</si>
  <si>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</si>
  <si>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</si>
  <si>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</si>
  <si>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</si>
  <si>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</si>
  <si>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</si>
  <si>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</si>
  <si>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</si>
  <si>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</si>
  <si>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</si>
  <si>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</si>
  <si>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</si>
  <si>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</si>
  <si>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</si>
  <si>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</si>
  <si>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</si>
  <si>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</si>
  <si>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</si>
  <si>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</si>
  <si>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</si>
  <si>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</si>
  <si>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</si>
  <si>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</si>
  <si>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</si>
  <si>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</si>
  <si>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</si>
  <si>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</si>
  <si>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</si>
  <si>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</si>
  <si>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</si>
  <si>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</si>
  <si>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</si>
  <si>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</si>
  <si>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</si>
  <si>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</si>
  <si>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</si>
  <si>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</si>
  <si>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</si>
  <si>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</si>
  <si>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</si>
  <si>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</si>
  <si>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</si>
  <si>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</si>
  <si>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</si>
  <si>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</si>
  <si>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</si>
  <si>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</si>
  <si>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</si>
  <si>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</si>
  <si>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</si>
  <si>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</si>
  <si>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</si>
  <si>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</si>
  <si>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</si>
  <si>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</si>
  <si>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</si>
  <si>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</si>
  <si>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</si>
  <si>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</si>
  <si>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</si>
  <si>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</si>
  <si>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</si>
  <si>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</si>
  <si>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</si>
  <si>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</si>
  <si>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</si>
  <si>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</si>
  <si>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</si>
  <si>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</si>
  <si>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</si>
  <si>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</si>
  <si>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</si>
  <si>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</si>
  <si>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</si>
  <si>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</si>
  <si>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</si>
  <si>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</si>
  <si>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</si>
  <si>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</si>
  <si>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</si>
  <si>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</si>
  <si>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</si>
  <si>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</si>
  <si>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</si>
  <si>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</si>
  <si>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</si>
  <si>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</si>
  <si>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</si>
  <si>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</si>
  <si>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</si>
  <si>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</si>
  <si>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</si>
  <si>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</si>
  <si>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</si>
  <si>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</si>
  <si>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</si>
  <si>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</si>
  <si>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</si>
  <si>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</si>
  <si>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</si>
  <si>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</si>
  <si>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</si>
  <si>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</si>
  <si>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</si>
  <si>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</si>
  <si>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</si>
  <si>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</si>
  <si>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</si>
  <si>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</si>
  <si>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</si>
  <si>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</si>
  <si>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</si>
  <si>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</si>
  <si>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</si>
  <si>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</si>
  <si>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</si>
  <si>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</si>
  <si>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</si>
  <si>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</si>
  <si>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</si>
  <si>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</si>
  <si>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</si>
  <si>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</si>
  <si>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</si>
  <si>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</si>
  <si>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</si>
  <si>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</si>
  <si>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</si>
  <si>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</si>
  <si>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</si>
  <si>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</si>
  <si>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</si>
  <si>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</si>
  <si>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</si>
  <si>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</si>
  <si>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</si>
  <si>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</si>
  <si>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</si>
  <si>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</si>
  <si>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</si>
  <si>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</si>
  <si>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</si>
  <si>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</si>
  <si>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</si>
  <si>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</si>
  <si>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</si>
  <si>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</si>
  <si>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</si>
  <si>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</si>
  <si>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</si>
  <si>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</si>
  <si>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</si>
  <si>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</si>
  <si>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</si>
  <si>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</si>
  <si>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</si>
  <si>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</si>
  <si>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</si>
  <si>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</si>
  <si>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</si>
  <si>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</si>
  <si>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</si>
  <si>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</si>
  <si>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</si>
  <si>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</si>
  <si>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</si>
  <si>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</si>
  <si>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</si>
  <si>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</si>
  <si>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</si>
  <si>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</si>
  <si>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</si>
  <si>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</si>
  <si>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</si>
  <si>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</si>
  <si>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</si>
  <si>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</si>
  <si>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</si>
  <si>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</si>
  <si>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</si>
  <si>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</si>
  <si>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</si>
  <si>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</si>
  <si>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</si>
  <si>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</si>
  <si>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</si>
  <si>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</si>
  <si>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</si>
  <si>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</si>
  <si>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</si>
  <si>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</si>
  <si>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</si>
  <si>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</si>
  <si>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</si>
  <si>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</si>
  <si>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</si>
  <si>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</si>
  <si>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</si>
  <si>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</si>
  <si>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</si>
  <si>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</si>
  <si>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</si>
  <si>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</si>
  <si>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</si>
  <si>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</si>
  <si>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</si>
  <si>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</si>
  <si>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</si>
  <si>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</si>
  <si>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</si>
  <si>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</si>
  <si>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</si>
  <si>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</si>
  <si>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</si>
  <si>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</si>
  <si>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</si>
  <si>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</si>
  <si>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</si>
  <si>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</si>
  <si>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</si>
  <si>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</si>
  <si>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</si>
  <si>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</si>
  <si>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</si>
  <si>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</si>
  <si>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</si>
  <si>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</si>
  <si>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</si>
  <si>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</si>
  <si>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</si>
  <si>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</si>
  <si>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</si>
  <si>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</si>
  <si>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</si>
  <si>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</si>
  <si>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</si>
  <si>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</si>
  <si>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</si>
  <si>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</si>
  <si>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</si>
  <si>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</si>
  <si>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</si>
  <si>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</si>
  <si>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</si>
  <si>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</si>
  <si>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</si>
  <si>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</si>
  <si>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</si>
  <si>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</si>
  <si>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</si>
  <si>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</si>
  <si>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</si>
  <si>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</si>
  <si>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</si>
  <si>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</si>
  <si>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</si>
  <si>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</si>
  <si>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</si>
  <si>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</si>
  <si>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</si>
  <si>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</si>
  <si>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</si>
  <si>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</si>
  <si>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</si>
  <si>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</si>
  <si>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</si>
  <si>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</si>
  <si>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</si>
  <si>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</si>
  <si>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</si>
  <si>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</si>
  <si>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</si>
  <si>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</si>
  <si>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</si>
  <si>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</si>
  <si>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</si>
  <si>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</si>
  <si>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</si>
  <si>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</si>
  <si>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</si>
  <si>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</si>
  <si>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</si>
  <si>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</si>
  <si>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</si>
  <si>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</si>
  <si>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</si>
  <si>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</si>
  <si>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</si>
  <si>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</si>
  <si>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</si>
  <si>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</si>
  <si>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</si>
  <si>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</si>
  <si>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</si>
  <si>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</si>
  <si>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</si>
  <si>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</si>
  <si>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</si>
  <si>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</si>
  <si>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</si>
  <si>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</si>
  <si>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</si>
  <si>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</si>
  <si>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</si>
  <si>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</si>
  <si>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</si>
  <si>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</si>
  <si>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</si>
  <si>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</si>
  <si>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</si>
  <si>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</si>
  <si>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</si>
  <si>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</si>
  <si>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</si>
  <si>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</si>
  <si>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</si>
  <si>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</si>
  <si>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</si>
  <si>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</si>
  <si>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</si>
  <si>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</si>
  <si>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</si>
  <si>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</si>
  <si>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</si>
  <si>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</si>
  <si>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</si>
  <si>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</si>
  <si>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</si>
  <si>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</si>
  <si>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</si>
  <si>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</si>
  <si>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</si>
  <si>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</si>
  <si>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</si>
  <si>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</si>
  <si>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</si>
  <si>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</si>
  <si>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</si>
  <si>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</si>
  <si>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</si>
  <si>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</si>
  <si>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</si>
  <si>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</si>
  <si>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</si>
  <si>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</si>
  <si>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</si>
  <si>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</si>
  <si>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</si>
  <si>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</si>
  <si>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</si>
  <si>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</si>
  <si>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</si>
  <si>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</si>
  <si>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</si>
  <si>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</si>
  <si>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</si>
  <si>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</si>
  <si>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</si>
  <si>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</si>
  <si>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</si>
  <si>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</si>
  <si>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</si>
  <si>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</si>
  <si>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</si>
  <si>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</si>
  <si>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</si>
  <si>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</si>
  <si>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</si>
  <si>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</si>
  <si>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</si>
  <si>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</si>
  <si>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</si>
  <si>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</si>
  <si>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</si>
  <si>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</si>
  <si>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</si>
  <si>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</si>
  <si>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</si>
  <si>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</si>
  <si>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</si>
  <si>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</si>
  <si>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</si>
  <si>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</si>
  <si>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</si>
  <si>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</si>
  <si>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</si>
  <si>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</si>
  <si>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</si>
  <si>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</si>
  <si>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</si>
  <si>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</si>
  <si>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</si>
  <si>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</si>
  <si>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</si>
  <si>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</si>
  <si>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</si>
  <si>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</si>
  <si>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</si>
  <si>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</si>
  <si>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</si>
  <si>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</si>
  <si>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</si>
  <si>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</si>
  <si>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</si>
  <si>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</si>
  <si>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</si>
  <si>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</si>
  <si>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</si>
  <si>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</si>
  <si>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</si>
  <si>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</si>
  <si>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</si>
  <si>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</si>
  <si>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</si>
  <si>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</si>
  <si>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</si>
  <si>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</si>
  <si>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</si>
  <si>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</si>
  <si>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</si>
  <si>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</si>
  <si>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</si>
  <si>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</si>
  <si>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</si>
  <si>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</si>
  <si>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</si>
  <si>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</si>
  <si>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</si>
  <si>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</si>
  <si>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</si>
  <si>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</si>
  <si>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</si>
  <si>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</si>
  <si>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</si>
  <si>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</si>
  <si>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</si>
  <si>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</si>
  <si>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</si>
  <si>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</si>
  <si>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</si>
  <si>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</si>
  <si>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</si>
  <si>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</si>
  <si>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</si>
  <si>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</si>
  <si>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</si>
  <si>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</si>
  <si>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</si>
  <si>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</si>
  <si>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</si>
  <si>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</si>
  <si>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</si>
  <si>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</si>
  <si>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</si>
  <si>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</si>
  <si>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</si>
  <si>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</si>
  <si>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</si>
  <si>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</si>
  <si>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</si>
  <si>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</si>
  <si>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</si>
  <si>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</si>
  <si>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</si>
  <si>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</si>
  <si>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</si>
  <si>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</si>
  <si>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</si>
  <si>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</si>
  <si>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</si>
  <si>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</si>
  <si>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</si>
  <si>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</si>
  <si>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</si>
  <si>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</si>
  <si>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</si>
  <si>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</si>
  <si>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</si>
  <si>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</si>
  <si>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</si>
  <si>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</si>
  <si>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</si>
  <si>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</si>
  <si>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</si>
  <si>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</si>
  <si>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</si>
  <si>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</si>
  <si>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</si>
  <si>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</si>
  <si>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</si>
  <si>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</si>
  <si>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</si>
  <si>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</si>
  <si>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</si>
  <si>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</si>
  <si>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</si>
  <si>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</si>
  <si>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</si>
  <si>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</si>
  <si>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</si>
  <si>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</si>
  <si>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</si>
  <si>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</si>
  <si>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</si>
  <si>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</si>
  <si>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</si>
  <si>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</si>
  <si>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</si>
  <si>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</si>
  <si>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</si>
  <si>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</si>
  <si>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</si>
  <si>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</si>
  <si>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</si>
  <si>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</si>
  <si>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</si>
  <si>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</si>
  <si>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</si>
  <si>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</si>
  <si>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</si>
  <si>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</si>
  <si>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</si>
  <si>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</si>
  <si>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</si>
  <si>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</si>
  <si>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</si>
  <si>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</si>
  <si>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</si>
  <si>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</si>
  <si>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</si>
  <si>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</si>
  <si>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</si>
  <si>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</si>
  <si>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</si>
  <si>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</si>
  <si>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</si>
  <si>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</si>
  <si>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</si>
  <si>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</si>
  <si>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</si>
  <si>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</si>
  <si>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</si>
  <si>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</si>
  <si>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</si>
  <si>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</si>
  <si>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</si>
  <si>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</si>
  <si>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</si>
  <si>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</si>
  <si>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</si>
  <si>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</si>
  <si>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</si>
  <si>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</si>
  <si>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</si>
  <si>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</si>
  <si>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</si>
  <si>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</si>
  <si>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</si>
  <si>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</si>
  <si>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</si>
  <si>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</si>
  <si>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</si>
  <si>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</si>
  <si>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</si>
  <si>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</si>
  <si>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</si>
  <si>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</si>
  <si>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</si>
  <si>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</si>
  <si>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</si>
  <si>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</si>
  <si>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</si>
  <si>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</si>
  <si>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</si>
  <si>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</si>
  <si>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</si>
  <si>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</si>
  <si>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</si>
  <si>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</si>
  <si>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</si>
  <si>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</si>
  <si>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</si>
  <si>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</si>
  <si>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</si>
  <si>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</si>
  <si>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</si>
  <si>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</si>
  <si>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</si>
  <si>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</si>
  <si>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</si>
  <si>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</si>
  <si>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</si>
  <si>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</si>
  <si>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</si>
  <si>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</si>
  <si>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</si>
  <si>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</si>
  <si>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</si>
  <si>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</si>
  <si>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</si>
  <si>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</si>
  <si>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</si>
  <si>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</si>
  <si>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</si>
  <si>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</si>
  <si>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</si>
  <si>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</si>
  <si>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</si>
  <si>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</si>
  <si>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</si>
  <si>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</si>
  <si>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</si>
  <si>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</si>
  <si>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</si>
  <si>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</si>
  <si>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</si>
  <si>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</si>
  <si>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</si>
  <si>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</si>
  <si>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</si>
  <si>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</si>
  <si>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</si>
  <si>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</si>
  <si>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</si>
  <si>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</si>
  <si>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</si>
  <si>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</si>
  <si>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</si>
  <si>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</si>
  <si>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</si>
  <si>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</si>
  <si>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</si>
  <si>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</si>
  <si>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</si>
  <si>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</si>
  <si>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</si>
  <si>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</si>
  <si>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</si>
  <si>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</si>
  <si>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</si>
  <si>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</si>
  <si>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</si>
  <si>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</si>
  <si>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</si>
  <si>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</si>
  <si>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</si>
  <si>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</si>
  <si>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</si>
  <si>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</si>
  <si>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</si>
  <si>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</si>
  <si>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</si>
  <si>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</si>
  <si>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</si>
  <si>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</si>
  <si>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</si>
  <si>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</si>
  <si>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</si>
  <si>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</si>
  <si>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</si>
  <si>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</si>
  <si>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</si>
  <si>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</si>
  <si>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</si>
  <si>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</si>
  <si>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</si>
  <si>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</si>
  <si>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</si>
  <si>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</si>
  <si>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</si>
  <si>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</si>
  <si>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</si>
  <si>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</si>
  <si>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</si>
  <si>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</si>
  <si>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</si>
  <si>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</si>
  <si>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</si>
  <si>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</si>
  <si>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</si>
  <si>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</si>
  <si>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</si>
  <si>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</si>
  <si>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</si>
  <si>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</si>
  <si>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</si>
  <si>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</si>
  <si>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</si>
  <si>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</si>
  <si>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</si>
  <si>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</si>
  <si>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</si>
  <si>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</si>
  <si>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</si>
  <si>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</si>
  <si>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</si>
  <si>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</si>
  <si>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</si>
  <si>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</si>
  <si>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</si>
  <si>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</si>
  <si>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</si>
  <si>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</si>
  <si>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</si>
  <si>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</si>
  <si>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</si>
  <si>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</si>
  <si>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</si>
  <si>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</si>
  <si>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</si>
  <si>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</si>
  <si>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</si>
  <si>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</si>
  <si>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</si>
  <si>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</si>
  <si>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</si>
  <si>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</si>
  <si>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</si>
  <si>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</si>
  <si>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</si>
  <si>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</si>
  <si>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</si>
  <si>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</si>
  <si>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</si>
  <si>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</si>
  <si>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</si>
  <si>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</si>
  <si>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</si>
  <si>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</si>
  <si>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</si>
  <si>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</si>
  <si>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</si>
  <si>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</si>
  <si>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</si>
  <si>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</si>
  <si>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</si>
  <si>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</si>
  <si>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</si>
  <si>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</si>
  <si>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</si>
  <si>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</si>
  <si>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</si>
  <si>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</si>
  <si>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</si>
  <si>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</si>
  <si>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</si>
  <si>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</si>
  <si>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</si>
  <si>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</si>
  <si>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</si>
  <si>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</si>
  <si>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</si>
  <si>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</si>
  <si>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</si>
  <si>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</si>
  <si>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</si>
  <si>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</si>
  <si>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</si>
  <si>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</si>
  <si>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</si>
  <si>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</si>
  <si>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</si>
  <si>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</si>
  <si>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</si>
  <si>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</si>
  <si>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</si>
  <si>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</si>
  <si>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</si>
  <si>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</si>
  <si>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</si>
  <si>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</si>
  <si>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</si>
  <si>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</si>
  <si>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</si>
  <si>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</si>
  <si>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</si>
  <si>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</si>
  <si>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</si>
  <si>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</si>
  <si>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</si>
  <si>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</si>
  <si>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</si>
  <si>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</si>
  <si>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</si>
  <si>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</si>
  <si>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</si>
  <si>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</si>
  <si>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</si>
  <si>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</si>
  <si>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</si>
  <si>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</si>
  <si>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</si>
  <si>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</si>
  <si>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</si>
  <si>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</si>
  <si>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</si>
  <si>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</si>
  <si>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</si>
  <si>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</si>
  <si>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</si>
  <si>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</si>
  <si>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</si>
  <si>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</si>
  <si>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</si>
  <si>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</si>
  <si>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</si>
  <si>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</si>
  <si>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</si>
  <si>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</si>
  <si>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</si>
  <si>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</si>
  <si>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</si>
  <si>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</si>
  <si>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</si>
  <si>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</si>
  <si>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</si>
  <si>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</si>
  <si>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</si>
  <si>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</si>
  <si>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</si>
  <si>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</si>
  <si>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</si>
  <si>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</si>
  <si>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</si>
  <si>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</si>
  <si>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</si>
  <si>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</si>
  <si>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</si>
  <si>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</si>
  <si>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</si>
  <si>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</si>
  <si>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</si>
  <si>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</si>
  <si>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</si>
  <si>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</si>
  <si>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</si>
  <si>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</si>
  <si>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</si>
  <si>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</si>
  <si>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</si>
  <si>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</si>
  <si>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</si>
  <si>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</si>
  <si>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</si>
  <si>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</si>
  <si>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</si>
  <si>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</si>
  <si>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</si>
  <si>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</si>
  <si>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</si>
  <si>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</si>
  <si>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</si>
  <si>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</si>
  <si>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</si>
  <si>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</si>
  <si>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</si>
  <si>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</si>
  <si>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</si>
  <si>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</si>
  <si>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</si>
  <si>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</si>
  <si>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</si>
  <si>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</si>
  <si>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</si>
  <si>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</si>
  <si>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</si>
  <si>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</si>
  <si>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</si>
  <si>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</si>
  <si>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</si>
  <si>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</si>
  <si>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</si>
  <si>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</si>
  <si>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</si>
  <si>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</si>
  <si>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</si>
  <si>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</si>
  <si>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</si>
  <si>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</si>
  <si>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</si>
  <si>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</si>
  <si>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</si>
  <si>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</si>
  <si>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</si>
  <si>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</si>
  <si>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</si>
  <si>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</si>
  <si>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</si>
  <si>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</si>
  <si>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</si>
  <si>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</si>
  <si>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</si>
  <si>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</si>
  <si>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</si>
  <si>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</si>
  <si>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</si>
  <si>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</si>
  <si>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</si>
  <si>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</si>
  <si>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</si>
  <si>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</si>
  <si>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</si>
  <si>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</si>
  <si>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</si>
  <si>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</si>
  <si>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</si>
  <si>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</si>
  <si>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</si>
  <si>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</si>
  <si>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</si>
  <si>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</si>
  <si>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</si>
  <si>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</si>
  <si>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</si>
  <si>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</si>
  <si>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</si>
  <si>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</si>
  <si>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</si>
  <si>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</si>
  <si>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</si>
  <si>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</si>
  <si>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</si>
  <si>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</si>
  <si>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</si>
  <si>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</si>
  <si>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</si>
  <si>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</si>
  <si>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</si>
  <si>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</si>
  <si>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</si>
  <si>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</si>
  <si>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</si>
  <si>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</si>
  <si>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</si>
  <si>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</si>
  <si>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</si>
  <si>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</si>
  <si>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</si>
  <si>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</si>
  <si>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</si>
  <si>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</si>
  <si>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</si>
  <si>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</si>
  <si>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</si>
  <si>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</si>
  <si>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</si>
  <si>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</si>
  <si>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</si>
  <si>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</si>
  <si>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</si>
  <si>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</si>
  <si>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</si>
  <si>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</si>
  <si>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</si>
  <si>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</si>
  <si>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</si>
  <si>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</si>
  <si>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</si>
  <si>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</si>
  <si>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</si>
  <si>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</si>
  <si>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</si>
  <si>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</si>
  <si>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</si>
  <si>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</si>
  <si>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</si>
  <si>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</si>
  <si>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</si>
  <si>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</si>
  <si>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</si>
  <si>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</si>
  <si>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</si>
  <si>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</si>
  <si>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</si>
  <si>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</si>
  <si>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</si>
  <si>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</si>
  <si>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</si>
  <si>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</si>
  <si>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</si>
  <si>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</si>
  <si>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</si>
  <si>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</si>
  <si>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</si>
  <si>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</si>
  <si>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</si>
  <si>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</si>
  <si>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</si>
  <si>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</si>
  <si>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</si>
  <si>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</si>
  <si>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</si>
  <si>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</si>
  <si>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</si>
  <si>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</si>
  <si>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</si>
  <si>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</si>
  <si>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</si>
  <si>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</si>
  <si>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</si>
  <si>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</si>
  <si>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</si>
  <si>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</si>
  <si>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</si>
  <si>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</si>
  <si>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</si>
  <si>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</si>
  <si>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</si>
  <si>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</si>
  <si>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</si>
  <si>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</si>
  <si>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</si>
  <si>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</si>
  <si>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</si>
  <si>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</si>
  <si>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</si>
  <si>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</si>
  <si>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</si>
  <si>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</si>
  <si>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</si>
  <si>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</si>
  <si>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</si>
  <si>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</si>
  <si>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</si>
  <si>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</si>
  <si>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</si>
  <si>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</si>
  <si>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</si>
  <si>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</si>
  <si>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</si>
  <si>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</si>
  <si>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</si>
  <si>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</si>
  <si>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</si>
  <si>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</si>
  <si>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</si>
  <si>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</si>
  <si>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</si>
  <si>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</si>
  <si>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</si>
  <si>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</si>
  <si>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</si>
  <si>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</si>
  <si>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</si>
  <si>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</si>
  <si>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</si>
  <si>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</si>
  <si>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</si>
  <si>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</si>
  <si>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</si>
  <si>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</si>
  <si>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</si>
  <si>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</si>
  <si>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</si>
  <si>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</si>
  <si>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</si>
  <si>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</si>
  <si>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</si>
  <si>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</si>
  <si>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</si>
  <si>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</si>
  <si>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</si>
  <si>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</si>
  <si>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</si>
  <si>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</si>
  <si>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</si>
  <si>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</si>
  <si>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</si>
  <si>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</si>
  <si>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</si>
  <si>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</si>
  <si>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</si>
  <si>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</si>
  <si>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</si>
  <si>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</si>
  <si>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</si>
  <si>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</si>
  <si>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</si>
  <si>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</si>
  <si>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</si>
  <si>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</si>
  <si>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</si>
  <si>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</si>
  <si>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</si>
  <si>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</si>
  <si>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</si>
  <si>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</si>
  <si>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</si>
  <si>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</si>
  <si>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</si>
  <si>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</si>
  <si>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</si>
  <si>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</si>
  <si>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</si>
  <si>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</si>
  <si>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</si>
  <si>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</si>
  <si>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</si>
  <si>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</si>
  <si>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</si>
  <si>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</si>
  <si>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</si>
  <si>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</si>
  <si>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</si>
  <si>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</si>
  <si>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</si>
  <si>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</si>
  <si>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</si>
  <si>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</si>
  <si>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</si>
  <si>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</si>
  <si>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</si>
  <si>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</si>
  <si>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</si>
  <si>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</si>
  <si>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</si>
  <si>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</si>
  <si>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</si>
  <si>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</si>
  <si>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</si>
  <si>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</si>
  <si>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</si>
  <si>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</si>
  <si>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</si>
  <si>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</si>
  <si>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</si>
  <si>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</si>
  <si>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</si>
  <si>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</si>
  <si>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</si>
  <si>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</si>
  <si>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</si>
  <si>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</si>
  <si>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</si>
  <si>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</si>
  <si>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</si>
  <si>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</si>
  <si>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</si>
  <si>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</si>
  <si>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</si>
  <si>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</si>
  <si>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</si>
  <si>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</si>
  <si>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</si>
  <si>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</si>
  <si>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</si>
  <si>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</si>
  <si>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</si>
  <si>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</si>
  <si>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</si>
  <si>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</si>
  <si>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</si>
  <si>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</si>
  <si>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</si>
  <si>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</si>
  <si>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</si>
  <si>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</si>
  <si>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</si>
  <si>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</si>
  <si>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</si>
  <si>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</si>
  <si>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</si>
  <si>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</si>
  <si>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</si>
  <si>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</si>
  <si>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</si>
  <si>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</si>
  <si>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</si>
  <si>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</si>
  <si>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</si>
  <si>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</si>
  <si>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</si>
  <si>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</si>
  <si>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</si>
  <si>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</si>
  <si>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</si>
  <si>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</si>
  <si>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</si>
  <si>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</si>
  <si>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</si>
  <si>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</si>
  <si>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</si>
  <si>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</si>
  <si>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</si>
  <si>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</si>
  <si>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</si>
  <si>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</si>
  <si>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</si>
  <si>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</si>
  <si>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</si>
  <si>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</si>
  <si>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</si>
  <si>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</si>
  <si>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</si>
  <si>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</si>
  <si>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</si>
  <si>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</si>
  <si>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</si>
  <si>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</si>
  <si>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</si>
  <si>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</si>
  <si>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</si>
  <si>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</si>
  <si>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</si>
  <si>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</si>
  <si>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</si>
  <si>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</si>
  <si>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</si>
  <si>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</si>
  <si>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</si>
  <si>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</si>
  <si>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</si>
  <si>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</si>
  <si>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</si>
  <si>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</si>
  <si>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</si>
  <si>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</si>
  <si>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</si>
  <si>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</si>
  <si>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</si>
  <si>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</si>
  <si>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</si>
  <si>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</si>
  <si>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</si>
  <si>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</si>
  <si>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</si>
  <si>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</si>
  <si>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</si>
  <si>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</si>
  <si>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</si>
  <si>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</si>
  <si>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</si>
  <si>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</si>
  <si>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</si>
  <si>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</si>
  <si>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</si>
  <si>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</si>
  <si>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</si>
  <si>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</si>
  <si>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</si>
  <si>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</si>
  <si>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</si>
  <si>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</si>
  <si>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</si>
  <si>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</si>
  <si>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</si>
  <si>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</si>
  <si>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</si>
  <si>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</si>
  <si>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</si>
  <si>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</si>
  <si>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</si>
  <si>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</si>
  <si>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</si>
  <si>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</si>
  <si>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</si>
  <si>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</si>
  <si>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</si>
  <si>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</si>
  <si>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</si>
  <si>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</si>
  <si>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</si>
  <si>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</si>
  <si>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</si>
  <si>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</si>
  <si>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</si>
  <si>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</si>
  <si>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</si>
  <si>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</si>
  <si>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</si>
  <si>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</si>
  <si>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</si>
  <si>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</si>
  <si>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</si>
  <si>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</si>
  <si>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</si>
  <si>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</si>
  <si>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</si>
  <si>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</si>
  <si>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</si>
  <si>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</si>
  <si>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</si>
  <si>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</si>
  <si>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</si>
  <si>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</si>
  <si>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</si>
  <si>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</si>
  <si>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</si>
  <si>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</si>
  <si>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</si>
  <si>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</si>
  <si>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</si>
  <si>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</si>
  <si>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</si>
  <si>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</si>
  <si>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</si>
  <si>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</si>
  <si>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</si>
  <si>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</si>
  <si>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</si>
  <si>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</si>
  <si>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</si>
  <si>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</si>
  <si>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</si>
  <si>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</si>
  <si>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</si>
  <si>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</si>
  <si>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</si>
  <si>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</si>
  <si>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</si>
  <si>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</si>
  <si>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</si>
  <si>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</si>
  <si>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</si>
  <si>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</si>
  <si>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</si>
  <si>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</si>
  <si>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</si>
  <si>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</si>
  <si>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</si>
  <si>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</si>
  <si>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</si>
  <si>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</si>
  <si>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</si>
  <si>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</si>
  <si>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</si>
  <si>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</si>
  <si>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</si>
  <si>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</si>
  <si>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</si>
  <si>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</si>
  <si>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</si>
  <si>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</si>
  <si>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</si>
  <si>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</si>
  <si>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</si>
  <si>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</si>
  <si>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</si>
  <si>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</si>
  <si>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</si>
  <si>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</si>
  <si>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</si>
  <si>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</si>
  <si>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</si>
  <si>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</si>
  <si>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</si>
  <si>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</si>
  <si>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</si>
  <si>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</si>
  <si>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</si>
  <si>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</si>
  <si>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</si>
  <si>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</si>
  <si>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</si>
  <si>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</si>
  <si>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</si>
  <si>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</si>
  <si>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</si>
  <si>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</si>
  <si>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</si>
  <si>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</si>
  <si>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</si>
  <si>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</si>
  <si>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</si>
  <si>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</si>
  <si>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</si>
  <si>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</si>
  <si>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</si>
  <si>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</si>
  <si>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</si>
  <si>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</si>
  <si>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</si>
  <si>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</si>
  <si>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</si>
  <si>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</si>
  <si>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</si>
  <si>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</si>
  <si>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</si>
  <si>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</si>
  <si>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</si>
  <si>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</si>
  <si>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</si>
  <si>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</si>
  <si>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</si>
  <si>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</si>
  <si>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</si>
  <si>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</si>
  <si>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</si>
  <si>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</si>
  <si>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</si>
  <si>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</si>
  <si>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</si>
  <si>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</si>
  <si>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</si>
  <si>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</si>
  <si>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</si>
  <si>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</si>
  <si>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</si>
  <si>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</si>
  <si>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</si>
  <si>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</si>
  <si>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</si>
  <si>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</si>
  <si>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</si>
  <si>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</si>
  <si>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</si>
  <si>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</si>
  <si>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</si>
  <si>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</si>
  <si>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</si>
  <si>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</si>
  <si>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</si>
  <si>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</si>
  <si>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</si>
  <si>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</si>
  <si>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</si>
  <si>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</si>
  <si>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</si>
  <si>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</si>
  <si>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</si>
  <si>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</si>
  <si>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</si>
  <si>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</si>
  <si>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</si>
  <si>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</si>
  <si>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</si>
  <si>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</si>
  <si>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</si>
  <si>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</si>
  <si>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</si>
  <si>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</si>
  <si>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</si>
  <si>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</si>
  <si>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</si>
  <si>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</si>
  <si>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</si>
  <si>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</si>
  <si>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</si>
  <si>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</si>
  <si>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</si>
  <si>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</si>
  <si>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</si>
  <si>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</si>
  <si>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</si>
  <si>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</si>
  <si>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</si>
  <si>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</si>
  <si>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</si>
  <si>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</si>
  <si>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</si>
  <si>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</si>
  <si>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</si>
  <si>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</si>
  <si>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</si>
  <si>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</si>
  <si>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</si>
  <si>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</si>
  <si>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</si>
  <si>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</si>
  <si>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</si>
  <si>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</si>
  <si>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</si>
  <si>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</si>
  <si>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</si>
  <si>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</si>
  <si>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</si>
  <si>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</si>
  <si>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</si>
  <si>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</si>
  <si>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</si>
  <si>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</si>
  <si>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</si>
  <si>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</si>
  <si>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</si>
  <si>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</si>
  <si>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</si>
  <si>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</si>
  <si>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</si>
  <si>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</si>
  <si>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</si>
  <si>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</si>
  <si>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</si>
  <si>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</si>
  <si>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</si>
  <si>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</si>
  <si>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</si>
  <si>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</si>
  <si>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</si>
  <si>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</si>
  <si>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</si>
  <si>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</si>
  <si>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</si>
  <si>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</si>
  <si>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</si>
  <si>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</si>
  <si>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</si>
  <si>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</si>
  <si>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</si>
  <si>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</si>
  <si>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</si>
  <si>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</si>
  <si>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</si>
  <si>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</si>
  <si>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</si>
  <si>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</si>
  <si>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</si>
  <si>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</si>
  <si>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</si>
  <si>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</si>
  <si>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</si>
  <si>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</si>
  <si>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</si>
  <si>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</si>
  <si>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</si>
  <si>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</si>
  <si>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</si>
  <si>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</si>
  <si>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</si>
  <si>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</si>
  <si>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</si>
  <si>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</si>
  <si>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</si>
  <si>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</si>
  <si>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</si>
  <si>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</si>
  <si>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</si>
  <si>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</si>
  <si>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</si>
  <si>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</si>
  <si>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</si>
  <si>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</si>
  <si>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</si>
  <si>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</si>
  <si>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</si>
  <si>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</si>
  <si>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</si>
  <si>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</si>
  <si>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</si>
  <si>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</si>
  <si>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</si>
  <si>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</si>
  <si>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</si>
  <si>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</si>
  <si>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</si>
  <si>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</si>
  <si>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</si>
  <si>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</si>
  <si>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</si>
  <si>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</si>
  <si>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</si>
  <si>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</si>
  <si>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</si>
  <si>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</si>
  <si>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</si>
  <si>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</si>
  <si>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</si>
  <si>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</si>
  <si>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</si>
  <si>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</si>
  <si>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</si>
  <si>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</si>
  <si>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</si>
  <si>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</si>
  <si>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</si>
  <si>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</si>
  <si>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</si>
  <si>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</si>
  <si>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</si>
  <si>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</si>
  <si>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</si>
  <si>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</si>
  <si>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</si>
  <si>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</si>
  <si>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</si>
  <si>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</si>
  <si>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</si>
  <si>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</si>
  <si>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</si>
  <si>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</si>
  <si>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</si>
  <si>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</si>
  <si>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</si>
  <si>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</si>
  <si>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</si>
  <si>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</si>
  <si>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</si>
  <si>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</si>
  <si>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</si>
  <si>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</si>
  <si>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</si>
  <si>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</si>
  <si>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</si>
  <si>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</si>
  <si>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</si>
  <si>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</si>
  <si>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</si>
  <si>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</si>
  <si>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</si>
  <si>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</si>
  <si>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</si>
  <si>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</si>
  <si>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</si>
  <si>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</si>
  <si>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</si>
  <si>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</si>
  <si>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</si>
  <si>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</si>
  <si>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</si>
  <si>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</si>
  <si>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</si>
  <si>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</si>
  <si>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</si>
  <si>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</si>
  <si>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</si>
  <si>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</si>
  <si>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</si>
  <si>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</si>
  <si>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</si>
  <si>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</si>
  <si>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</si>
  <si>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</si>
  <si>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</si>
  <si>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</si>
  <si>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</si>
  <si>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</si>
  <si>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</si>
  <si>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</si>
  <si>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</si>
  <si>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</si>
  <si>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</si>
  <si>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</si>
  <si>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</si>
  <si>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</si>
  <si>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</si>
  <si>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</si>
  <si>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</si>
  <si>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</si>
  <si>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</si>
  <si>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</si>
  <si>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</si>
  <si>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</si>
  <si>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</si>
  <si>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</si>
  <si>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</si>
  <si>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</si>
  <si>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</si>
  <si>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</si>
  <si>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</si>
  <si>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</si>
  <si>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</si>
  <si>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</si>
  <si>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</si>
  <si>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</si>
  <si>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</si>
  <si>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</si>
  <si>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</si>
  <si>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</si>
  <si>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</si>
  <si>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</si>
  <si>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</si>
  <si>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</si>
  <si>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</si>
  <si>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</si>
  <si>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</si>
  <si>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</si>
  <si>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</si>
  <si>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</si>
  <si>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</si>
  <si>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</si>
  <si>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</si>
  <si>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</si>
  <si>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</si>
  <si>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</si>
  <si>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</si>
  <si>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</si>
  <si>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</si>
  <si>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</si>
  <si>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</si>
  <si>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</si>
  <si>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</si>
  <si>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</si>
  <si>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</si>
  <si>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</si>
  <si>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</si>
  <si>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</si>
  <si>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</si>
  <si>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</si>
  <si>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</si>
  <si>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</si>
  <si>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</si>
  <si>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</si>
  <si>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</si>
  <si>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</si>
  <si>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</si>
  <si>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</si>
  <si>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</si>
  <si>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</si>
  <si>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</si>
  <si>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</si>
  <si>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</si>
  <si>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</si>
  <si>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</si>
  <si>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</si>
  <si>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</si>
  <si>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</si>
  <si>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</si>
  <si>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</si>
  <si>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</si>
  <si>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</si>
  <si>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</si>
  <si>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</si>
  <si>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</si>
  <si>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</si>
  <si>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</si>
  <si>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</si>
  <si>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</si>
  <si>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</si>
  <si>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</si>
  <si>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</si>
  <si>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</si>
  <si>
    <t>Zeile 15</t>
  </si>
  <si>
    <t>Ab Spalte S gibt es in der Online-Umsetzung Probleme, wenn "Wie Gebäude" ausgewählt wird. In Spalte R (erster Raum) funktioniert es. 
Wählt man das Gebäude-BJ, funktioniert es auch. 
In Spalte K funktioniert es gar nicht, kann aber auch am Cashe liegen, weil der Raum schon mal angelegt war</t>
  </si>
  <si>
    <t>Raum vorhanden</t>
  </si>
  <si>
    <t xml:space="preserve">Variable ergänzt, die angibt, ob der Raum vorhanden ist. </t>
  </si>
  <si>
    <t>Funktion überarbeitet mit Wenn-dann, abhängig von Zeile 45.</t>
  </si>
  <si>
    <t xml:space="preserve">39 und 40 </t>
  </si>
  <si>
    <t>Fehler Berechnung korrigiert: Wenn-dann Abfrage ergänzt, Nutzung BJ nur wenn R10 &gt; 0; sonst nutzen Dämmstärke IN_build T7</t>
  </si>
  <si>
    <t>Fehler korrigiert. Bisher Berechnung anhand Länge Decke (IN_rooms Zeile 32), Variable wurde neu genutzt als "Anzahl Giebel". 
Daher statt Länge Decke Länge Dach genutzt (In_rooms Zeile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</si>
</sst>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3" x14ac:knownFonts="1">
    <font>
      <sz val="11"/>
      <color theme="1"/>
      <name val="Calibri"/>
      <family val="2"/>
    </font>
    <font>
      <sz val="11"/>
      <color theme="1"/>
      <name val="Verdana"/>
      <family val="2"/>
      <scheme val="minor"/>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amily val="2"/>
    </font>
  </fonts>
  <fills count="3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3" fillId="0" borderId="0"/>
    <xf numFmtId="43" fontId="28" fillId="0" borderId="0" applyFont="0" applyFill="0" applyBorder="0" applyAlignment="0" applyProtection="0"/>
    <xf numFmtId="9" fontId="28" fillId="0" borderId="0" applyFont="0" applyFill="0" applyBorder="0" applyAlignment="0" applyProtection="0"/>
    <xf numFmtId="0" fontId="2" fillId="0" borderId="0"/>
  </cellStyleXfs>
  <cellXfs count="379">
    <xf numFmtId="0" fontId="0" fillId="0" borderId="0" xfId="0"/>
    <xf numFmtId="0" fontId="3" fillId="0" borderId="0" xfId="1"/>
    <xf numFmtId="0" fontId="16" fillId="0" borderId="0" xfId="1" applyFont="1"/>
    <xf numFmtId="0" fontId="16" fillId="0" borderId="0" xfId="1" applyFont="1" applyAlignment="1">
      <alignment horizontal="right"/>
    </xf>
    <xf numFmtId="0" fontId="17" fillId="2" borderId="1" xfId="1" applyFont="1" applyFill="1" applyBorder="1" applyAlignment="1">
      <alignment horizontal="center"/>
    </xf>
    <xf numFmtId="0" fontId="18" fillId="2" borderId="2" xfId="1" applyFont="1" applyFill="1" applyBorder="1"/>
    <xf numFmtId="0" fontId="17" fillId="2" borderId="3" xfId="1" applyFont="1" applyFill="1" applyBorder="1" applyAlignment="1">
      <alignment horizontal="center"/>
    </xf>
    <xf numFmtId="0" fontId="19" fillId="2" borderId="0" xfId="1" applyFont="1" applyFill="1"/>
    <xf numFmtId="0" fontId="3" fillId="2" borderId="0" xfId="1" applyFill="1"/>
    <xf numFmtId="0" fontId="16" fillId="2" borderId="3" xfId="1" applyFont="1" applyFill="1" applyBorder="1" applyAlignment="1">
      <alignment horizontal="center"/>
    </xf>
    <xf numFmtId="0" fontId="3" fillId="0" borderId="4" xfId="1" applyBorder="1"/>
    <xf numFmtId="0" fontId="3" fillId="0" borderId="5" xfId="1" applyBorder="1"/>
    <xf numFmtId="0" fontId="3" fillId="0" borderId="6" xfId="1" applyBorder="1"/>
    <xf numFmtId="0" fontId="3" fillId="0" borderId="1" xfId="1" applyBorder="1"/>
    <xf numFmtId="0" fontId="3" fillId="0" borderId="7" xfId="1" applyBorder="1"/>
    <xf numFmtId="0" fontId="3" fillId="0" borderId="8" xfId="1" applyBorder="1"/>
    <xf numFmtId="0" fontId="3" fillId="3" borderId="0" xfId="1" applyFill="1"/>
    <xf numFmtId="0" fontId="20" fillId="0" borderId="0" xfId="0" applyFont="1" applyAlignment="1">
      <alignment vertical="top" wrapText="1"/>
    </xf>
    <xf numFmtId="0" fontId="20" fillId="4" borderId="0" xfId="0" applyFont="1" applyFill="1" applyAlignment="1">
      <alignment horizontal="center" vertical="top" wrapText="1"/>
    </xf>
    <xf numFmtId="0" fontId="0" fillId="0" borderId="0" xfId="0" applyAlignment="1">
      <alignment vertical="top" wrapText="1"/>
    </xf>
    <xf numFmtId="0" fontId="20" fillId="0" borderId="0" xfId="0" applyFont="1" applyAlignment="1">
      <alignment horizontal="center" vertical="top" wrapText="1"/>
    </xf>
    <xf numFmtId="0" fontId="0" fillId="0" borderId="9" xfId="0" applyBorder="1"/>
    <xf numFmtId="0" fontId="24" fillId="0" borderId="0" xfId="0" applyFont="1"/>
    <xf numFmtId="0" fontId="25" fillId="0" borderId="0" xfId="1" applyFont="1"/>
    <xf numFmtId="0" fontId="23" fillId="0" borderId="0" xfId="0" applyFont="1"/>
    <xf numFmtId="49" fontId="0" fillId="0" borderId="0" xfId="0" applyNumberFormat="1"/>
    <xf numFmtId="0" fontId="23" fillId="2" borderId="0" xfId="0" applyFont="1" applyFill="1"/>
    <xf numFmtId="0" fontId="4" fillId="0" borderId="0" xfId="1" applyFont="1"/>
    <xf numFmtId="0" fontId="3" fillId="0" borderId="0" xfId="1" applyAlignment="1">
      <alignment horizontal="center" vertical="top" wrapText="1"/>
    </xf>
    <xf numFmtId="0" fontId="5" fillId="0" borderId="0" xfId="1" applyFont="1" applyAlignment="1">
      <alignment horizontal="left"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7"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7" fillId="0" borderId="0" xfId="1" applyNumberFormat="1" applyFont="1" applyAlignment="1">
      <alignment horizontal="left" vertical="top" wrapText="1"/>
    </xf>
    <xf numFmtId="165" fontId="8" fillId="0" borderId="0" xfId="1" applyNumberFormat="1" applyFont="1" applyAlignment="1">
      <alignment horizontal="center" vertical="top" wrapText="1"/>
    </xf>
    <xf numFmtId="164" fontId="9" fillId="0" borderId="0" xfId="1" applyNumberFormat="1" applyFont="1" applyAlignment="1">
      <alignment horizontal="center" vertical="top" wrapText="1"/>
    </xf>
    <xf numFmtId="0" fontId="10" fillId="0" borderId="0" xfId="1" applyFont="1" applyAlignment="1">
      <alignment horizontal="left" vertical="top" wrapText="1"/>
    </xf>
    <xf numFmtId="0" fontId="12" fillId="0" borderId="0" xfId="1" applyFont="1" applyAlignment="1">
      <alignment horizontal="left" vertical="top" wrapText="1"/>
    </xf>
    <xf numFmtId="0" fontId="3" fillId="0" borderId="0" xfId="1" applyAlignment="1">
      <alignment horizontal="left" vertical="top" wrapText="1"/>
    </xf>
    <xf numFmtId="164" fontId="11" fillId="0" borderId="0" xfId="1" applyNumberFormat="1" applyFont="1" applyAlignment="1">
      <alignment horizontal="left" vertical="top" wrapText="1"/>
    </xf>
    <xf numFmtId="164" fontId="13" fillId="0" borderId="0" xfId="1" applyNumberFormat="1" applyFont="1" applyAlignment="1">
      <alignment horizontal="center" vertical="top" wrapText="1"/>
    </xf>
    <xf numFmtId="165" fontId="14" fillId="0" borderId="0" xfId="1" applyNumberFormat="1" applyFont="1" applyAlignment="1">
      <alignment horizontal="center" vertical="top" wrapText="1"/>
    </xf>
    <xf numFmtId="164" fontId="15"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4" fillId="0" borderId="11" xfId="0" applyFont="1" applyBorder="1"/>
    <xf numFmtId="0" fontId="0" fillId="0" borderId="11" xfId="0" applyBorder="1"/>
    <xf numFmtId="2" fontId="21" fillId="4" borderId="0" xfId="0" applyNumberFormat="1" applyFont="1" applyFill="1" applyAlignment="1">
      <alignment horizontal="center" vertical="top" wrapText="1"/>
    </xf>
    <xf numFmtId="2" fontId="21" fillId="5" borderId="0" xfId="0" applyNumberFormat="1" applyFont="1" applyFill="1" applyAlignment="1">
      <alignment horizontal="center" vertical="top" wrapText="1"/>
    </xf>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4" fillId="0" borderId="0" xfId="0" applyFont="1" applyAlignment="1">
      <alignment vertical="top" wrapText="1"/>
    </xf>
    <xf numFmtId="2" fontId="22"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9"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3" fillId="0" borderId="0" xfId="2" applyNumberFormat="1" applyFont="1"/>
    <xf numFmtId="167" fontId="3"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7" fillId="0" borderId="0" xfId="1" applyNumberFormat="1" applyFont="1" applyAlignment="1">
      <alignment horizontal="left" wrapText="1"/>
    </xf>
    <xf numFmtId="0" fontId="3" fillId="15" borderId="0" xfId="1" applyFill="1"/>
    <xf numFmtId="167" fontId="0" fillId="2" borderId="9" xfId="0" applyNumberFormat="1" applyFill="1" applyBorder="1"/>
    <xf numFmtId="9" fontId="0" fillId="0" borderId="0" xfId="0" applyNumberFormat="1"/>
    <xf numFmtId="0" fontId="23" fillId="2" borderId="9" xfId="0" applyFont="1" applyFill="1" applyBorder="1"/>
    <xf numFmtId="0" fontId="26" fillId="0" borderId="0" xfId="0" applyFont="1"/>
    <xf numFmtId="9" fontId="0" fillId="0" borderId="9" xfId="0" applyNumberFormat="1" applyBorder="1"/>
    <xf numFmtId="0" fontId="0" fillId="0" borderId="0" xfId="0" quotePrefix="1"/>
    <xf numFmtId="0" fontId="24"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2" fillId="0" borderId="23" xfId="0" applyFont="1" applyBorder="1" applyAlignment="1">
      <alignment wrapText="1"/>
    </xf>
    <xf numFmtId="0" fontId="32" fillId="0" borderId="24" xfId="0" applyFont="1" applyBorder="1"/>
    <xf numFmtId="0" fontId="29" fillId="0" borderId="23" xfId="0" applyFont="1" applyBorder="1"/>
    <xf numFmtId="0" fontId="0" fillId="18" borderId="24" xfId="0" applyFill="1" applyBorder="1"/>
    <xf numFmtId="0" fontId="29"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3"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4" fillId="19" borderId="0" xfId="0" applyFont="1" applyFill="1"/>
    <xf numFmtId="0" fontId="0" fillId="8" borderId="33" xfId="0" applyFill="1" applyBorder="1"/>
    <xf numFmtId="0" fontId="0" fillId="8" borderId="34" xfId="0" applyFill="1" applyBorder="1"/>
    <xf numFmtId="0" fontId="24" fillId="8" borderId="10" xfId="0" applyFont="1" applyFill="1" applyBorder="1"/>
    <xf numFmtId="0" fontId="34" fillId="20" borderId="35" xfId="0" applyFont="1" applyFill="1" applyBorder="1"/>
    <xf numFmtId="0" fontId="34" fillId="20" borderId="36" xfId="0" applyFont="1" applyFill="1" applyBorder="1"/>
    <xf numFmtId="0" fontId="24" fillId="8" borderId="35" xfId="0" applyFont="1" applyFill="1" applyBorder="1"/>
    <xf numFmtId="0" fontId="0" fillId="8" borderId="36" xfId="0" applyFill="1" applyBorder="1"/>
    <xf numFmtId="0" fontId="0" fillId="8" borderId="37" xfId="0" applyFill="1" applyBorder="1"/>
    <xf numFmtId="0" fontId="24" fillId="0" borderId="35" xfId="0" applyFont="1" applyBorder="1"/>
    <xf numFmtId="0" fontId="0" fillId="0" borderId="36" xfId="0" applyBorder="1"/>
    <xf numFmtId="0" fontId="0" fillId="0" borderId="37" xfId="0" applyBorder="1"/>
    <xf numFmtId="0" fontId="0" fillId="0" borderId="0" xfId="0" applyAlignment="1">
      <alignment horizontal="left"/>
    </xf>
    <xf numFmtId="0" fontId="24"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4"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4" fillId="21" borderId="36" xfId="0" applyFont="1" applyFill="1" applyBorder="1"/>
    <xf numFmtId="0" fontId="34" fillId="21" borderId="36" xfId="0" applyFont="1" applyFill="1" applyBorder="1" applyAlignment="1">
      <alignment textRotation="90" wrapText="1"/>
    </xf>
    <xf numFmtId="0" fontId="34" fillId="21" borderId="37" xfId="0" applyFont="1" applyFill="1" applyBorder="1"/>
    <xf numFmtId="0" fontId="34" fillId="22" borderId="38" xfId="0" applyFont="1" applyFill="1" applyBorder="1"/>
    <xf numFmtId="0" fontId="34" fillId="21" borderId="38" xfId="0" applyFont="1" applyFill="1" applyBorder="1"/>
    <xf numFmtId="0" fontId="34" fillId="22" borderId="39" xfId="0" applyFont="1" applyFill="1" applyBorder="1"/>
    <xf numFmtId="0" fontId="35" fillId="21" borderId="0" xfId="0" applyFont="1" applyFill="1"/>
    <xf numFmtId="0" fontId="23" fillId="19" borderId="9" xfId="0" applyFont="1" applyFill="1" applyBorder="1"/>
    <xf numFmtId="0" fontId="36"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4" fillId="0" borderId="20" xfId="0" applyFont="1" applyBorder="1"/>
    <xf numFmtId="0" fontId="0" fillId="17" borderId="0" xfId="0" applyFill="1"/>
    <xf numFmtId="0" fontId="0" fillId="0" borderId="2" xfId="0" applyBorder="1"/>
    <xf numFmtId="0" fontId="34"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3" fillId="24" borderId="42" xfId="1" applyFill="1" applyBorder="1"/>
    <xf numFmtId="49" fontId="3" fillId="24" borderId="42" xfId="1" applyNumberFormat="1" applyFill="1" applyBorder="1"/>
    <xf numFmtId="1" fontId="3" fillId="24" borderId="42" xfId="1" applyNumberFormat="1" applyFill="1" applyBorder="1"/>
    <xf numFmtId="167" fontId="3" fillId="24" borderId="42" xfId="2" applyNumberFormat="1" applyFont="1" applyFill="1" applyBorder="1"/>
    <xf numFmtId="2" fontId="3" fillId="24" borderId="42" xfId="1" applyNumberFormat="1" applyFill="1" applyBorder="1"/>
    <xf numFmtId="169" fontId="3" fillId="24" borderId="42" xfId="1" applyNumberFormat="1" applyFill="1" applyBorder="1"/>
    <xf numFmtId="167" fontId="3" fillId="24" borderId="42" xfId="1" applyNumberFormat="1" applyFill="1" applyBorder="1"/>
    <xf numFmtId="49" fontId="3" fillId="0" borderId="0" xfId="1" applyNumberFormat="1"/>
    <xf numFmtId="1" fontId="3" fillId="0" borderId="0" xfId="1" applyNumberFormat="1"/>
    <xf numFmtId="2" fontId="3" fillId="0" borderId="0" xfId="1" applyNumberFormat="1"/>
    <xf numFmtId="169" fontId="3" fillId="0" borderId="0" xfId="1" applyNumberFormat="1"/>
    <xf numFmtId="167" fontId="3" fillId="0" borderId="0" xfId="1" applyNumberFormat="1"/>
    <xf numFmtId="0" fontId="3" fillId="24" borderId="0" xfId="1" applyFill="1"/>
    <xf numFmtId="49" fontId="3" fillId="24" borderId="0" xfId="1" applyNumberFormat="1" applyFill="1"/>
    <xf numFmtId="1" fontId="3" fillId="24" borderId="0" xfId="1" applyNumberFormat="1" applyFill="1"/>
    <xf numFmtId="167" fontId="3" fillId="24" borderId="0" xfId="2" applyNumberFormat="1" applyFont="1" applyFill="1"/>
    <xf numFmtId="2" fontId="3" fillId="24" borderId="0" xfId="1" applyNumberFormat="1" applyFill="1"/>
    <xf numFmtId="169" fontId="3" fillId="24" borderId="0" xfId="1" applyNumberFormat="1" applyFill="1"/>
    <xf numFmtId="167" fontId="3" fillId="24" borderId="0" xfId="1" applyNumberFormat="1" applyFill="1"/>
    <xf numFmtId="168" fontId="3" fillId="0" borderId="0" xfId="1" applyNumberFormat="1"/>
    <xf numFmtId="168" fontId="3" fillId="24" borderId="0" xfId="1" applyNumberFormat="1" applyFill="1"/>
    <xf numFmtId="49" fontId="3" fillId="7" borderId="0" xfId="1" applyNumberFormat="1" applyFill="1"/>
    <xf numFmtId="1" fontId="3" fillId="7" borderId="0" xfId="1" applyNumberFormat="1" applyFill="1"/>
    <xf numFmtId="2" fontId="3" fillId="7" borderId="0" xfId="1" applyNumberFormat="1" applyFill="1"/>
    <xf numFmtId="167" fontId="0" fillId="24" borderId="0" xfId="2" applyNumberFormat="1" applyFont="1" applyFill="1"/>
    <xf numFmtId="0" fontId="3" fillId="7" borderId="0" xfId="1" applyFill="1"/>
    <xf numFmtId="0" fontId="4" fillId="0" borderId="0" xfId="1" applyFont="1" applyAlignment="1">
      <alignment wrapText="1"/>
    </xf>
    <xf numFmtId="167" fontId="3" fillId="24" borderId="0" xfId="2" applyNumberFormat="1" applyFont="1" applyFill="1" applyBorder="1"/>
    <xf numFmtId="167" fontId="3" fillId="0" borderId="33" xfId="2" applyNumberFormat="1" applyFont="1" applyBorder="1"/>
    <xf numFmtId="167" fontId="3" fillId="24" borderId="33" xfId="2" applyNumberFormat="1" applyFont="1" applyFill="1" applyBorder="1"/>
    <xf numFmtId="167" fontId="3"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4" fillId="28" borderId="0" xfId="0" applyFont="1" applyFill="1"/>
    <xf numFmtId="0" fontId="24"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4" fillId="0" borderId="15" xfId="3" applyFont="1" applyBorder="1"/>
    <xf numFmtId="9" fontId="24" fillId="0" borderId="21" xfId="3" applyFont="1" applyBorder="1"/>
    <xf numFmtId="9" fontId="0" fillId="0" borderId="36" xfId="3" applyFont="1" applyBorder="1"/>
    <xf numFmtId="0" fontId="24" fillId="0" borderId="2" xfId="0" applyFont="1" applyBorder="1"/>
    <xf numFmtId="1" fontId="24" fillId="0" borderId="9" xfId="0" applyNumberFormat="1" applyFont="1" applyBorder="1"/>
    <xf numFmtId="1" fontId="24"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7" fillId="0" borderId="0" xfId="0" applyFont="1"/>
    <xf numFmtId="0" fontId="24"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6"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3" fillId="0" borderId="0" xfId="1" applyNumberFormat="1"/>
    <xf numFmtId="0" fontId="3" fillId="0" borderId="0" xfId="1" quotePrefix="1"/>
    <xf numFmtId="11" fontId="0" fillId="0" borderId="11" xfId="0" applyNumberFormat="1" applyBorder="1"/>
    <xf numFmtId="0" fontId="38" fillId="0" borderId="0" xfId="0" applyFont="1" applyAlignment="1">
      <alignment horizontal="left" vertical="center" wrapText="1"/>
    </xf>
    <xf numFmtId="0" fontId="38" fillId="0" borderId="0" xfId="0" applyFont="1" applyAlignment="1">
      <alignment wrapText="1"/>
    </xf>
    <xf numFmtId="0" fontId="38" fillId="0" borderId="0" xfId="0" applyFont="1" applyAlignment="1">
      <alignment vertical="top" wrapText="1"/>
    </xf>
    <xf numFmtId="0" fontId="38" fillId="0" borderId="0" xfId="0" applyFont="1" applyAlignment="1">
      <alignment vertical="center" wrapText="1"/>
    </xf>
    <xf numFmtId="0" fontId="24"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4"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4"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4"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9" fillId="29" borderId="0" xfId="0" applyFont="1" applyFill="1" applyAlignment="1">
      <alignment vertical="top"/>
    </xf>
    <xf numFmtId="0" fontId="39" fillId="29" borderId="0" xfId="0" applyFont="1" applyFill="1" applyAlignment="1">
      <alignment vertical="top" wrapText="1"/>
    </xf>
    <xf numFmtId="0" fontId="40" fillId="0" borderId="0" xfId="0" applyFont="1" applyAlignment="1">
      <alignment vertical="top"/>
    </xf>
    <xf numFmtId="0" fontId="0" fillId="29" borderId="0" xfId="0" applyFill="1" applyAlignment="1">
      <alignment vertical="top" wrapText="1"/>
    </xf>
    <xf numFmtId="15" fontId="0" fillId="0" borderId="0" xfId="0" applyNumberFormat="1" applyAlignment="1">
      <alignment wrapText="1"/>
    </xf>
    <xf numFmtId="15" fontId="0" fillId="0" borderId="2" xfId="0" applyNumberFormat="1" applyBorder="1"/>
    <xf numFmtId="15" fontId="24"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2" fillId="0" borderId="0" xfId="0" applyFont="1" applyAlignment="1">
      <alignment vertical="center"/>
    </xf>
    <xf numFmtId="0" fontId="0" fillId="24" borderId="0" xfId="0" applyFill="1"/>
    <xf numFmtId="0" fontId="2" fillId="0" borderId="0" xfId="4"/>
    <xf numFmtId="0" fontId="2" fillId="0" borderId="0" xfId="4" applyAlignment="1">
      <alignment wrapText="1"/>
    </xf>
    <xf numFmtId="0" fontId="41" fillId="0" borderId="0" xfId="4" applyFont="1"/>
    <xf numFmtId="0" fontId="2" fillId="30" borderId="0" xfId="4" applyFill="1"/>
    <xf numFmtId="0" fontId="2" fillId="2" borderId="0" xfId="4" applyFill="1"/>
    <xf numFmtId="0" fontId="2" fillId="15" borderId="0" xfId="4" applyFill="1"/>
    <xf numFmtId="0" fontId="2" fillId="3" borderId="0" xfId="4" applyFill="1"/>
    <xf numFmtId="0" fontId="2" fillId="0" borderId="0" xfId="4" quotePrefix="1" applyAlignment="1">
      <alignment wrapText="1"/>
    </xf>
    <xf numFmtId="0" fontId="1" fillId="0" borderId="0" xfId="4" applyFont="1"/>
    <xf numFmtId="11" fontId="0" fillId="0" borderId="0" xfId="0" applyNumberFormat="1"/>
    <xf numFmtId="9" fontId="0" fillId="0" borderId="0" xfId="3" applyFont="1" applyFill="1"/>
    <xf numFmtId="0" fontId="0" fillId="19" borderId="0" xfId="0" applyFill="1" applyAlignment="1">
      <alignment horizontal="center"/>
    </xf>
    <xf numFmtId="0" fontId="24"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2" fillId="0" borderId="0" xfId="1" applyFont="1" applyAlignment="1">
      <alignment horizontal="center"/>
    </xf>
    <xf numFmtId="164" fontId="13" fillId="0" borderId="0" xfId="1" applyNumberFormat="1" applyFont="1" applyAlignment="1">
      <alignment horizontal="left" wrapText="1"/>
    </xf>
    <xf numFmtId="164" fontId="15" fillId="0" borderId="0" xfId="1" applyNumberFormat="1" applyFont="1" applyAlignment="1">
      <alignment horizontal="center" wrapText="1"/>
    </xf>
    <xf numFmtId="164" fontId="13" fillId="0" borderId="0" xfId="1" applyNumberFormat="1" applyFont="1" applyAlignment="1">
      <alignment horizontal="center" wrapText="1"/>
    </xf>
    <xf numFmtId="164" fontId="6" fillId="0" borderId="0" xfId="1" applyNumberFormat="1" applyFont="1" applyAlignment="1">
      <alignment horizontal="center" wrapText="1"/>
    </xf>
    <xf numFmtId="164" fontId="7" fillId="0" borderId="0" xfId="1" applyNumberFormat="1" applyFont="1" applyAlignment="1">
      <alignment horizontal="left" wrapText="1"/>
    </xf>
  </cellXfs>
  <cellStyles count="5">
    <cellStyle name="Komma" xfId="2" builtinId="3"/>
    <cellStyle name="Prozent" xfId="3" builtinId="5"/>
    <cellStyle name="Standard" xfId="0" builtinId="0"/>
    <cellStyle name="Standard 2" xfId="1" xr:uid="{56A49AC1-C660-4256-BE9C-6F9EA27A4998}"/>
    <cellStyle name="Standard 3" xfId="4" xr:uid="{09B45074-9B95-4A71-880F-A58C0E205D6F}"/>
  </cellStyles>
  <dxfs count="245">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eetMetadata" Target="metadata.xml"/><Relationship Id="rId47" Type="http://schemas.microsoft.com/office/2017/06/relationships/richStyles" Target="richData/richStyles.xml"/><Relationship Id="rId50" Type="http://schemas.microsoft.com/office/2017/06/relationships/rdRichValueTypes" Target="richData/rdRichValueType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microsoft.com/office/2017/06/relationships/rdRichValueStructure" Target="richData/rdrichvaluestructure.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 Target="richData/rdrichvalue.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20/07/relationships/rdRichValueWebImage" Target="richData/rdRichValueWebImage.xml"/><Relationship Id="rId48" Type="http://schemas.microsoft.com/office/2017/06/relationships/rdSupportingPropertyBagStructure" Target="richData/rdsupportingpropertybagstructure.xml"/><Relationship Id="rId56" Type="http://schemas.openxmlformats.org/officeDocument/2006/relationships/customXml" Target="../customXml/item4.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Array" Target="richData/rdarray.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Data_radiator!$I$184:$I$199</c:f>
            </c:num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2.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4.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3.xml"/></Relationships>
</file>

<file path=xl/drawings/_rels/drawing12.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6</xdr:col>
      <xdr:colOff>523875</xdr:colOff>
      <xdr:row>83</xdr:row>
      <xdr:rowOff>421213</xdr:rowOff>
    </xdr:from>
    <xdr:to>
      <xdr:col>10</xdr:col>
      <xdr:colOff>516130</xdr:colOff>
      <xdr:row>86</xdr:row>
      <xdr:rowOff>47915</xdr:rowOff>
    </xdr:to>
    <xdr:pic>
      <xdr:nvPicPr>
        <xdr:cNvPr id="2" name="Grafik 1">
          <a:extLst>
            <a:ext uri="{FF2B5EF4-FFF2-40B4-BE49-F238E27FC236}">
              <a16:creationId xmlns:a16="http://schemas.microsoft.com/office/drawing/2014/main" id="{71A851C2-05FB-CCA8-8510-558957F1A5E0}"/>
            </a:ext>
          </a:extLst>
        </xdr:cNvPr>
        <xdr:cNvPicPr>
          <a:picLocks noChangeAspect="1"/>
        </xdr:cNvPicPr>
      </xdr:nvPicPr>
      <xdr:blipFill>
        <a:blip xmlns:r="http://schemas.openxmlformats.org/officeDocument/2006/relationships" r:embed="rId1"/>
        <a:stretch>
          <a:fillRect/>
        </a:stretch>
      </xdr:blipFill>
      <xdr:spPr>
        <a:xfrm>
          <a:off x="9906000" y="25186213"/>
          <a:ext cx="5897755" cy="9602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141">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140">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139">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138"/>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137" dataDxfId="135" headerRowBorderDxfId="136" tableBorderDxfId="134" totalsRowBorderDxfId="133">
  <autoFilter ref="G88:G95" xr:uid="{D7E1CDB1-263F-4557-B69B-E7A458B1A868}"/>
  <tableColumns count="1">
    <tableColumn id="1" xr3:uid="{DD941F4E-59E3-4028-A3CC-35D9300D79DA}" name="1" dataDxfId="132"/>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131" tableBorderDxfId="130">
  <autoFilter ref="U14:U19" xr:uid="{56FD7125-47E6-4268-B5C9-EC2EA86A9179}"/>
  <tableColumns count="1">
    <tableColumn id="1" xr3:uid="{C87B6000-DC53-4851-8E3E-5FCB136E5047}" name="Stahlrohrradiator_Tiefe" dataDxfId="129"/>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128">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127"/>
    <tableColumn id="4" xr3:uid="{1010F935-A96D-4277-AB52-45825AB54A0E}" name="Bauteil"/>
    <tableColumn id="8" xr3:uid="{E973163B-4610-4070-A22B-279103C9E061}" name="lambda" dataDxfId="126"/>
    <tableColumn id="3" xr3:uid="{14F58F04-16DE-4AB7-BC52-69BF88875AE7}" name="U_no_ins" dataDxfId="125"/>
    <tableColumn id="5" xr3:uid="{47C1C85C-3B0C-4827-8D83-8227EA7656EE}" name="d_ins" dataDxfId="124">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123" dataDxfId="122" tableBorderDxfId="121"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120" dataCellStyle="Standard 2"/>
    <tableColumn id="2" xr3:uid="{A1174E93-A82D-428B-9E64-8D283C69C8C7}" name="Spalte1" dataDxfId="119" dataCellStyle="Standard 2"/>
    <tableColumn id="3" xr3:uid="{D19C1EC3-FE16-4E94-927B-A91BB7C157A9}" name="Heizkörper Subtyp" dataDxfId="118" dataCellStyle="Standard 2"/>
    <tableColumn id="4" xr3:uid="{4F564AB6-E30D-423E-B273-32DD6E5B08DF}" name="Heizkörper_Typ" dataDxfId="117" dataCellStyle="Standard 2"/>
    <tableColumn id="5" xr3:uid="{9393E6E1-E369-43DE-9166-8D85C39521CD}" name="Heizkörper_Subtyp" dataDxfId="116" dataCellStyle="Standard 2"/>
    <tableColumn id="6" xr3:uid="{EB95B471-5420-443D-8545-C24E4A7D1A16}" name="Höhe H in mm" dataDxfId="115"/>
    <tableColumn id="7" xr3:uid="{44425A21-32C1-4D52-B606-8B186E0A99AF}" name="Breite B in mm" dataDxfId="114" dataCellStyle="Standard 2"/>
    <tableColumn id="8" xr3:uid="{E512A002-AF23-4C26-9999-B3682E982035}" name="HK Fläche in m²" dataDxfId="113" dataCellStyle="Standard 2"/>
    <tableColumn id="9" xr3:uid="{8BAF7958-CA8C-4F97-B3C9-F76501DBDD91}" name="HK Volumen in m³" dataDxfId="112" dataCellStyle="Standard 2"/>
    <tableColumn id="10" xr3:uid="{4A3203B5-3DAB-459C-9DB5-2583B7175D29}" name="Nabenabstand N in mm" dataDxfId="111"/>
    <tableColumn id="11" xr3:uid="{622A11EE-524A-4F1C-8978-05EB2DBD893A}" name="Bautiefe T in mm" dataDxfId="110"/>
    <tableColumn id="12" xr3:uid="{5E947C73-F149-4FBC-BB24-389987CC7EB5}" name="Anzahl Rohre" dataDxfId="109" dataCellStyle="Standard 2"/>
    <tableColumn id="13" xr3:uid="{CAA01412-5350-4BE6-8B98-27C54FC587ED}" name="Anzahl Rohreinheiten" dataDxfId="108" dataCellStyle="Standard 2"/>
    <tableColumn id="14" xr3:uid="{589D78FC-41B7-4196-9F12-7A33E9512C88}" name="Nennweite DN" dataDxfId="107" dataCellStyle="Standard 2"/>
    <tableColumn id="15" xr3:uid="{DD516A88-DAD4-434F-9471-217FFF58BD97}" name="Außendurchmesser d in mm" dataDxfId="106" dataCellStyle="Standard 2"/>
    <tableColumn id="16" xr3:uid="{125706B4-9707-41F5-B67A-393C28979D11}" name="Rippenhöhe in mm" dataDxfId="105" dataCellStyle="Standard 2"/>
    <tableColumn id="17" xr3:uid="{67FCFA89-AABD-409B-8866-C0D598CCA5EE}" name="Mittlere Rohrübertemperatur in K" dataDxfId="104" dataCellStyle="Standard 2"/>
    <tableColumn id="18" xr3:uid="{F6EB4555-EFB4-4195-B6F4-B630E81D9F3A}" name="Übertemperatur in K" dataDxfId="103" dataCellStyle="Standard 2"/>
    <tableColumn id="19" xr3:uid="{DD6AD7BA-EE73-48EE-9CC5-B39FC283661B}" name="Mittlere Wassertemperatur in °C" dataDxfId="102" dataCellStyle="Standard 2"/>
    <tableColumn id="20" xr3:uid="{61E8C273-4A76-4464-B261-BC17F87986B9}" name="Rippenhöhe h in mm" dataDxfId="101" dataCellStyle="Standard 2"/>
    <tableColumn id="21" xr3:uid="{8D63A201-759F-44EC-A0F9-9345C8260177}" name="Rippenabstand a in mm" dataDxfId="100" dataCellStyle="Standard 2"/>
    <tableColumn id="22" xr3:uid="{66BA7AF9-65E1-43BC-A65E-5D9BDB10E2F5}" name="Rohrreihen" dataDxfId="99" dataCellStyle="Standard 2"/>
    <tableColumn id="23" xr3:uid="{D5E8893F-0C19-4BF1-A76C-4D70E46FF170}" name="Heizkörperexponent n " dataDxfId="98" dataCellStyle="Standard 2"/>
    <tableColumn id="24" xr3:uid="{EFEFB7E2-85A7-4FF3-9ACF-F7096A512DC8}" name="Wärmeleistung (75/65/20)  in W" dataDxfId="97"/>
    <tableColumn id="25" xr3:uid="{0AF16D92-4856-48D4-A61A-A5574EECAECE}" name="Wärmeleistung (75/65/20)  in W/m"/>
    <tableColumn id="26" xr3:uid="{36395D9C-3059-403A-9BF3-6CD6BB7EEC1C}" name="Wärmeleistung (75/65/20)  in W/Glied" dataDxfId="96"/>
    <tableColumn id="27" xr3:uid="{4F43B250-7406-48E5-A093-B80A3F48596F}" name="Wärmeleistung in W/m²" dataDxfId="95"/>
    <tableColumn id="28" xr3:uid="{2C6875E1-9E79-4977-8887-C9BC46250C03}" name="Kommentar" dataDxfId="94"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93" dataDxfId="92" tableBorderDxfId="91" headerRowCellStyle="Standard 2">
  <autoFilter ref="B4:AC385" xr:uid="{9DCBF0CC-489B-4A8A-B5AD-1D54F542F741}"/>
  <tableColumns count="28">
    <tableColumn id="1" xr3:uid="{F577CAC1-0FCE-44CB-914C-AC1E6189148C}" name="Lfd. Nr." dataDxfId="90" dataCellStyle="Standard 2"/>
    <tableColumn id="2" xr3:uid="{BCD12B61-A363-410F-B24F-CC7BC816F66E}" name="Spalte1" dataDxfId="89" dataCellStyle="Standard 2"/>
    <tableColumn id="3" xr3:uid="{6236F846-726C-4805-8579-0959B89D9844}" name="Heizkörper Subtyp" dataDxfId="88" dataCellStyle="Standard 2"/>
    <tableColumn id="4" xr3:uid="{DDC3EE9D-4A13-4D3F-AB5B-03DEB8272969}" name="Heizkörper_Typ" dataDxfId="87" dataCellStyle="Standard 2"/>
    <tableColumn id="5" xr3:uid="{17F5B439-B153-490D-9D14-0B274CA4B586}" name="Heizkörper_Subtyp" dataDxfId="86" dataCellStyle="Standard 2"/>
    <tableColumn id="6" xr3:uid="{AC5CBC8E-B8E3-4254-A9E7-88344B34257C}" name="Höhe H in mm" dataDxfId="85"/>
    <tableColumn id="7" xr3:uid="{DD7E2D31-2C06-4541-B4C0-31FA43B2FC08}" name="Breite B in mm" dataDxfId="84" dataCellStyle="Standard 2"/>
    <tableColumn id="8" xr3:uid="{26F6D135-F74C-45E3-89FF-1C9CCB99010A}" name="HK Fläche in m²" dataDxfId="83" dataCellStyle="Standard 2"/>
    <tableColumn id="9" xr3:uid="{34F3105A-C09F-47FF-84B7-4438B1CC8E86}" name="HK Volumen in m³" dataDxfId="82" dataCellStyle="Standard 2"/>
    <tableColumn id="10" xr3:uid="{DE55BF81-6D53-4F1E-BF48-CE5E9FDE0C18}" name="Nabenabstand N in mm" dataDxfId="81"/>
    <tableColumn id="11" xr3:uid="{39B51AA5-EB57-4AAF-A35E-F9C92B6B330A}" name="Bautiefe T in mm" dataDxfId="80"/>
    <tableColumn id="12" xr3:uid="{51A7A004-40F1-4B59-8644-ACEE07405232}" name="Anzahl Rohre" dataDxfId="79" dataCellStyle="Standard 2"/>
    <tableColumn id="13" xr3:uid="{304F7F91-799A-423B-B6C3-3F5487C8E8A8}" name="Anzahl Rohreinheiten" dataDxfId="78" dataCellStyle="Standard 2"/>
    <tableColumn id="14" xr3:uid="{4C3CED23-CDD5-4708-885D-B46630CB6744}" name="Nennweite DN" dataDxfId="77" dataCellStyle="Standard 2"/>
    <tableColumn id="15" xr3:uid="{9D0A2BFD-5E83-444D-B87D-85F3DA78B5DF}" name="Außendurchmesser d in mm" dataDxfId="76" dataCellStyle="Standard 2"/>
    <tableColumn id="16" xr3:uid="{A02272BE-CD45-460A-81E8-E44AE7F8D451}" name="Rippenhöhe in mm" dataDxfId="75" dataCellStyle="Standard 2"/>
    <tableColumn id="17" xr3:uid="{E9C4C949-72DE-4499-BEF5-995F62F5477E}" name="Mittlere Rohrübertemperatur in K" dataDxfId="74" dataCellStyle="Standard 2"/>
    <tableColumn id="18" xr3:uid="{C2344A5D-8C02-4F87-A0CB-13870705AB05}" name="Übertemperatur in K" dataDxfId="73" dataCellStyle="Standard 2"/>
    <tableColumn id="19" xr3:uid="{EF71EB9D-C2E8-4DAE-9B00-B1ACF66957B6}" name="Mittlere Wassertemperatur in °C" dataDxfId="72" dataCellStyle="Standard 2"/>
    <tableColumn id="20" xr3:uid="{F31E22EB-0B92-4D8E-BAFC-24E3244A1801}" name="Rippenhöhe h in mm" dataDxfId="71" dataCellStyle="Standard 2"/>
    <tableColumn id="21" xr3:uid="{B5F19CBC-1B87-4022-ADA6-8118ED2D2E53}" name="Rippenabstand a in mm" dataDxfId="70" dataCellStyle="Standard 2"/>
    <tableColumn id="22" xr3:uid="{564E464F-CAD2-4593-A916-5841ECD680DA}" name="Rohrreihen" dataDxfId="69" dataCellStyle="Standard 2"/>
    <tableColumn id="23" xr3:uid="{F5DC2152-0217-4A1C-BED8-17D00C34A606}" name="Heizkörperexponent n " dataDxfId="68" dataCellStyle="Standard 2"/>
    <tableColumn id="24" xr3:uid="{DA9478F9-1444-41C6-BBB1-91EE158EC9DF}" name="Wärmeleistung (75/65/20)  in W" dataDxfId="67"/>
    <tableColumn id="25" xr3:uid="{A9813304-21D3-40D2-8750-FC9D13897608}" name="Wärmeleistung (75/65/20)  in W/m"/>
    <tableColumn id="26" xr3:uid="{0E150667-6D6A-4CEB-84BC-D293BD974647}" name="Wärmeleistung (75/65/20)  in W/Glied" dataDxfId="66"/>
    <tableColumn id="27" xr3:uid="{D105BFA6-553D-4DD5-9130-D5FA4631FC4F}" name="Wärmeleistung in W/m²" dataDxfId="65"/>
    <tableColumn id="28" xr3:uid="{57D9D134-C900-4D2C-8CFA-661074904D4B}" name="Kommentar" dataDxfId="64"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63"/>
    <tableColumn id="1" xr3:uid="{B305C6BE-5EC8-499B-96D5-025C243E7702}" name="Gebäudetyp" dataDxfId="62"/>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1">
      <calculatedColumnFormula>IWU_72[[#This Row],[Gebäudetyp]]&amp;"_"&amp;IWU_72[[#This Row],[Baujahr]]</calculatedColumnFormula>
    </tableColumn>
    <tableColumn id="1" xr3:uid="{601D0086-1551-423C-BE13-B690291617E4}" name="Gebäudetyp" dataDxfId="60"/>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59"/>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58">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57"/>
    <tableColumn id="3" xr3:uid="{71ED1B36-D0DF-41A9-914C-6BF585023795}" name="Kreis code" dataDxfId="56"/>
    <tableColumn id="4" xr3:uid="{A4FA1823-B875-4CE3-BC39-91DF9953710E}" name="Land name" dataDxfId="55"/>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 ref="F77" dT="2025-06-04T21:24:22.31" personId="{CDF92714-5493-41A5-8AFD-DC5F0CB54D30}" id="{2C08E1CF-8FCD-4257-B262-4F34DB836BB3}">
    <text>sehe ich nicht in der zelle</text>
  </threadedComment>
  <threadedComment ref="F84" dT="2025-06-06T12:48:16.07" personId="{CDF92714-5493-41A5-8AFD-DC5F0CB54D30}" id="{CA2B0061-2370-495F-B5E2-B1B59A2CB981}">
    <text xml:space="preserve">Nicht sicher. Manchmal muss man aber summieren, da man die Dachschräge nicht einfach 2mal haben will... wenn man zB 2 sehr unterschiedliche Dachschrägen hat?
</text>
  </threadedComment>
  <threadedComment ref="F84" dT="2025-06-06T15:06:39.08" personId="{6D6572F9-10B7-4F77-91B0-E0436BF15387}" id="{357BD74C-8E20-4126-A6A0-93F695A35596}" parentId="{CA2B0061-2370-495F-B5E2-B1B59A2CB981}">
    <text>Dann lassen wir den Erklärungstext raus und wer mehrere Dachschrägen hat, kann den Workaround nutzen</text>
  </threadedComment>
  <threadedComment ref="F88" dT="2025-06-06T16:12:28.60" personId="{CDF92714-5493-41A5-8AFD-DC5F0CB54D30}" id="{F126D65C-BD8B-428F-8B35-BCD85DE00BD5}">
    <text>Änderung erstmal wieder rückgängig gemacht und online gestellt.</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G33" dT="2025-06-06T11:09:31.71" personId="{6D6572F9-10B7-4F77-91B0-E0436BF15387}" id="{8B1C009D-95C3-4C9F-B7B6-97EB69EFCF3E}">
    <text xml:space="preserve">Erläuterungstext: Ist keine Giebelwand vorhanden, bitte 0 eingeben. </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 ref="G49" dT="2025-06-07T09:49:52.07" personId="{6D6572F9-10B7-4F77-91B0-E0436BF15387}" id="{FE9ACEAD-7D0C-4B23-BC7C-372E0A6AA0C6}" parentId="{05542A70-12B0-4D84-B337-9790A1D46F8C}">
    <text xml:space="preserve">@Till: nach deinem Feedback habe ich eine Variable Raum vorhanden ergänzt und beziehe mich auch hier darauf. </text>
  </threadedComment>
</ThreadedComments>
</file>

<file path=xl/threadedComments/threadedComment9.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 ref="H35" dT="2025-06-06T15:28:29.42" personId="{6D6572F9-10B7-4F77-91B0-E0436BF15387}" id="{E46704A4-0015-4254-A75E-D6C1D3757D27}" parentId="{FF4D4241-A2B2-4D39-BD1F-FBEACB1028C0}">
    <text xml:space="preserve">Wertebereich: 
0 - 1 
Abschnitte: 
0 / 0,25 (NT-ready) / 0,5 (eingeschränkt geeignet) / 0,75 (noch nicht geeignet) / 1 </text>
  </threadedComment>
  <threadedComment ref="H36" dT="2025-06-06T15:28:45.56" personId="{6D6572F9-10B7-4F77-91B0-E0436BF15387}" id="{B0059485-56AB-46DF-85CC-0F385E024729}">
    <text xml:space="preserve">Wertebereich: 
0 - 1 
Abschnitte: 
0 / 0,25 (NT-ready) / 0,5 (eingeschränkt geeignet) / 0,75 (noch nicht geeignet) / 1 </text>
  </threadedComment>
  <threadedComment ref="H37" dT="2025-06-06T15:29:40.16" personId="{6D6572F9-10B7-4F77-91B0-E0436BF15387}" id="{752FB0DC-3198-453E-85C7-657B08499C10}">
    <text>Wertebereich: 30 - 110 
Abschnitte: 
„&lt; 30“ - 50 
50 -70 
70 - 90 
90 - „&gt; 110“</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H2" dT="2025-06-06T15:28:53.12" personId="{6D6572F9-10B7-4F77-91B0-E0436BF15387}" id="{C5B1ECFD-0F6D-4C8C-9918-52AA9EF9EFC4}">
    <text xml:space="preserve">Wertebereich: 
0 - 1 
Abschnitte: 
0 / 0,25 (NT-ready) / 0,5 (eingeschränkt geeignet) / 0,75 (noch nicht geeignet) / 1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5.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6.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8.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baseColWidth="10" defaultColWidth="11.42578125" defaultRowHeight="15" x14ac:dyDescent="0.2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x14ac:dyDescent="0.25">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x14ac:dyDescent="0.25">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x14ac:dyDescent="0.25">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x14ac:dyDescent="0.25">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x14ac:dyDescent="0.25">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x14ac:dyDescent="0.25">
      <c r="A6" s="168"/>
      <c r="B6" s="169"/>
      <c r="C6" s="169"/>
      <c r="D6" s="169"/>
      <c r="E6" s="170"/>
    </row>
    <row r="7" spans="1:106" x14ac:dyDescent="0.25">
      <c r="A7" s="171"/>
      <c r="B7" s="172"/>
      <c r="C7" s="172"/>
      <c r="D7" s="172"/>
      <c r="E7" s="173"/>
    </row>
    <row r="8" spans="1:106" x14ac:dyDescent="0.25">
      <c r="A8" s="168"/>
      <c r="B8" s="169"/>
      <c r="C8" s="169"/>
      <c r="D8" s="169"/>
      <c r="E8" s="170"/>
      <c r="F8" s="136"/>
    </row>
    <row r="9" spans="1:106" x14ac:dyDescent="0.25">
      <c r="A9" s="171"/>
      <c r="B9" s="172"/>
      <c r="C9" s="172"/>
      <c r="D9" s="172"/>
      <c r="E9" s="173"/>
    </row>
    <row r="10" spans="1:106" x14ac:dyDescent="0.25">
      <c r="A10" s="168"/>
      <c r="B10" s="169"/>
      <c r="C10" s="169"/>
      <c r="D10" s="169"/>
      <c r="E10" s="170"/>
      <c r="F10">
        <f>INDEX(PAR[T_air_norm],1)</f>
        <v>20</v>
      </c>
    </row>
    <row r="11" spans="1:106" x14ac:dyDescent="0.25">
      <c r="A11" s="171"/>
      <c r="B11" s="172"/>
      <c r="C11" s="172"/>
      <c r="D11" s="172"/>
      <c r="E11" s="173"/>
    </row>
    <row r="12" spans="1:106" x14ac:dyDescent="0.25">
      <c r="A12" s="168"/>
      <c r="B12" s="169"/>
      <c r="C12" s="169"/>
      <c r="D12" s="169"/>
      <c r="E12" s="170"/>
    </row>
    <row r="13" spans="1:106" x14ac:dyDescent="0.25">
      <c r="A13" s="171"/>
      <c r="B13" s="172"/>
      <c r="C13" s="172"/>
      <c r="D13" s="172"/>
      <c r="E13" s="173"/>
    </row>
    <row r="14" spans="1:106" x14ac:dyDescent="0.25">
      <c r="A14" s="168"/>
      <c r="B14" s="169"/>
      <c r="C14" s="169"/>
      <c r="D14" s="169"/>
      <c r="E14" s="170"/>
    </row>
    <row r="15" spans="1:106" x14ac:dyDescent="0.25">
      <c r="A15" s="171"/>
      <c r="B15" s="172"/>
      <c r="C15" s="172"/>
      <c r="D15" s="172"/>
      <c r="E15" s="173"/>
    </row>
    <row r="16" spans="1:106" x14ac:dyDescent="0.25">
      <c r="A16" s="168"/>
      <c r="B16" s="169"/>
      <c r="C16" s="169"/>
      <c r="D16" s="169"/>
      <c r="E16" s="170"/>
    </row>
    <row r="17" spans="1:5" x14ac:dyDescent="0.25">
      <c r="A17" s="171"/>
      <c r="B17" s="172"/>
      <c r="C17" s="172"/>
      <c r="D17" s="172"/>
      <c r="E17" s="173"/>
    </row>
    <row r="18" spans="1:5" x14ac:dyDescent="0.25">
      <c r="A18" s="168"/>
      <c r="B18" s="169"/>
      <c r="C18" s="169"/>
      <c r="D18" s="169"/>
      <c r="E18" s="170"/>
    </row>
    <row r="19" spans="1:5" x14ac:dyDescent="0.25">
      <c r="A19" s="171"/>
      <c r="B19" s="172"/>
      <c r="C19" s="172"/>
      <c r="D19" s="172"/>
      <c r="E19" s="173"/>
    </row>
    <row r="20" spans="1:5" x14ac:dyDescent="0.25">
      <c r="A20" s="168"/>
      <c r="B20" s="169"/>
      <c r="C20" s="169"/>
      <c r="D20" s="169"/>
      <c r="E20" s="170"/>
    </row>
    <row r="21" spans="1:5" x14ac:dyDescent="0.25">
      <c r="A21" s="171"/>
      <c r="B21" s="172"/>
      <c r="C21" s="172"/>
      <c r="D21" s="172"/>
      <c r="E21" s="173"/>
    </row>
    <row r="22" spans="1:5" x14ac:dyDescent="0.25">
      <c r="A22" s="168"/>
      <c r="B22" s="169"/>
      <c r="C22" s="169"/>
      <c r="D22" s="169"/>
      <c r="E22" s="170"/>
    </row>
    <row r="23" spans="1:5" x14ac:dyDescent="0.25">
      <c r="A23" s="171"/>
      <c r="B23" s="172"/>
      <c r="C23" s="172"/>
      <c r="D23" s="172"/>
      <c r="E23" s="173"/>
    </row>
    <row r="24" spans="1:5" x14ac:dyDescent="0.25">
      <c r="A24" s="168"/>
      <c r="B24" s="169"/>
      <c r="C24" s="169"/>
      <c r="D24" s="169"/>
      <c r="E24" s="170"/>
    </row>
    <row r="25" spans="1:5" x14ac:dyDescent="0.25">
      <c r="A25" s="171"/>
      <c r="B25" s="172"/>
      <c r="C25" s="172"/>
      <c r="D25" s="172"/>
      <c r="E25" s="173"/>
    </row>
    <row r="26" spans="1:5" x14ac:dyDescent="0.25">
      <c r="A26" s="168"/>
      <c r="B26" s="169"/>
      <c r="C26" s="169"/>
      <c r="D26" s="169"/>
      <c r="E26" s="170"/>
    </row>
    <row r="27" spans="1:5" x14ac:dyDescent="0.25">
      <c r="A27" s="171"/>
      <c r="B27" s="172"/>
      <c r="C27" s="172"/>
      <c r="D27" s="172"/>
      <c r="E27" s="173"/>
    </row>
    <row r="28" spans="1:5" x14ac:dyDescent="0.25">
      <c r="A28" s="168"/>
      <c r="B28" s="169"/>
      <c r="C28" s="169"/>
      <c r="D28" s="169"/>
      <c r="E28" s="170"/>
    </row>
    <row r="29" spans="1:5" x14ac:dyDescent="0.25">
      <c r="A29" s="171"/>
      <c r="B29" s="172"/>
      <c r="C29" s="172"/>
      <c r="D29" s="172"/>
      <c r="E29" s="173"/>
    </row>
    <row r="30" spans="1:5" x14ac:dyDescent="0.25">
      <c r="A30" s="168"/>
      <c r="B30" s="169"/>
      <c r="C30" s="169"/>
      <c r="D30" s="169"/>
      <c r="E30" s="170"/>
    </row>
    <row r="31" spans="1:5" x14ac:dyDescent="0.25">
      <c r="A31" s="171"/>
      <c r="B31" s="172"/>
      <c r="C31" s="172"/>
      <c r="D31" s="172"/>
      <c r="E31" s="173"/>
    </row>
    <row r="32" spans="1:5" x14ac:dyDescent="0.25">
      <c r="A32" s="168"/>
      <c r="B32" s="169"/>
      <c r="C32" s="169"/>
      <c r="D32" s="169"/>
      <c r="E32" s="170"/>
    </row>
    <row r="33" spans="1:5" x14ac:dyDescent="0.25">
      <c r="A33" s="171"/>
      <c r="B33" s="172"/>
      <c r="C33" s="172"/>
      <c r="D33" s="172"/>
      <c r="E33" s="173"/>
    </row>
    <row r="34" spans="1:5" x14ac:dyDescent="0.25">
      <c r="A34" s="168"/>
      <c r="B34" s="169"/>
      <c r="C34" s="169"/>
      <c r="D34" s="169"/>
      <c r="E34" s="170"/>
    </row>
    <row r="35" spans="1:5" x14ac:dyDescent="0.25">
      <c r="A35" s="171"/>
      <c r="B35" s="172"/>
      <c r="C35" s="172"/>
      <c r="D35" s="172"/>
      <c r="E35" s="173"/>
    </row>
    <row r="36" spans="1:5" x14ac:dyDescent="0.25">
      <c r="A36" s="168"/>
      <c r="B36" s="169"/>
      <c r="C36" s="169"/>
      <c r="D36" s="169"/>
      <c r="E36" s="170"/>
    </row>
    <row r="37" spans="1:5" x14ac:dyDescent="0.25">
      <c r="A37" s="171"/>
      <c r="B37" s="172"/>
      <c r="C37" s="172"/>
      <c r="D37" s="172"/>
      <c r="E37" s="173"/>
    </row>
    <row r="38" spans="1:5" x14ac:dyDescent="0.25">
      <c r="A38" s="168"/>
      <c r="B38" s="169"/>
      <c r="C38" s="169"/>
      <c r="D38" s="169"/>
      <c r="E38" s="170"/>
    </row>
    <row r="39" spans="1:5" x14ac:dyDescent="0.25">
      <c r="A39" s="171"/>
      <c r="B39" s="172"/>
      <c r="C39" s="172"/>
      <c r="D39" s="172"/>
      <c r="E39" s="173"/>
    </row>
    <row r="40" spans="1:5" x14ac:dyDescent="0.25">
      <c r="A40" s="168"/>
      <c r="B40" s="169"/>
      <c r="C40" s="169"/>
      <c r="D40" s="169"/>
      <c r="E40" s="170"/>
    </row>
    <row r="41" spans="1:5" x14ac:dyDescent="0.25">
      <c r="A41" s="171"/>
      <c r="B41" s="172"/>
      <c r="C41" s="172"/>
      <c r="D41" s="172"/>
      <c r="E41" s="173"/>
    </row>
    <row r="42" spans="1:5" x14ac:dyDescent="0.25">
      <c r="A42" s="168"/>
      <c r="B42" s="169"/>
      <c r="C42" s="169"/>
      <c r="D42" s="169"/>
      <c r="E42" s="170"/>
    </row>
    <row r="43" spans="1:5" x14ac:dyDescent="0.25">
      <c r="A43" s="171"/>
      <c r="B43" s="172"/>
      <c r="C43" s="172"/>
      <c r="D43" s="172"/>
      <c r="E43" s="173"/>
    </row>
    <row r="44" spans="1:5" x14ac:dyDescent="0.25">
      <c r="A44" s="168"/>
      <c r="B44" s="169"/>
      <c r="C44" s="169"/>
      <c r="D44" s="169"/>
      <c r="E44" s="170"/>
    </row>
    <row r="45" spans="1:5" x14ac:dyDescent="0.25">
      <c r="A45" s="171"/>
      <c r="B45" s="172"/>
      <c r="C45" s="172"/>
      <c r="D45" s="172"/>
      <c r="E45" s="173"/>
    </row>
    <row r="46" spans="1:5" x14ac:dyDescent="0.25">
      <c r="A46" s="168"/>
      <c r="B46" s="169"/>
      <c r="C46" s="169"/>
      <c r="D46" s="169"/>
      <c r="E46" s="170"/>
    </row>
    <row r="47" spans="1:5" x14ac:dyDescent="0.25">
      <c r="A47" s="171"/>
      <c r="B47" s="172"/>
      <c r="C47" s="172"/>
      <c r="D47" s="172"/>
      <c r="E47" s="173"/>
    </row>
    <row r="48" spans="1:5" x14ac:dyDescent="0.25">
      <c r="A48" s="168"/>
      <c r="B48" s="169"/>
      <c r="C48" s="169"/>
      <c r="D48" s="169"/>
      <c r="E48" s="170"/>
    </row>
    <row r="49" spans="1:5" x14ac:dyDescent="0.25">
      <c r="A49" s="171"/>
      <c r="B49" s="172"/>
      <c r="C49" s="172"/>
      <c r="D49" s="172"/>
      <c r="E49" s="173"/>
    </row>
    <row r="50" spans="1:5" x14ac:dyDescent="0.25">
      <c r="A50" s="168"/>
      <c r="B50" s="169"/>
      <c r="C50" s="169"/>
      <c r="D50" s="169"/>
      <c r="E50" s="170"/>
    </row>
    <row r="51" spans="1:5" x14ac:dyDescent="0.25">
      <c r="A51" s="171"/>
      <c r="B51" s="172"/>
      <c r="C51" s="172"/>
      <c r="D51" s="172"/>
      <c r="E51" s="173"/>
    </row>
    <row r="52" spans="1:5" x14ac:dyDescent="0.25">
      <c r="A52" s="168"/>
      <c r="B52" s="169"/>
      <c r="C52" s="169"/>
      <c r="D52" s="169"/>
      <c r="E52" s="170"/>
    </row>
    <row r="53" spans="1:5" x14ac:dyDescent="0.25">
      <c r="A53" s="171"/>
      <c r="B53" s="172"/>
      <c r="C53" s="172"/>
      <c r="D53" s="172"/>
      <c r="E53" s="173"/>
    </row>
    <row r="54" spans="1:5" x14ac:dyDescent="0.25">
      <c r="A54" s="168"/>
      <c r="B54" s="169"/>
      <c r="C54" s="169"/>
      <c r="D54" s="169"/>
      <c r="E54" s="170"/>
    </row>
    <row r="55" spans="1:5" x14ac:dyDescent="0.25">
      <c r="A55" s="171"/>
      <c r="B55" s="172"/>
      <c r="C55" s="172"/>
      <c r="D55" s="172"/>
      <c r="E55" s="173"/>
    </row>
    <row r="56" spans="1:5" x14ac:dyDescent="0.25">
      <c r="A56" s="168"/>
      <c r="B56" s="169"/>
      <c r="C56" s="169"/>
      <c r="D56" s="169"/>
      <c r="E56" s="170"/>
    </row>
    <row r="57" spans="1:5" x14ac:dyDescent="0.25">
      <c r="A57" s="171"/>
      <c r="B57" s="172"/>
      <c r="C57" s="172"/>
      <c r="D57" s="172"/>
      <c r="E57" s="173"/>
    </row>
    <row r="58" spans="1:5" x14ac:dyDescent="0.25">
      <c r="A58" s="168"/>
      <c r="B58" s="169"/>
      <c r="C58" s="169"/>
      <c r="D58" s="169"/>
      <c r="E58" s="170"/>
    </row>
    <row r="59" spans="1:5" x14ac:dyDescent="0.25">
      <c r="A59" s="171"/>
      <c r="B59" s="172"/>
      <c r="C59" s="172"/>
      <c r="D59" s="172"/>
      <c r="E59" s="173"/>
    </row>
    <row r="60" spans="1:5" x14ac:dyDescent="0.25">
      <c r="A60" s="168"/>
      <c r="B60" s="169"/>
      <c r="C60" s="169"/>
      <c r="D60" s="169"/>
      <c r="E60" s="170"/>
    </row>
    <row r="61" spans="1:5" x14ac:dyDescent="0.25">
      <c r="A61" s="171"/>
      <c r="B61" s="172"/>
      <c r="C61" s="172"/>
      <c r="D61" s="172"/>
      <c r="E61" s="173"/>
    </row>
    <row r="62" spans="1:5" x14ac:dyDescent="0.25">
      <c r="A62" s="168"/>
      <c r="B62" s="169"/>
      <c r="C62" s="169"/>
      <c r="D62" s="169"/>
      <c r="E62" s="170"/>
    </row>
    <row r="63" spans="1:5" x14ac:dyDescent="0.25">
      <c r="A63" s="171"/>
      <c r="B63" s="172"/>
      <c r="C63" s="172"/>
      <c r="D63" s="172"/>
      <c r="E63" s="173"/>
    </row>
    <row r="64" spans="1:5" x14ac:dyDescent="0.25">
      <c r="A64" s="168"/>
      <c r="B64" s="169"/>
      <c r="C64" s="169"/>
      <c r="D64" s="169"/>
      <c r="E64" s="170"/>
    </row>
    <row r="65" spans="1:5" x14ac:dyDescent="0.25">
      <c r="A65" s="171"/>
      <c r="B65" s="172"/>
      <c r="C65" s="172"/>
      <c r="D65" s="172"/>
      <c r="E65" s="173"/>
    </row>
    <row r="66" spans="1:5" x14ac:dyDescent="0.25">
      <c r="A66" s="168"/>
      <c r="B66" s="169"/>
      <c r="C66" s="169"/>
      <c r="D66" s="169"/>
      <c r="E66" s="170"/>
    </row>
    <row r="67" spans="1:5" x14ac:dyDescent="0.25">
      <c r="A67" s="171"/>
      <c r="B67" s="172"/>
      <c r="C67" s="172"/>
      <c r="D67" s="172"/>
      <c r="E67" s="173"/>
    </row>
    <row r="68" spans="1:5" x14ac:dyDescent="0.25">
      <c r="A68" s="168"/>
      <c r="B68" s="169"/>
      <c r="C68" s="169"/>
      <c r="D68" s="169"/>
      <c r="E68" s="170"/>
    </row>
    <row r="69" spans="1:5" x14ac:dyDescent="0.25">
      <c r="A69" s="171"/>
      <c r="B69" s="172"/>
      <c r="C69" s="172"/>
      <c r="D69" s="172"/>
      <c r="E69" s="173"/>
    </row>
    <row r="70" spans="1:5" x14ac:dyDescent="0.25">
      <c r="A70" s="168"/>
      <c r="B70" s="169"/>
      <c r="C70" s="169"/>
      <c r="D70" s="169"/>
      <c r="E70" s="170"/>
    </row>
    <row r="71" spans="1:5" x14ac:dyDescent="0.25">
      <c r="A71" s="171"/>
      <c r="B71" s="172"/>
      <c r="C71" s="172"/>
      <c r="D71" s="172"/>
      <c r="E71" s="173"/>
    </row>
    <row r="72" spans="1:5" x14ac:dyDescent="0.25">
      <c r="A72" s="168"/>
      <c r="B72" s="169"/>
      <c r="C72" s="169"/>
      <c r="D72" s="169"/>
      <c r="E72" s="170"/>
    </row>
    <row r="73" spans="1:5" x14ac:dyDescent="0.25">
      <c r="A73" s="171"/>
      <c r="B73" s="172"/>
      <c r="C73" s="172"/>
      <c r="D73" s="172"/>
      <c r="E73" s="173"/>
    </row>
    <row r="74" spans="1:5" x14ac:dyDescent="0.25">
      <c r="A74" s="168"/>
      <c r="B74" s="169"/>
      <c r="C74" s="169"/>
      <c r="D74" s="169"/>
      <c r="E74" s="170"/>
    </row>
    <row r="75" spans="1:5" x14ac:dyDescent="0.25">
      <c r="A75" s="171"/>
      <c r="B75" s="172"/>
      <c r="C75" s="172"/>
      <c r="D75" s="172"/>
      <c r="E75" s="173"/>
    </row>
    <row r="76" spans="1:5" x14ac:dyDescent="0.25">
      <c r="A76" s="168"/>
      <c r="B76" s="169"/>
      <c r="C76" s="169"/>
      <c r="D76" s="169"/>
      <c r="E76" s="170"/>
    </row>
    <row r="77" spans="1:5" x14ac:dyDescent="0.25">
      <c r="A77" s="171"/>
      <c r="B77" s="172"/>
      <c r="C77" s="172"/>
      <c r="D77" s="172"/>
      <c r="E77" s="173"/>
    </row>
    <row r="78" spans="1:5" x14ac:dyDescent="0.25">
      <c r="A78" s="168"/>
      <c r="B78" s="169"/>
      <c r="C78" s="169"/>
      <c r="D78" s="169"/>
      <c r="E78" s="170"/>
    </row>
    <row r="79" spans="1:5" x14ac:dyDescent="0.25">
      <c r="A79" s="171"/>
      <c r="B79" s="172"/>
      <c r="C79" s="172"/>
      <c r="D79" s="172"/>
      <c r="E79" s="173"/>
    </row>
    <row r="80" spans="1:5" x14ac:dyDescent="0.25">
      <c r="A80" s="168"/>
      <c r="B80" s="169"/>
      <c r="C80" s="169"/>
      <c r="D80" s="169"/>
      <c r="E80" s="170"/>
    </row>
    <row r="81" spans="1:5" x14ac:dyDescent="0.25">
      <c r="A81" s="171"/>
      <c r="B81" s="172"/>
      <c r="C81" s="172"/>
      <c r="D81" s="172"/>
      <c r="E81" s="173"/>
    </row>
    <row r="82" spans="1:5" x14ac:dyDescent="0.25">
      <c r="A82" s="168"/>
      <c r="B82" s="169"/>
      <c r="C82" s="169"/>
      <c r="D82" s="169"/>
      <c r="E82" s="170"/>
    </row>
    <row r="83" spans="1:5" x14ac:dyDescent="0.25">
      <c r="A83" s="171"/>
      <c r="B83" s="172"/>
      <c r="C83" s="172"/>
      <c r="D83" s="172"/>
      <c r="E83" s="173"/>
    </row>
    <row r="84" spans="1:5" x14ac:dyDescent="0.25">
      <c r="A84" s="168"/>
      <c r="B84" s="169"/>
      <c r="C84" s="169"/>
      <c r="D84" s="169"/>
      <c r="E84" s="170"/>
    </row>
    <row r="85" spans="1:5" x14ac:dyDescent="0.25">
      <c r="A85" s="171"/>
      <c r="B85" s="172"/>
      <c r="C85" s="172"/>
      <c r="D85" s="172"/>
      <c r="E85" s="173"/>
    </row>
    <row r="86" spans="1:5" x14ac:dyDescent="0.25">
      <c r="A86" s="168"/>
      <c r="B86" s="169"/>
      <c r="C86" s="169"/>
      <c r="D86" s="169"/>
      <c r="E86" s="170"/>
    </row>
    <row r="87" spans="1:5" x14ac:dyDescent="0.25">
      <c r="A87" s="171"/>
      <c r="B87" s="172"/>
      <c r="C87" s="172"/>
      <c r="D87" s="172"/>
      <c r="E87" s="173"/>
    </row>
    <row r="88" spans="1:5" x14ac:dyDescent="0.25">
      <c r="A88" s="168"/>
      <c r="B88" s="169"/>
      <c r="C88" s="169"/>
      <c r="D88" s="169"/>
      <c r="E88" s="170"/>
    </row>
    <row r="89" spans="1:5" x14ac:dyDescent="0.25">
      <c r="A89" s="171"/>
      <c r="B89" s="172"/>
      <c r="C89" s="172"/>
      <c r="D89" s="172"/>
      <c r="E89" s="173"/>
    </row>
    <row r="90" spans="1:5" x14ac:dyDescent="0.25">
      <c r="A90" s="168"/>
      <c r="B90" s="169"/>
      <c r="C90" s="169"/>
      <c r="D90" s="169"/>
      <c r="E90" s="170"/>
    </row>
    <row r="91" spans="1:5" x14ac:dyDescent="0.25">
      <c r="A91" s="171"/>
      <c r="B91" s="172"/>
      <c r="C91" s="172"/>
      <c r="D91" s="172"/>
      <c r="E91" s="173"/>
    </row>
    <row r="92" spans="1:5" x14ac:dyDescent="0.25">
      <c r="A92" s="168"/>
      <c r="B92" s="169"/>
      <c r="C92" s="169"/>
      <c r="D92" s="169"/>
      <c r="E92" s="170"/>
    </row>
    <row r="93" spans="1:5" x14ac:dyDescent="0.25">
      <c r="A93" s="171"/>
      <c r="B93" s="172"/>
      <c r="C93" s="172"/>
      <c r="D93" s="172"/>
      <c r="E93" s="173"/>
    </row>
    <row r="94" spans="1:5" x14ac:dyDescent="0.25">
      <c r="A94" s="168"/>
      <c r="B94" s="169"/>
      <c r="C94" s="169"/>
      <c r="D94" s="169"/>
      <c r="E94" s="170"/>
    </row>
    <row r="95" spans="1:5" x14ac:dyDescent="0.25">
      <c r="A95" s="171"/>
      <c r="B95" s="172"/>
      <c r="C95" s="172"/>
      <c r="D95" s="172"/>
      <c r="E95" s="173"/>
    </row>
    <row r="96" spans="1:5" x14ac:dyDescent="0.25">
      <c r="A96" s="168"/>
      <c r="B96" s="169"/>
      <c r="C96" s="169"/>
      <c r="D96" s="169"/>
      <c r="E96" s="170"/>
    </row>
    <row r="97" spans="1:5" x14ac:dyDescent="0.25">
      <c r="A97" s="171"/>
      <c r="B97" s="172"/>
      <c r="C97" s="172"/>
      <c r="D97" s="172"/>
      <c r="E97" s="173"/>
    </row>
    <row r="98" spans="1:5" x14ac:dyDescent="0.25">
      <c r="A98" s="168"/>
      <c r="B98" s="169"/>
      <c r="C98" s="169"/>
      <c r="D98" s="169"/>
      <c r="E98" s="170"/>
    </row>
    <row r="99" spans="1:5" x14ac:dyDescent="0.25">
      <c r="A99" s="171"/>
      <c r="B99" s="172"/>
      <c r="C99" s="172"/>
      <c r="D99" s="172"/>
      <c r="E99" s="173"/>
    </row>
    <row r="100" spans="1:5" x14ac:dyDescent="0.2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topRight" activeCell="B1" sqref="B1"/>
      <selection pane="bottomLeft" activeCell="A6" sqref="A6"/>
      <selection pane="bottomRight" activeCell="E75" sqref="E75"/>
    </sheetView>
  </sheetViews>
  <sheetFormatPr baseColWidth="10" defaultColWidth="11.42578125" defaultRowHeight="15" x14ac:dyDescent="0.25"/>
  <cols>
    <col min="1" max="1" width="20.5703125" customWidth="1"/>
    <col min="3" max="3" width="27.85546875" bestFit="1" customWidth="1"/>
  </cols>
  <sheetData>
    <row r="2" spans="1:4" x14ac:dyDescent="0.25">
      <c r="A2" t="s">
        <v>115</v>
      </c>
    </row>
    <row r="3" spans="1:4" x14ac:dyDescent="0.25">
      <c r="A3" t="s">
        <v>116</v>
      </c>
    </row>
    <row r="5" spans="1:4" x14ac:dyDescent="0.25">
      <c r="B5" s="22" t="s">
        <v>117</v>
      </c>
      <c r="C5" s="22" t="s">
        <v>0</v>
      </c>
      <c r="D5" s="22" t="s">
        <v>118</v>
      </c>
    </row>
    <row r="6" spans="1:4" x14ac:dyDescent="0.25">
      <c r="A6" s="22" t="s">
        <v>119</v>
      </c>
      <c r="B6" t="s">
        <v>120</v>
      </c>
      <c r="C6" t="s">
        <v>121</v>
      </c>
      <c r="D6" t="s">
        <v>122</v>
      </c>
    </row>
    <row r="7" spans="1:4" x14ac:dyDescent="0.25">
      <c r="B7" t="s">
        <v>123</v>
      </c>
      <c r="C7" t="s">
        <v>124</v>
      </c>
    </row>
    <row r="8" spans="1:4" x14ac:dyDescent="0.25">
      <c r="B8" t="s">
        <v>125</v>
      </c>
      <c r="C8" t="s">
        <v>126</v>
      </c>
    </row>
    <row r="9" spans="1:4" x14ac:dyDescent="0.25">
      <c r="B9" t="s">
        <v>127</v>
      </c>
      <c r="C9" t="s">
        <v>128</v>
      </c>
      <c r="D9" t="s">
        <v>129</v>
      </c>
    </row>
    <row r="10" spans="1:4" x14ac:dyDescent="0.25">
      <c r="B10" t="s">
        <v>130</v>
      </c>
      <c r="C10" t="s">
        <v>131</v>
      </c>
    </row>
    <row r="11" spans="1:4" x14ac:dyDescent="0.25">
      <c r="B11" t="s">
        <v>132</v>
      </c>
      <c r="C11" t="s">
        <v>133</v>
      </c>
      <c r="D11" t="s">
        <v>105</v>
      </c>
    </row>
    <row r="12" spans="1:4" x14ac:dyDescent="0.25">
      <c r="B12" t="s">
        <v>134</v>
      </c>
      <c r="C12" t="s">
        <v>135</v>
      </c>
      <c r="D12" t="s">
        <v>136</v>
      </c>
    </row>
    <row r="13" spans="1:4" x14ac:dyDescent="0.25">
      <c r="B13" t="s">
        <v>137</v>
      </c>
      <c r="C13" t="s">
        <v>138</v>
      </c>
    </row>
    <row r="14" spans="1:4" x14ac:dyDescent="0.25">
      <c r="B14" t="s">
        <v>139</v>
      </c>
      <c r="C14" t="s">
        <v>140</v>
      </c>
    </row>
    <row r="15" spans="1:4" x14ac:dyDescent="0.25">
      <c r="B15" t="s">
        <v>141</v>
      </c>
      <c r="C15" t="s">
        <v>142</v>
      </c>
      <c r="D15" t="s">
        <v>143</v>
      </c>
    </row>
    <row r="16" spans="1:4" x14ac:dyDescent="0.25">
      <c r="B16" t="s">
        <v>144</v>
      </c>
      <c r="C16" t="s">
        <v>145</v>
      </c>
    </row>
    <row r="17" spans="2:4" x14ac:dyDescent="0.25">
      <c r="B17" t="s">
        <v>146</v>
      </c>
      <c r="C17" t="s">
        <v>147</v>
      </c>
      <c r="D17" t="s">
        <v>112</v>
      </c>
    </row>
    <row r="18" spans="2:4" x14ac:dyDescent="0.25">
      <c r="B18" t="s">
        <v>148</v>
      </c>
      <c r="C18" t="s">
        <v>149</v>
      </c>
    </row>
    <row r="19" spans="2:4" x14ac:dyDescent="0.25">
      <c r="B19" t="s">
        <v>150</v>
      </c>
      <c r="C19" t="s">
        <v>151</v>
      </c>
      <c r="D19" t="s">
        <v>152</v>
      </c>
    </row>
    <row r="20" spans="2:4" x14ac:dyDescent="0.25">
      <c r="B20" t="s">
        <v>153</v>
      </c>
      <c r="C20" t="s">
        <v>154</v>
      </c>
    </row>
    <row r="21" spans="2:4" x14ac:dyDescent="0.25">
      <c r="B21" t="s">
        <v>155</v>
      </c>
      <c r="C21" t="s">
        <v>156</v>
      </c>
    </row>
    <row r="22" spans="2:4" x14ac:dyDescent="0.25">
      <c r="B22" t="s">
        <v>157</v>
      </c>
      <c r="C22" t="s">
        <v>158</v>
      </c>
      <c r="D22" t="s">
        <v>107</v>
      </c>
    </row>
    <row r="23" spans="2:4" x14ac:dyDescent="0.25">
      <c r="B23" t="s">
        <v>159</v>
      </c>
      <c r="C23" t="s">
        <v>160</v>
      </c>
      <c r="D23" t="s">
        <v>161</v>
      </c>
    </row>
    <row r="24" spans="2:4" x14ac:dyDescent="0.25">
      <c r="B24" t="s">
        <v>162</v>
      </c>
      <c r="C24" t="s">
        <v>163</v>
      </c>
    </row>
    <row r="25" spans="2:4" x14ac:dyDescent="0.25">
      <c r="B25" t="s">
        <v>164</v>
      </c>
      <c r="C25" t="s">
        <v>165</v>
      </c>
    </row>
    <row r="26" spans="2:4" x14ac:dyDescent="0.25">
      <c r="B26" t="s">
        <v>166</v>
      </c>
      <c r="C26" t="s">
        <v>167</v>
      </c>
    </row>
    <row r="27" spans="2:4" x14ac:dyDescent="0.25">
      <c r="B27" t="s">
        <v>168</v>
      </c>
      <c r="C27" t="s">
        <v>169</v>
      </c>
      <c r="D27" t="s">
        <v>109</v>
      </c>
    </row>
    <row r="28" spans="2:4" x14ac:dyDescent="0.25">
      <c r="B28" t="s">
        <v>170</v>
      </c>
      <c r="C28" t="s">
        <v>171</v>
      </c>
      <c r="D28" t="s">
        <v>172</v>
      </c>
    </row>
    <row r="29" spans="2:4" x14ac:dyDescent="0.25">
      <c r="B29" t="s">
        <v>173</v>
      </c>
      <c r="C29" t="s">
        <v>174</v>
      </c>
      <c r="D29" t="s">
        <v>175</v>
      </c>
    </row>
    <row r="30" spans="2:4" x14ac:dyDescent="0.25">
      <c r="B30" t="s">
        <v>176</v>
      </c>
      <c r="C30" t="s">
        <v>177</v>
      </c>
      <c r="D30" t="s">
        <v>178</v>
      </c>
    </row>
    <row r="36" spans="1:3" s="138" customFormat="1" x14ac:dyDescent="0.25">
      <c r="A36" s="137" t="s">
        <v>179</v>
      </c>
      <c r="B36" s="138" t="s">
        <v>180</v>
      </c>
      <c r="C36" s="138" t="s">
        <v>181</v>
      </c>
    </row>
    <row r="37" spans="1:3" x14ac:dyDescent="0.25">
      <c r="B37" t="s">
        <v>182</v>
      </c>
      <c r="C37" t="s">
        <v>183</v>
      </c>
    </row>
    <row r="38" spans="1:3" x14ac:dyDescent="0.25">
      <c r="B38" t="s">
        <v>184</v>
      </c>
      <c r="C38" t="s">
        <v>185</v>
      </c>
    </row>
    <row r="39" spans="1:3" x14ac:dyDescent="0.25">
      <c r="B39" t="s">
        <v>186</v>
      </c>
      <c r="C39" t="s">
        <v>187</v>
      </c>
    </row>
    <row r="40" spans="1:3" x14ac:dyDescent="0.25">
      <c r="B40" t="s">
        <v>188</v>
      </c>
      <c r="C40" t="s">
        <v>189</v>
      </c>
    </row>
    <row r="41" spans="1:3" x14ac:dyDescent="0.25">
      <c r="B41" t="s">
        <v>190</v>
      </c>
      <c r="C41" t="s">
        <v>191</v>
      </c>
    </row>
    <row r="42" spans="1:3" x14ac:dyDescent="0.25">
      <c r="B42" t="s">
        <v>192</v>
      </c>
      <c r="C42" t="s">
        <v>193</v>
      </c>
    </row>
    <row r="43" spans="1:3" x14ac:dyDescent="0.25">
      <c r="B43" t="s">
        <v>194</v>
      </c>
      <c r="C43" t="s">
        <v>195</v>
      </c>
    </row>
    <row r="44" spans="1:3" x14ac:dyDescent="0.25">
      <c r="B44" t="s">
        <v>196</v>
      </c>
      <c r="C44" t="s">
        <v>197</v>
      </c>
    </row>
    <row r="45" spans="1:3" x14ac:dyDescent="0.25">
      <c r="B45" t="s">
        <v>198</v>
      </c>
      <c r="C45" t="s">
        <v>199</v>
      </c>
    </row>
    <row r="46" spans="1:3" x14ac:dyDescent="0.25">
      <c r="B46" t="s">
        <v>200</v>
      </c>
      <c r="C46" t="s">
        <v>201</v>
      </c>
    </row>
    <row r="47" spans="1:3" x14ac:dyDescent="0.25">
      <c r="B47" t="s">
        <v>202</v>
      </c>
      <c r="C47" t="s">
        <v>203</v>
      </c>
    </row>
    <row r="48" spans="1:3" x14ac:dyDescent="0.25">
      <c r="B48" t="s">
        <v>204</v>
      </c>
      <c r="C48" t="s">
        <v>205</v>
      </c>
    </row>
    <row r="49" spans="1:3" x14ac:dyDescent="0.25">
      <c r="B49" t="s">
        <v>206</v>
      </c>
      <c r="C49" t="s">
        <v>207</v>
      </c>
    </row>
    <row r="50" spans="1:3" s="138" customFormat="1" x14ac:dyDescent="0.25">
      <c r="A50" s="137" t="s">
        <v>208</v>
      </c>
      <c r="B50" s="138" t="s">
        <v>209</v>
      </c>
      <c r="C50" s="138" t="s">
        <v>210</v>
      </c>
    </row>
    <row r="51" spans="1:3" x14ac:dyDescent="0.25">
      <c r="B51" t="s">
        <v>211</v>
      </c>
      <c r="C51" t="s">
        <v>212</v>
      </c>
    </row>
    <row r="52" spans="1:3" x14ac:dyDescent="0.25">
      <c r="B52" t="s">
        <v>213</v>
      </c>
      <c r="C52" t="s">
        <v>214</v>
      </c>
    </row>
    <row r="53" spans="1:3" x14ac:dyDescent="0.25">
      <c r="B53" t="s">
        <v>215</v>
      </c>
      <c r="C53" t="s">
        <v>216</v>
      </c>
    </row>
    <row r="54" spans="1:3" x14ac:dyDescent="0.25">
      <c r="B54" t="s">
        <v>217</v>
      </c>
      <c r="C54" t="s">
        <v>218</v>
      </c>
    </row>
    <row r="55" spans="1:3" x14ac:dyDescent="0.25">
      <c r="B55" t="s">
        <v>219</v>
      </c>
      <c r="C55" t="s">
        <v>220</v>
      </c>
    </row>
    <row r="56" spans="1:3" x14ac:dyDescent="0.25">
      <c r="B56" t="s">
        <v>221</v>
      </c>
      <c r="C56" t="s">
        <v>222</v>
      </c>
    </row>
    <row r="57" spans="1:3" x14ac:dyDescent="0.25">
      <c r="B57" t="s">
        <v>223</v>
      </c>
      <c r="C57" t="s">
        <v>224</v>
      </c>
    </row>
    <row r="58" spans="1:3" x14ac:dyDescent="0.25">
      <c r="B58" t="s">
        <v>225</v>
      </c>
      <c r="C58" t="s">
        <v>226</v>
      </c>
    </row>
    <row r="59" spans="1:3" x14ac:dyDescent="0.25">
      <c r="B59" t="s">
        <v>227</v>
      </c>
      <c r="C59" t="s">
        <v>228</v>
      </c>
    </row>
    <row r="60" spans="1:3" x14ac:dyDescent="0.25">
      <c r="B60" t="s">
        <v>229</v>
      </c>
      <c r="C60" t="s">
        <v>230</v>
      </c>
    </row>
    <row r="61" spans="1:3" x14ac:dyDescent="0.25">
      <c r="B61" t="s">
        <v>231</v>
      </c>
      <c r="C61" t="s">
        <v>232</v>
      </c>
    </row>
    <row r="62" spans="1:3" x14ac:dyDescent="0.25">
      <c r="B62" t="s">
        <v>233</v>
      </c>
      <c r="C62" t="s">
        <v>234</v>
      </c>
    </row>
    <row r="63" spans="1:3" x14ac:dyDescent="0.25">
      <c r="B63" t="s">
        <v>235</v>
      </c>
      <c r="C63" t="s">
        <v>236</v>
      </c>
    </row>
    <row r="64" spans="1:3" x14ac:dyDescent="0.25">
      <c r="B64" t="s">
        <v>237</v>
      </c>
      <c r="C64" t="s">
        <v>238</v>
      </c>
    </row>
    <row r="65" spans="2:3" x14ac:dyDescent="0.25">
      <c r="B65" t="s">
        <v>239</v>
      </c>
      <c r="C65" t="s">
        <v>240</v>
      </c>
    </row>
    <row r="66" spans="2:3" x14ac:dyDescent="0.25">
      <c r="B66" t="s">
        <v>241</v>
      </c>
      <c r="C66" t="s">
        <v>242</v>
      </c>
    </row>
    <row r="67" spans="2:3" x14ac:dyDescent="0.25">
      <c r="B67" t="s">
        <v>243</v>
      </c>
      <c r="C67" t="s">
        <v>244</v>
      </c>
    </row>
    <row r="68" spans="2:3" x14ac:dyDescent="0.25">
      <c r="B68" t="s">
        <v>245</v>
      </c>
      <c r="C68" t="s">
        <v>246</v>
      </c>
    </row>
    <row r="69" spans="2:3" x14ac:dyDescent="0.25">
      <c r="B69" t="s">
        <v>247</v>
      </c>
      <c r="C69" t="s">
        <v>248</v>
      </c>
    </row>
    <row r="70" spans="2:3" x14ac:dyDescent="0.25">
      <c r="B70" t="s">
        <v>249</v>
      </c>
      <c r="C70" t="s">
        <v>250</v>
      </c>
    </row>
    <row r="71" spans="2:3" x14ac:dyDescent="0.25">
      <c r="B71" t="s">
        <v>251</v>
      </c>
      <c r="C71" t="s">
        <v>252</v>
      </c>
    </row>
    <row r="72" spans="2:3" x14ac:dyDescent="0.25">
      <c r="B72" t="s">
        <v>253</v>
      </c>
      <c r="C72" t="s">
        <v>254</v>
      </c>
    </row>
    <row r="73" spans="2:3" x14ac:dyDescent="0.25">
      <c r="B73" t="s">
        <v>255</v>
      </c>
      <c r="C73" t="s">
        <v>256</v>
      </c>
    </row>
    <row r="74" spans="2:3" x14ac:dyDescent="0.25">
      <c r="B74" s="191" t="s">
        <v>257</v>
      </c>
      <c r="C74" t="s">
        <v>258</v>
      </c>
    </row>
    <row r="75" spans="2:3" x14ac:dyDescent="0.25">
      <c r="B75" t="s">
        <v>259</v>
      </c>
      <c r="C75" t="s">
        <v>260</v>
      </c>
    </row>
    <row r="76" spans="2:3" x14ac:dyDescent="0.25">
      <c r="B76" t="s">
        <v>261</v>
      </c>
      <c r="C76" t="s">
        <v>262</v>
      </c>
    </row>
    <row r="77" spans="2:3" x14ac:dyDescent="0.25">
      <c r="B77" t="s">
        <v>263</v>
      </c>
      <c r="C77" t="s">
        <v>264</v>
      </c>
    </row>
    <row r="78" spans="2:3" x14ac:dyDescent="0.25">
      <c r="B78" t="s">
        <v>265</v>
      </c>
      <c r="C78" t="s">
        <v>266</v>
      </c>
    </row>
    <row r="79" spans="2:3" x14ac:dyDescent="0.25">
      <c r="B79" t="s">
        <v>267</v>
      </c>
      <c r="C79" t="s">
        <v>268</v>
      </c>
    </row>
    <row r="80" spans="2:3" x14ac:dyDescent="0.25">
      <c r="B80" t="s">
        <v>269</v>
      </c>
      <c r="C80" t="s">
        <v>270</v>
      </c>
    </row>
    <row r="81" spans="2:3" x14ac:dyDescent="0.25">
      <c r="B81" t="s">
        <v>271</v>
      </c>
      <c r="C81" t="s">
        <v>272</v>
      </c>
    </row>
    <row r="82" spans="2:3" x14ac:dyDescent="0.25">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93"/>
  <sheetViews>
    <sheetView topLeftCell="A84" workbookViewId="0">
      <pane xSplit="1" topLeftCell="B1" activePane="topRight" state="frozen"/>
      <selection pane="topRight" activeCell="F93" sqref="F93"/>
    </sheetView>
  </sheetViews>
  <sheetFormatPr baseColWidth="10" defaultColWidth="11.42578125" defaultRowHeight="15" x14ac:dyDescent="0.25"/>
  <cols>
    <col min="1" max="3" width="11.42578125" style="320"/>
    <col min="4" max="4" width="7.140625" style="320" customWidth="1"/>
    <col min="5" max="5" width="27.85546875" style="320" bestFit="1" customWidth="1"/>
    <col min="6" max="6" width="71.42578125" style="320" bestFit="1" customWidth="1"/>
    <col min="7" max="7" width="54.28515625" style="320" customWidth="1"/>
    <col min="8" max="11" width="11.42578125" style="320"/>
    <col min="12" max="12" width="11.42578125" style="320" hidden="1" customWidth="1"/>
    <col min="13" max="16384" width="11.42578125" style="320"/>
  </cols>
  <sheetData>
    <row r="1" spans="1:12" x14ac:dyDescent="0.25">
      <c r="A1" s="322" t="s">
        <v>275</v>
      </c>
      <c r="B1" s="322" t="s">
        <v>276</v>
      </c>
      <c r="C1" s="322" t="s">
        <v>277</v>
      </c>
      <c r="D1" s="322" t="s">
        <v>278</v>
      </c>
      <c r="E1" s="322" t="s">
        <v>279</v>
      </c>
      <c r="F1" s="322" t="s">
        <v>280</v>
      </c>
      <c r="G1" s="322" t="s">
        <v>281</v>
      </c>
    </row>
    <row r="2" spans="1:12" x14ac:dyDescent="0.25">
      <c r="A2" s="321">
        <v>45791</v>
      </c>
      <c r="B2" s="323">
        <v>0.52083333333333337</v>
      </c>
      <c r="C2" s="320" t="s">
        <v>282</v>
      </c>
      <c r="E2" s="320" t="s">
        <v>283</v>
      </c>
      <c r="F2" s="324" t="s">
        <v>284</v>
      </c>
      <c r="L2" s="320" t="s">
        <v>285</v>
      </c>
    </row>
    <row r="3" spans="1:12" x14ac:dyDescent="0.25">
      <c r="B3" s="323">
        <v>0.88888888888888884</v>
      </c>
      <c r="C3" s="320" t="s">
        <v>282</v>
      </c>
      <c r="F3" s="324" t="s">
        <v>286</v>
      </c>
      <c r="L3" s="320" t="s">
        <v>282</v>
      </c>
    </row>
    <row r="4" spans="1:12" x14ac:dyDescent="0.25">
      <c r="A4" s="321">
        <v>45792</v>
      </c>
      <c r="B4" s="323">
        <v>0.375</v>
      </c>
      <c r="C4" s="320" t="s">
        <v>287</v>
      </c>
      <c r="E4" s="320">
        <v>16</v>
      </c>
      <c r="F4" s="325" t="s">
        <v>288</v>
      </c>
      <c r="L4" s="320" t="s">
        <v>287</v>
      </c>
    </row>
    <row r="5" spans="1:12" x14ac:dyDescent="0.25">
      <c r="A5" s="321">
        <v>45792</v>
      </c>
      <c r="C5" s="320" t="s">
        <v>287</v>
      </c>
      <c r="E5" s="320">
        <v>31</v>
      </c>
      <c r="F5" s="324" t="s">
        <v>289</v>
      </c>
      <c r="L5" s="320" t="s">
        <v>290</v>
      </c>
    </row>
    <row r="6" spans="1:12" x14ac:dyDescent="0.25">
      <c r="A6" s="321">
        <v>45792</v>
      </c>
      <c r="C6" s="320" t="s">
        <v>287</v>
      </c>
      <c r="E6" s="320">
        <v>37</v>
      </c>
      <c r="F6" s="324" t="s">
        <v>291</v>
      </c>
      <c r="L6" s="320" t="s">
        <v>292</v>
      </c>
    </row>
    <row r="7" spans="1:12" x14ac:dyDescent="0.25">
      <c r="A7" s="321">
        <v>45792</v>
      </c>
      <c r="B7" s="323">
        <v>0.41666666666666669</v>
      </c>
      <c r="C7" s="320" t="s">
        <v>282</v>
      </c>
      <c r="E7" s="320" t="s">
        <v>293</v>
      </c>
      <c r="F7" s="324" t="s">
        <v>294</v>
      </c>
      <c r="L7" s="320" t="s">
        <v>295</v>
      </c>
    </row>
    <row r="8" spans="1:12" x14ac:dyDescent="0.25">
      <c r="A8" s="321">
        <v>45793</v>
      </c>
      <c r="B8" s="323">
        <v>0.50694444444444442</v>
      </c>
      <c r="C8" s="320" t="s">
        <v>287</v>
      </c>
      <c r="E8" s="320">
        <v>23</v>
      </c>
      <c r="F8" s="324" t="s">
        <v>296</v>
      </c>
      <c r="L8" s="320" t="s">
        <v>297</v>
      </c>
    </row>
    <row r="9" spans="1:12" x14ac:dyDescent="0.25">
      <c r="B9" s="323">
        <v>0.51388888888888884</v>
      </c>
      <c r="C9" s="320" t="s">
        <v>287</v>
      </c>
      <c r="D9" s="320" t="s">
        <v>298</v>
      </c>
      <c r="F9" s="324" t="s">
        <v>299</v>
      </c>
      <c r="G9" s="320" t="s">
        <v>300</v>
      </c>
      <c r="L9" s="320" t="s">
        <v>301</v>
      </c>
    </row>
    <row r="10" spans="1:12" x14ac:dyDescent="0.25">
      <c r="C10" s="320" t="s">
        <v>287</v>
      </c>
      <c r="E10" s="320">
        <v>29</v>
      </c>
      <c r="F10" s="326" t="s">
        <v>302</v>
      </c>
      <c r="G10" s="320" t="s">
        <v>303</v>
      </c>
      <c r="L10" s="320" t="s">
        <v>304</v>
      </c>
    </row>
    <row r="11" spans="1:12" x14ac:dyDescent="0.25">
      <c r="A11" s="321">
        <v>45796</v>
      </c>
      <c r="B11" s="323">
        <v>0.38541666666666669</v>
      </c>
      <c r="C11" s="320" t="s">
        <v>305</v>
      </c>
      <c r="D11" s="320" t="s">
        <v>306</v>
      </c>
      <c r="F11" s="324" t="s">
        <v>307</v>
      </c>
      <c r="L11" s="320" t="s">
        <v>308</v>
      </c>
    </row>
    <row r="12" spans="1:12" x14ac:dyDescent="0.25">
      <c r="A12" s="321">
        <v>45796</v>
      </c>
      <c r="B12" s="323">
        <v>0.38541666666666669</v>
      </c>
      <c r="C12" s="320" t="s">
        <v>285</v>
      </c>
      <c r="D12" s="320" t="s">
        <v>309</v>
      </c>
      <c r="F12" s="324" t="s">
        <v>310</v>
      </c>
      <c r="L12" s="320" t="s">
        <v>305</v>
      </c>
    </row>
    <row r="13" spans="1:12" x14ac:dyDescent="0.25">
      <c r="A13" s="321">
        <v>45796</v>
      </c>
      <c r="B13" s="323">
        <v>0.38541666666666669</v>
      </c>
      <c r="C13" s="320" t="s">
        <v>285</v>
      </c>
      <c r="D13" s="320" t="s">
        <v>311</v>
      </c>
      <c r="F13" s="324" t="s">
        <v>312</v>
      </c>
      <c r="L13" s="320" t="s">
        <v>313</v>
      </c>
    </row>
    <row r="14" spans="1:12" x14ac:dyDescent="0.25">
      <c r="A14" s="321">
        <v>45796</v>
      </c>
      <c r="B14" s="323">
        <v>0.38541666666666669</v>
      </c>
      <c r="C14" s="320" t="s">
        <v>285</v>
      </c>
      <c r="D14" s="320" t="s">
        <v>314</v>
      </c>
      <c r="F14" s="324" t="s">
        <v>312</v>
      </c>
      <c r="L14" s="320" t="s">
        <v>315</v>
      </c>
    </row>
    <row r="15" spans="1:12" x14ac:dyDescent="0.25">
      <c r="A15" s="321">
        <v>45796</v>
      </c>
      <c r="B15" s="323">
        <v>0.38541666666666669</v>
      </c>
      <c r="C15" s="320" t="s">
        <v>285</v>
      </c>
      <c r="D15" s="320" t="s">
        <v>316</v>
      </c>
      <c r="F15" s="324" t="s">
        <v>317</v>
      </c>
    </row>
    <row r="16" spans="1:12" x14ac:dyDescent="0.25">
      <c r="A16" s="321">
        <v>45796</v>
      </c>
      <c r="B16" s="323">
        <v>0.38541666666666669</v>
      </c>
      <c r="C16" s="320" t="s">
        <v>285</v>
      </c>
      <c r="D16" s="320" t="s">
        <v>318</v>
      </c>
      <c r="F16" s="324" t="s">
        <v>317</v>
      </c>
    </row>
    <row r="17" spans="1:7" x14ac:dyDescent="0.25">
      <c r="A17" s="321">
        <v>45796</v>
      </c>
      <c r="B17" s="323">
        <v>0.47222222222222221</v>
      </c>
      <c r="C17" s="320" t="s">
        <v>305</v>
      </c>
      <c r="D17" s="320" t="s">
        <v>319</v>
      </c>
      <c r="F17" s="327" t="s">
        <v>320</v>
      </c>
    </row>
    <row r="18" spans="1:7" x14ac:dyDescent="0.25">
      <c r="A18" s="321">
        <v>45796</v>
      </c>
      <c r="B18" s="323">
        <v>0.47222222222222221</v>
      </c>
      <c r="C18" s="320" t="s">
        <v>305</v>
      </c>
      <c r="D18" s="320" t="s">
        <v>321</v>
      </c>
      <c r="F18" s="327" t="s">
        <v>322</v>
      </c>
    </row>
    <row r="19" spans="1:7" x14ac:dyDescent="0.25">
      <c r="A19" s="321">
        <v>45796</v>
      </c>
      <c r="B19" s="323">
        <v>0.47222222222222221</v>
      </c>
      <c r="C19" s="320" t="s">
        <v>305</v>
      </c>
      <c r="D19" s="320" t="s">
        <v>323</v>
      </c>
      <c r="F19" s="327" t="s">
        <v>320</v>
      </c>
    </row>
    <row r="20" spans="1:7" x14ac:dyDescent="0.25">
      <c r="A20" s="321">
        <v>45796</v>
      </c>
      <c r="B20" s="323">
        <v>0.47222222222222221</v>
      </c>
      <c r="C20" s="320" t="s">
        <v>305</v>
      </c>
      <c r="D20" s="320" t="s">
        <v>324</v>
      </c>
      <c r="F20" s="327" t="s">
        <v>322</v>
      </c>
    </row>
    <row r="21" spans="1:7" x14ac:dyDescent="0.25">
      <c r="A21" s="321">
        <v>45796</v>
      </c>
      <c r="B21" s="323">
        <v>0.47222222222222221</v>
      </c>
      <c r="C21" s="320" t="s">
        <v>305</v>
      </c>
      <c r="D21" s="320" t="s">
        <v>325</v>
      </c>
      <c r="F21" s="327" t="s">
        <v>326</v>
      </c>
    </row>
    <row r="22" spans="1:7" x14ac:dyDescent="0.25">
      <c r="A22" s="321">
        <v>45796</v>
      </c>
      <c r="B22" s="323">
        <v>0.47222222222222221</v>
      </c>
      <c r="C22" s="320" t="s">
        <v>305</v>
      </c>
      <c r="D22" s="320" t="s">
        <v>327</v>
      </c>
      <c r="F22" s="327" t="s">
        <v>322</v>
      </c>
    </row>
    <row r="23" spans="1:7" x14ac:dyDescent="0.25">
      <c r="A23" s="321">
        <v>45796</v>
      </c>
      <c r="B23" s="323">
        <v>0.47222222222222221</v>
      </c>
      <c r="C23" s="320" t="s">
        <v>305</v>
      </c>
      <c r="D23" s="320" t="s">
        <v>328</v>
      </c>
      <c r="F23" s="327" t="s">
        <v>326</v>
      </c>
    </row>
    <row r="24" spans="1:7" x14ac:dyDescent="0.25">
      <c r="A24" s="321">
        <v>45796</v>
      </c>
      <c r="B24" s="323">
        <v>0.47222222222222221</v>
      </c>
      <c r="C24" s="320" t="s">
        <v>305</v>
      </c>
      <c r="D24" s="320" t="s">
        <v>329</v>
      </c>
      <c r="F24" s="327" t="s">
        <v>322</v>
      </c>
    </row>
    <row r="25" spans="1:7" x14ac:dyDescent="0.25">
      <c r="A25" s="321">
        <v>45796</v>
      </c>
      <c r="B25" s="323">
        <v>0.47916666666666669</v>
      </c>
      <c r="C25" s="320" t="s">
        <v>285</v>
      </c>
      <c r="D25" s="320" t="s">
        <v>330</v>
      </c>
      <c r="F25" s="324" t="s">
        <v>331</v>
      </c>
    </row>
    <row r="26" spans="1:7" x14ac:dyDescent="0.25">
      <c r="A26" s="321">
        <v>45796</v>
      </c>
      <c r="B26" s="323">
        <v>0.47916666666666669</v>
      </c>
      <c r="C26" s="320" t="s">
        <v>282</v>
      </c>
      <c r="E26" s="320" t="s">
        <v>332</v>
      </c>
      <c r="F26" s="324" t="s">
        <v>333</v>
      </c>
      <c r="G26" s="320" t="s">
        <v>334</v>
      </c>
    </row>
    <row r="27" spans="1:7" x14ac:dyDescent="0.25">
      <c r="A27" s="321">
        <v>45796</v>
      </c>
      <c r="B27" s="323">
        <v>0.47916666666666669</v>
      </c>
      <c r="C27" s="320" t="s">
        <v>282</v>
      </c>
      <c r="E27" s="320">
        <v>10</v>
      </c>
      <c r="F27" s="324" t="s">
        <v>335</v>
      </c>
      <c r="G27" s="320" t="s">
        <v>334</v>
      </c>
    </row>
    <row r="28" spans="1:7" ht="45" x14ac:dyDescent="0.25">
      <c r="A28" s="321">
        <v>45796</v>
      </c>
      <c r="B28" s="323">
        <v>0.51041666666666663</v>
      </c>
      <c r="C28" s="320" t="s">
        <v>315</v>
      </c>
      <c r="E28" s="320" t="s">
        <v>336</v>
      </c>
      <c r="F28" s="328" t="s">
        <v>337</v>
      </c>
      <c r="G28" s="320" t="s">
        <v>338</v>
      </c>
    </row>
    <row r="29" spans="1:7" x14ac:dyDescent="0.25">
      <c r="A29" s="321">
        <v>45796</v>
      </c>
      <c r="B29" s="323">
        <v>0.5625</v>
      </c>
      <c r="C29" s="320" t="s">
        <v>287</v>
      </c>
      <c r="E29" s="320" t="s">
        <v>339</v>
      </c>
      <c r="F29" s="324" t="s">
        <v>340</v>
      </c>
    </row>
    <row r="30" spans="1:7" x14ac:dyDescent="0.25">
      <c r="A30" s="321">
        <v>45796</v>
      </c>
      <c r="B30" s="323">
        <v>0.57291666666666663</v>
      </c>
      <c r="E30" s="320" t="s">
        <v>341</v>
      </c>
      <c r="F30" s="324" t="s">
        <v>342</v>
      </c>
    </row>
    <row r="31" spans="1:7" x14ac:dyDescent="0.25">
      <c r="A31" s="321">
        <v>45796</v>
      </c>
      <c r="B31" s="323">
        <v>0.67291666666666672</v>
      </c>
      <c r="C31" s="320" t="s">
        <v>282</v>
      </c>
      <c r="D31" s="320" t="s">
        <v>343</v>
      </c>
      <c r="E31" s="320">
        <v>44</v>
      </c>
      <c r="F31" s="324" t="s">
        <v>344</v>
      </c>
    </row>
    <row r="32" spans="1:7" x14ac:dyDescent="0.25">
      <c r="A32" s="321">
        <v>45796</v>
      </c>
      <c r="B32" s="323">
        <v>0.68958333333333333</v>
      </c>
      <c r="C32" s="320" t="s">
        <v>297</v>
      </c>
      <c r="D32" s="320" t="s">
        <v>345</v>
      </c>
      <c r="E32" s="320">
        <v>16</v>
      </c>
      <c r="F32" s="324" t="s">
        <v>346</v>
      </c>
    </row>
    <row r="33" spans="1:7" x14ac:dyDescent="0.25">
      <c r="A33" s="321">
        <v>45796</v>
      </c>
      <c r="B33" s="323">
        <v>0.86111111111111116</v>
      </c>
      <c r="C33" s="320" t="s">
        <v>287</v>
      </c>
      <c r="E33" s="320">
        <v>14</v>
      </c>
      <c r="F33" s="324" t="s">
        <v>347</v>
      </c>
    </row>
    <row r="34" spans="1:7" x14ac:dyDescent="0.25">
      <c r="A34" s="321">
        <v>45797</v>
      </c>
      <c r="B34" s="323">
        <v>0.43055555555555558</v>
      </c>
      <c r="C34" s="320" t="s">
        <v>305</v>
      </c>
      <c r="D34" s="320" t="s">
        <v>348</v>
      </c>
      <c r="F34" s="324" t="s">
        <v>349</v>
      </c>
      <c r="G34" s="320" t="s">
        <v>350</v>
      </c>
    </row>
    <row r="35" spans="1:7" x14ac:dyDescent="0.25">
      <c r="A35" s="321">
        <v>45797</v>
      </c>
      <c r="B35" s="323">
        <v>0.43055555555555558</v>
      </c>
      <c r="C35" s="320" t="s">
        <v>285</v>
      </c>
      <c r="D35" s="320" t="s">
        <v>351</v>
      </c>
      <c r="F35" s="326" t="s">
        <v>352</v>
      </c>
      <c r="G35" s="320" t="s">
        <v>350</v>
      </c>
    </row>
    <row r="36" spans="1:7" x14ac:dyDescent="0.25">
      <c r="A36" s="321">
        <v>45797</v>
      </c>
      <c r="B36" s="323">
        <v>0.52083333333333337</v>
      </c>
      <c r="C36" s="320" t="s">
        <v>285</v>
      </c>
      <c r="D36" s="320" t="s">
        <v>353</v>
      </c>
      <c r="F36" s="324" t="s">
        <v>354</v>
      </c>
      <c r="G36" s="320" t="s">
        <v>355</v>
      </c>
    </row>
    <row r="37" spans="1:7" ht="60" x14ac:dyDescent="0.25">
      <c r="A37" s="321">
        <v>45798</v>
      </c>
      <c r="B37" s="323">
        <v>0.40277777777777779</v>
      </c>
      <c r="C37" s="320" t="s">
        <v>287</v>
      </c>
      <c r="E37" s="329" t="s">
        <v>356</v>
      </c>
      <c r="F37" s="330" t="s">
        <v>357</v>
      </c>
      <c r="G37" s="19" t="s">
        <v>358</v>
      </c>
    </row>
    <row r="38" spans="1:7" x14ac:dyDescent="0.25">
      <c r="A38" s="321">
        <v>45798</v>
      </c>
      <c r="B38" s="323">
        <v>0.4375</v>
      </c>
      <c r="C38" s="320" t="s">
        <v>285</v>
      </c>
      <c r="D38" s="320" t="s">
        <v>359</v>
      </c>
      <c r="F38" s="324" t="s">
        <v>360</v>
      </c>
    </row>
    <row r="39" spans="1:7" ht="60" x14ac:dyDescent="0.25">
      <c r="A39" s="321">
        <v>45798</v>
      </c>
      <c r="B39" s="323">
        <v>0.4375</v>
      </c>
      <c r="C39" s="320" t="s">
        <v>285</v>
      </c>
      <c r="D39" s="320" t="s">
        <v>361</v>
      </c>
      <c r="F39" s="330" t="s">
        <v>362</v>
      </c>
      <c r="G39" s="320" t="s">
        <v>363</v>
      </c>
    </row>
    <row r="40" spans="1:7" ht="30" x14ac:dyDescent="0.25">
      <c r="A40" s="321">
        <v>45798</v>
      </c>
      <c r="B40" s="323">
        <v>0.4375</v>
      </c>
      <c r="C40" s="320" t="s">
        <v>285</v>
      </c>
      <c r="D40" s="320" t="s">
        <v>364</v>
      </c>
      <c r="F40" s="330" t="s">
        <v>365</v>
      </c>
    </row>
    <row r="41" spans="1:7" ht="60" x14ac:dyDescent="0.25">
      <c r="A41" s="321">
        <v>45798</v>
      </c>
      <c r="B41" s="323">
        <v>0.4375</v>
      </c>
      <c r="C41" s="320" t="s">
        <v>285</v>
      </c>
      <c r="D41" s="320" t="s">
        <v>330</v>
      </c>
      <c r="F41" s="330" t="s">
        <v>366</v>
      </c>
      <c r="G41" s="320" t="s">
        <v>363</v>
      </c>
    </row>
    <row r="42" spans="1:7" ht="30" x14ac:dyDescent="0.25">
      <c r="A42" s="321">
        <v>45798</v>
      </c>
      <c r="B42" s="323">
        <v>0.4375</v>
      </c>
      <c r="C42" s="320" t="s">
        <v>285</v>
      </c>
      <c r="D42" s="320" t="s">
        <v>367</v>
      </c>
      <c r="F42" s="330" t="s">
        <v>368</v>
      </c>
    </row>
    <row r="43" spans="1:7" x14ac:dyDescent="0.25">
      <c r="A43" s="321">
        <v>45798</v>
      </c>
      <c r="B43" s="323">
        <v>0.45833333333333331</v>
      </c>
      <c r="C43" s="320" t="s">
        <v>287</v>
      </c>
      <c r="E43" s="320" t="s">
        <v>369</v>
      </c>
      <c r="F43" s="324" t="s">
        <v>370</v>
      </c>
    </row>
    <row r="44" spans="1:7" x14ac:dyDescent="0.25">
      <c r="A44" s="321">
        <v>45798</v>
      </c>
      <c r="B44" s="323">
        <v>0.47916666666666669</v>
      </c>
      <c r="C44" s="320" t="s">
        <v>287</v>
      </c>
      <c r="E44" s="320">
        <v>73</v>
      </c>
      <c r="F44" s="19" t="s">
        <v>371</v>
      </c>
    </row>
    <row r="45" spans="1:7" ht="60" x14ac:dyDescent="0.25">
      <c r="A45" s="321">
        <v>45798</v>
      </c>
      <c r="B45" s="323">
        <v>0.5</v>
      </c>
      <c r="C45" s="320" t="s">
        <v>287</v>
      </c>
      <c r="E45" s="320">
        <v>14</v>
      </c>
      <c r="F45" s="330" t="s">
        <v>372</v>
      </c>
    </row>
    <row r="46" spans="1:7" ht="90" x14ac:dyDescent="0.25">
      <c r="A46" s="321">
        <v>45798</v>
      </c>
      <c r="B46" s="323">
        <v>0.53472222222222221</v>
      </c>
      <c r="C46" s="320" t="s">
        <v>285</v>
      </c>
      <c r="D46" s="320" t="s">
        <v>373</v>
      </c>
      <c r="F46" s="330" t="s">
        <v>374</v>
      </c>
    </row>
    <row r="47" spans="1:7" ht="45" x14ac:dyDescent="0.25">
      <c r="A47" s="321">
        <v>45800</v>
      </c>
      <c r="B47" s="323">
        <v>0.90972222222222221</v>
      </c>
      <c r="C47" s="320" t="s">
        <v>290</v>
      </c>
      <c r="E47" s="320" t="s">
        <v>375</v>
      </c>
      <c r="F47" s="330" t="s">
        <v>376</v>
      </c>
      <c r="G47" s="19" t="s">
        <v>377</v>
      </c>
    </row>
    <row r="48" spans="1:7" ht="75" x14ac:dyDescent="0.25">
      <c r="A48" s="321">
        <v>45800</v>
      </c>
      <c r="B48" s="323">
        <v>0.90972222222222221</v>
      </c>
      <c r="C48" s="320" t="s">
        <v>290</v>
      </c>
      <c r="E48" s="320" t="s">
        <v>378</v>
      </c>
      <c r="F48" s="330" t="s">
        <v>379</v>
      </c>
      <c r="G48" s="19" t="s">
        <v>377</v>
      </c>
    </row>
    <row r="49" spans="1:7" x14ac:dyDescent="0.25">
      <c r="E49" s="320">
        <v>172</v>
      </c>
      <c r="F49" s="324" t="s">
        <v>380</v>
      </c>
    </row>
    <row r="50" spans="1:7" x14ac:dyDescent="0.25">
      <c r="C50" s="320" t="s">
        <v>304</v>
      </c>
      <c r="E50" s="320">
        <v>6</v>
      </c>
      <c r="F50" s="324" t="s">
        <v>381</v>
      </c>
    </row>
    <row r="51" spans="1:7" ht="45" x14ac:dyDescent="0.25">
      <c r="A51" s="321">
        <v>45803</v>
      </c>
      <c r="B51" s="323">
        <v>0.45833333333333331</v>
      </c>
      <c r="C51" s="320" t="s">
        <v>295</v>
      </c>
      <c r="E51" s="320" t="s">
        <v>382</v>
      </c>
      <c r="F51" s="330" t="s">
        <v>383</v>
      </c>
    </row>
    <row r="52" spans="1:7" x14ac:dyDescent="0.25">
      <c r="A52" s="321">
        <v>45803</v>
      </c>
      <c r="B52" s="323">
        <v>0.45833333333333331</v>
      </c>
      <c r="C52" s="320" t="s">
        <v>295</v>
      </c>
      <c r="E52" s="320">
        <v>19</v>
      </c>
      <c r="F52" s="324" t="s">
        <v>384</v>
      </c>
    </row>
    <row r="53" spans="1:7" x14ac:dyDescent="0.25">
      <c r="A53" s="321">
        <v>45803</v>
      </c>
      <c r="B53" s="323">
        <v>0.95833333333333337</v>
      </c>
      <c r="C53" s="320" t="s">
        <v>295</v>
      </c>
      <c r="E53" s="320" t="s">
        <v>385</v>
      </c>
      <c r="F53" s="324" t="s">
        <v>386</v>
      </c>
    </row>
    <row r="54" spans="1:7" x14ac:dyDescent="0.25">
      <c r="A54" s="321">
        <v>45804</v>
      </c>
      <c r="B54" s="323">
        <v>0.47222222222222221</v>
      </c>
      <c r="C54" s="320" t="s">
        <v>282</v>
      </c>
      <c r="E54" s="320" t="s">
        <v>387</v>
      </c>
      <c r="F54" s="324" t="s">
        <v>388</v>
      </c>
    </row>
    <row r="55" spans="1:7" ht="30" x14ac:dyDescent="0.25">
      <c r="A55" s="321">
        <v>45804</v>
      </c>
      <c r="F55" s="330" t="s">
        <v>389</v>
      </c>
    </row>
    <row r="56" spans="1:7" ht="30" x14ac:dyDescent="0.25">
      <c r="A56" s="321">
        <v>45805</v>
      </c>
      <c r="B56" s="323">
        <v>0.60069444444444442</v>
      </c>
      <c r="C56" s="320" t="s">
        <v>297</v>
      </c>
      <c r="D56" s="320" t="s">
        <v>390</v>
      </c>
      <c r="F56" s="330" t="s">
        <v>391</v>
      </c>
    </row>
    <row r="57" spans="1:7" x14ac:dyDescent="0.25">
      <c r="A57" s="321">
        <v>45805</v>
      </c>
      <c r="B57" s="323">
        <v>0.63541666666666663</v>
      </c>
      <c r="C57" s="320" t="s">
        <v>301</v>
      </c>
      <c r="D57" s="320" t="s">
        <v>392</v>
      </c>
      <c r="F57" s="330" t="s">
        <v>393</v>
      </c>
    </row>
    <row r="58" spans="1:7" x14ac:dyDescent="0.25">
      <c r="A58" s="321">
        <v>45805</v>
      </c>
      <c r="B58" s="323">
        <v>0.63680555555555551</v>
      </c>
      <c r="C58" s="320" t="s">
        <v>301</v>
      </c>
      <c r="D58" s="320" t="s">
        <v>394</v>
      </c>
      <c r="F58" s="330" t="s">
        <v>395</v>
      </c>
    </row>
    <row r="59" spans="1:7" ht="30" x14ac:dyDescent="0.25">
      <c r="A59" s="321">
        <v>45805</v>
      </c>
      <c r="B59" s="323">
        <v>0.64097222222222228</v>
      </c>
      <c r="C59" s="320" t="s">
        <v>301</v>
      </c>
      <c r="D59" s="320" t="s">
        <v>392</v>
      </c>
      <c r="F59" s="330" t="s">
        <v>391</v>
      </c>
    </row>
    <row r="60" spans="1:7" x14ac:dyDescent="0.25">
      <c r="A60" s="321">
        <v>45805</v>
      </c>
      <c r="B60" s="323">
        <v>0.65972222222222221</v>
      </c>
      <c r="C60" s="320" t="s">
        <v>304</v>
      </c>
      <c r="D60" s="320" t="s">
        <v>396</v>
      </c>
      <c r="F60" s="324" t="s">
        <v>397</v>
      </c>
      <c r="G60" s="320" t="s">
        <v>398</v>
      </c>
    </row>
    <row r="61" spans="1:7" x14ac:dyDescent="0.25">
      <c r="A61" s="321">
        <v>45805</v>
      </c>
      <c r="B61" s="323">
        <v>0.65972222222222221</v>
      </c>
      <c r="C61" s="320" t="s">
        <v>304</v>
      </c>
      <c r="D61" s="320" t="s">
        <v>399</v>
      </c>
      <c r="F61" s="324" t="s">
        <v>400</v>
      </c>
      <c r="G61" s="320" t="s">
        <v>398</v>
      </c>
    </row>
    <row r="62" spans="1:7" x14ac:dyDescent="0.25">
      <c r="A62" s="321">
        <v>45805</v>
      </c>
      <c r="B62" s="323">
        <v>0.69791666666666663</v>
      </c>
      <c r="C62" s="320" t="s">
        <v>304</v>
      </c>
      <c r="D62" s="320" t="s">
        <v>401</v>
      </c>
      <c r="F62" s="324" t="s">
        <v>402</v>
      </c>
      <c r="G62" s="320" t="s">
        <v>398</v>
      </c>
    </row>
    <row r="63" spans="1:7" x14ac:dyDescent="0.25">
      <c r="A63" s="344">
        <v>45810</v>
      </c>
      <c r="B63" s="323">
        <v>0.59236111111111112</v>
      </c>
      <c r="C63" s="320" t="s">
        <v>285</v>
      </c>
      <c r="D63" s="320" t="s">
        <v>403</v>
      </c>
      <c r="F63" s="324" t="s">
        <v>404</v>
      </c>
    </row>
    <row r="64" spans="1:7" x14ac:dyDescent="0.25">
      <c r="A64" s="344">
        <v>45810</v>
      </c>
      <c r="B64" s="323">
        <v>0.59444444444444444</v>
      </c>
      <c r="C64" s="320" t="s">
        <v>305</v>
      </c>
      <c r="D64" s="320" t="s">
        <v>405</v>
      </c>
      <c r="F64" s="324" t="s">
        <v>404</v>
      </c>
    </row>
    <row r="65" spans="1:6" x14ac:dyDescent="0.25">
      <c r="A65" s="344">
        <v>45811</v>
      </c>
      <c r="B65" s="323">
        <v>0.64652777777777781</v>
      </c>
      <c r="C65" s="320" t="s">
        <v>406</v>
      </c>
      <c r="D65" s="320" t="s">
        <v>407</v>
      </c>
      <c r="F65" s="324" t="s">
        <v>408</v>
      </c>
    </row>
    <row r="66" spans="1:6" x14ac:dyDescent="0.25">
      <c r="A66" s="344">
        <v>45811</v>
      </c>
      <c r="B66" s="323">
        <v>0.66111111111111109</v>
      </c>
      <c r="C66" s="320" t="s">
        <v>295</v>
      </c>
      <c r="D66" s="320" t="s">
        <v>409</v>
      </c>
      <c r="F66" s="324" t="s">
        <v>410</v>
      </c>
    </row>
    <row r="67" spans="1:6" ht="75" x14ac:dyDescent="0.25">
      <c r="A67" s="321">
        <v>45811</v>
      </c>
      <c r="B67" s="323">
        <v>0.79166666666666663</v>
      </c>
      <c r="C67" s="320" t="s">
        <v>282</v>
      </c>
      <c r="F67" s="330" t="s">
        <v>411</v>
      </c>
    </row>
    <row r="68" spans="1:6" x14ac:dyDescent="0.25">
      <c r="A68" s="321">
        <v>45811</v>
      </c>
      <c r="B68" s="323">
        <v>0.5</v>
      </c>
      <c r="C68" s="320" t="s">
        <v>315</v>
      </c>
      <c r="E68" s="320" t="s">
        <v>412</v>
      </c>
      <c r="F68" s="324" t="s">
        <v>413</v>
      </c>
    </row>
    <row r="69" spans="1:6" x14ac:dyDescent="0.25">
      <c r="A69" s="321">
        <v>45811</v>
      </c>
      <c r="B69" s="323">
        <v>0.5</v>
      </c>
      <c r="C69" s="320" t="s">
        <v>304</v>
      </c>
      <c r="E69" s="320" t="s">
        <v>414</v>
      </c>
      <c r="F69" s="324" t="s">
        <v>415</v>
      </c>
    </row>
    <row r="70" spans="1:6" x14ac:dyDescent="0.25">
      <c r="A70" s="321">
        <v>45811</v>
      </c>
      <c r="B70" s="323">
        <v>0.5</v>
      </c>
      <c r="C70" s="320" t="s">
        <v>308</v>
      </c>
      <c r="E70" s="320" t="s">
        <v>416</v>
      </c>
      <c r="F70" s="324" t="s">
        <v>415</v>
      </c>
    </row>
    <row r="71" spans="1:6" x14ac:dyDescent="0.25">
      <c r="A71" s="321">
        <v>45812</v>
      </c>
      <c r="B71" s="323">
        <v>0.45833333333333331</v>
      </c>
      <c r="C71" s="320" t="s">
        <v>297</v>
      </c>
      <c r="D71" s="320" t="s">
        <v>417</v>
      </c>
      <c r="F71" s="324" t="s">
        <v>418</v>
      </c>
    </row>
    <row r="72" spans="1:6" x14ac:dyDescent="0.25">
      <c r="A72" s="321">
        <v>45812</v>
      </c>
      <c r="B72" s="323">
        <v>0.45833333333333331</v>
      </c>
      <c r="C72" s="320" t="s">
        <v>301</v>
      </c>
      <c r="D72" s="320" t="s">
        <v>419</v>
      </c>
      <c r="F72" s="324" t="s">
        <v>418</v>
      </c>
    </row>
    <row r="73" spans="1:6" x14ac:dyDescent="0.25">
      <c r="A73" s="344">
        <v>45812</v>
      </c>
      <c r="B73" s="323">
        <v>0.6333333333333333</v>
      </c>
      <c r="C73" s="320" t="s">
        <v>282</v>
      </c>
      <c r="D73" s="320" t="s">
        <v>420</v>
      </c>
      <c r="F73" s="324" t="s">
        <v>421</v>
      </c>
    </row>
    <row r="74" spans="1:6" x14ac:dyDescent="0.25">
      <c r="A74" s="344">
        <v>45812</v>
      </c>
      <c r="B74" s="323">
        <v>0.6333333333333333</v>
      </c>
      <c r="C74" s="320" t="s">
        <v>282</v>
      </c>
      <c r="D74" s="320" t="s">
        <v>422</v>
      </c>
      <c r="F74" s="324" t="s">
        <v>421</v>
      </c>
    </row>
    <row r="75" spans="1:6" x14ac:dyDescent="0.25">
      <c r="A75" s="344">
        <v>45812</v>
      </c>
      <c r="B75" s="323">
        <v>0.6333333333333333</v>
      </c>
      <c r="C75" s="320" t="s">
        <v>282</v>
      </c>
      <c r="D75" s="320" t="s">
        <v>423</v>
      </c>
      <c r="F75" s="324" t="s">
        <v>421</v>
      </c>
    </row>
    <row r="76" spans="1:6" x14ac:dyDescent="0.25">
      <c r="A76" s="344">
        <v>45812</v>
      </c>
      <c r="B76" s="323">
        <v>0.6333333333333333</v>
      </c>
      <c r="C76" s="320" t="s">
        <v>282</v>
      </c>
      <c r="D76" s="320" t="s">
        <v>424</v>
      </c>
      <c r="F76" s="324" t="s">
        <v>421</v>
      </c>
    </row>
    <row r="77" spans="1:6" x14ac:dyDescent="0.25">
      <c r="A77" s="344">
        <v>45812</v>
      </c>
      <c r="B77" s="323">
        <v>0.6333333333333333</v>
      </c>
      <c r="C77" s="320" t="s">
        <v>282</v>
      </c>
      <c r="D77" s="320" t="s">
        <v>425</v>
      </c>
      <c r="F77" s="320" t="s">
        <v>426</v>
      </c>
    </row>
    <row r="78" spans="1:6" x14ac:dyDescent="0.25">
      <c r="D78" s="320" t="s">
        <v>427</v>
      </c>
      <c r="F78" s="320" t="s">
        <v>426</v>
      </c>
    </row>
    <row r="79" spans="1:6" x14ac:dyDescent="0.25">
      <c r="A79" s="344">
        <v>45813</v>
      </c>
      <c r="B79" s="323">
        <v>0.66249999999999998</v>
      </c>
      <c r="C79" s="320" t="s">
        <v>287</v>
      </c>
      <c r="D79" s="320" t="s">
        <v>428</v>
      </c>
      <c r="F79" s="324" t="s">
        <v>429</v>
      </c>
    </row>
    <row r="80" spans="1:6" x14ac:dyDescent="0.25">
      <c r="A80" s="344">
        <v>45813</v>
      </c>
      <c r="B80" s="323">
        <v>0.69027777777777777</v>
      </c>
      <c r="C80" s="320" t="s">
        <v>297</v>
      </c>
      <c r="D80" s="320" t="s">
        <v>430</v>
      </c>
      <c r="F80" s="324" t="s">
        <v>431</v>
      </c>
    </row>
    <row r="81" spans="1:7" x14ac:dyDescent="0.25">
      <c r="A81" s="321">
        <v>45814</v>
      </c>
      <c r="B81" s="323">
        <v>0.54166666666666663</v>
      </c>
      <c r="C81" s="320" t="s">
        <v>282</v>
      </c>
      <c r="E81" s="320" t="s">
        <v>432</v>
      </c>
      <c r="F81" s="324" t="s">
        <v>433</v>
      </c>
      <c r="G81" s="19"/>
    </row>
    <row r="82" spans="1:7" ht="45" x14ac:dyDescent="0.25">
      <c r="A82" s="321">
        <v>45814</v>
      </c>
      <c r="B82" s="323">
        <v>0.54166666666666663</v>
      </c>
      <c r="C82" s="320" t="s">
        <v>282</v>
      </c>
      <c r="E82" s="320" t="s">
        <v>434</v>
      </c>
      <c r="F82" s="330" t="s">
        <v>435</v>
      </c>
      <c r="G82" s="19" t="s">
        <v>436</v>
      </c>
    </row>
    <row r="83" spans="1:7" ht="150" x14ac:dyDescent="0.25">
      <c r="A83" s="321">
        <v>45814</v>
      </c>
      <c r="B83" s="323">
        <v>0.55555555555555558</v>
      </c>
      <c r="C83" s="320" t="s">
        <v>287</v>
      </c>
      <c r="E83" s="320" t="s">
        <v>437</v>
      </c>
      <c r="F83" s="330" t="s">
        <v>438</v>
      </c>
    </row>
    <row r="84" spans="1:7" ht="60" x14ac:dyDescent="0.25">
      <c r="A84" s="321">
        <v>45814</v>
      </c>
      <c r="B84" s="323">
        <v>0.55555555555555558</v>
      </c>
      <c r="C84" s="320" t="s">
        <v>282</v>
      </c>
      <c r="E84" s="320" t="s">
        <v>439</v>
      </c>
      <c r="F84" s="330" t="s">
        <v>440</v>
      </c>
    </row>
    <row r="85" spans="1:7" x14ac:dyDescent="0.25">
      <c r="A85" s="321">
        <v>45814</v>
      </c>
      <c r="B85" s="323">
        <v>0.61111111111111116</v>
      </c>
      <c r="C85" s="320" t="s">
        <v>304</v>
      </c>
      <c r="D85" s="320" t="s">
        <v>399</v>
      </c>
      <c r="F85" s="324" t="s">
        <v>441</v>
      </c>
    </row>
    <row r="86" spans="1:7" ht="30" x14ac:dyDescent="0.25">
      <c r="A86" s="321">
        <v>45814</v>
      </c>
      <c r="B86" s="323">
        <v>0.70833333333333337</v>
      </c>
      <c r="C86" s="320" t="s">
        <v>282</v>
      </c>
      <c r="E86" s="320" t="s">
        <v>434</v>
      </c>
      <c r="F86" s="330" t="s">
        <v>442</v>
      </c>
    </row>
    <row r="87" spans="1:7" ht="30" x14ac:dyDescent="0.25">
      <c r="A87" s="321">
        <v>45814</v>
      </c>
      <c r="B87" s="323">
        <v>0.71875</v>
      </c>
      <c r="C87" s="320" t="s">
        <v>304</v>
      </c>
      <c r="E87" s="320" t="s">
        <v>443</v>
      </c>
      <c r="F87" s="330" t="s">
        <v>444</v>
      </c>
    </row>
    <row r="88" spans="1:7" ht="75" x14ac:dyDescent="0.25">
      <c r="A88" s="321">
        <v>45814</v>
      </c>
      <c r="B88" s="323">
        <v>0.74305555555555558</v>
      </c>
      <c r="C88" s="320" t="s">
        <v>285</v>
      </c>
      <c r="D88" s="320" t="s">
        <v>445</v>
      </c>
      <c r="F88" s="330" t="s">
        <v>446</v>
      </c>
    </row>
    <row r="89" spans="1:7" ht="75" x14ac:dyDescent="0.25">
      <c r="C89" s="320" t="s">
        <v>282</v>
      </c>
      <c r="E89" s="320" t="s">
        <v>9362</v>
      </c>
      <c r="F89" s="19" t="s">
        <v>9363</v>
      </c>
    </row>
    <row r="90" spans="1:7" x14ac:dyDescent="0.25">
      <c r="A90" s="321">
        <v>45815</v>
      </c>
      <c r="B90" s="323">
        <v>0.5</v>
      </c>
      <c r="C90" s="320" t="s">
        <v>295</v>
      </c>
      <c r="E90" s="320">
        <v>45</v>
      </c>
      <c r="F90" s="320" t="s">
        <v>9365</v>
      </c>
    </row>
    <row r="91" spans="1:7" x14ac:dyDescent="0.25">
      <c r="A91" s="321">
        <v>45815</v>
      </c>
      <c r="B91" s="323">
        <v>0.51388888888888884</v>
      </c>
      <c r="C91" s="320" t="s">
        <v>295</v>
      </c>
      <c r="E91" s="320" t="s">
        <v>9367</v>
      </c>
      <c r="F91" s="320" t="s">
        <v>9366</v>
      </c>
    </row>
    <row r="92" spans="1:7" ht="30" x14ac:dyDescent="0.25">
      <c r="A92" s="321">
        <v>45815</v>
      </c>
      <c r="B92" s="323">
        <v>0.51388888888888884</v>
      </c>
      <c r="C92" s="320" t="s">
        <v>282</v>
      </c>
      <c r="E92" s="320">
        <v>74</v>
      </c>
      <c r="F92" s="19" t="s">
        <v>9368</v>
      </c>
    </row>
    <row r="93" spans="1:7" ht="45" x14ac:dyDescent="0.25">
      <c r="A93" s="321">
        <v>45815</v>
      </c>
      <c r="B93" s="323">
        <v>0.53125</v>
      </c>
      <c r="C93" s="320" t="s">
        <v>287</v>
      </c>
      <c r="E93" s="320">
        <v>31</v>
      </c>
      <c r="F93" s="19" t="s">
        <v>9369</v>
      </c>
    </row>
  </sheetData>
  <dataValidations count="1">
    <dataValidation type="list" allowBlank="1" showInputMessage="1" showErrorMessage="1" sqref="C1:C64 C67:C1048576" xr:uid="{26E39D1E-5B5C-4A50-B743-325065C3DEC0}">
      <formula1>$L$2:$L$14</formula1>
    </dataValidation>
  </dataValidations>
  <pageMargins left="0.7" right="0.7" top="0.78740157499999996" bottom="0.78740157499999996"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D5" sqref="D5"/>
    </sheetView>
  </sheetViews>
  <sheetFormatPr baseColWidth="10" defaultColWidth="11.42578125" defaultRowHeight="15" x14ac:dyDescent="0.25"/>
  <cols>
    <col min="1" max="3" width="11.42578125" style="320"/>
    <col min="4" max="4" width="62.140625" style="19" customWidth="1"/>
    <col min="5" max="5" width="33.7109375" style="320" customWidth="1"/>
    <col min="6" max="6" width="11.42578125" style="320"/>
    <col min="7" max="7" width="61.85546875" style="320" customWidth="1"/>
    <col min="8" max="16384" width="11.42578125" style="320"/>
  </cols>
  <sheetData>
    <row r="1" spans="1:7" x14ac:dyDescent="0.25">
      <c r="A1" s="319" t="s">
        <v>275</v>
      </c>
      <c r="B1" s="319" t="s">
        <v>447</v>
      </c>
      <c r="C1" s="319" t="s">
        <v>448</v>
      </c>
      <c r="D1" s="60" t="s">
        <v>449</v>
      </c>
      <c r="E1" s="319" t="s">
        <v>450</v>
      </c>
      <c r="F1" s="319" t="s">
        <v>156</v>
      </c>
      <c r="G1" s="319" t="s">
        <v>281</v>
      </c>
    </row>
    <row r="2" spans="1:7" ht="30" x14ac:dyDescent="0.25">
      <c r="A2" s="321">
        <v>45797</v>
      </c>
      <c r="B2" s="320" t="s">
        <v>287</v>
      </c>
      <c r="D2" s="19" t="s">
        <v>451</v>
      </c>
    </row>
    <row r="3" spans="1:7" x14ac:dyDescent="0.25">
      <c r="A3" s="321">
        <v>45797</v>
      </c>
      <c r="B3" s="320" t="s">
        <v>287</v>
      </c>
      <c r="D3" s="19" t="s">
        <v>452</v>
      </c>
    </row>
    <row r="4" spans="1:7" ht="75" x14ac:dyDescent="0.25">
      <c r="A4" s="321">
        <v>45797</v>
      </c>
      <c r="B4" s="320" t="s">
        <v>287</v>
      </c>
      <c r="D4" s="19" t="s">
        <v>453</v>
      </c>
      <c r="G4" s="320" t="s">
        <v>454</v>
      </c>
    </row>
    <row r="5" spans="1:7" ht="45" x14ac:dyDescent="0.25">
      <c r="A5" s="321">
        <v>45798</v>
      </c>
      <c r="B5" s="320" t="s">
        <v>290</v>
      </c>
      <c r="D5" s="19" t="s">
        <v>455</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3" sqref="B13"/>
    </sheetView>
  </sheetViews>
  <sheetFormatPr baseColWidth="10" defaultColWidth="11.42578125" defaultRowHeight="15" x14ac:dyDescent="0.25"/>
  <cols>
    <col min="2" max="2" width="46.28515625" customWidth="1"/>
    <col min="3" max="3" width="73.5703125" customWidth="1"/>
    <col min="6" max="6" width="79.5703125" customWidth="1"/>
  </cols>
  <sheetData>
    <row r="1" spans="1:6" x14ac:dyDescent="0.25">
      <c r="A1" s="22" t="s">
        <v>447</v>
      </c>
      <c r="B1" s="22" t="s">
        <v>456</v>
      </c>
      <c r="C1" s="22" t="s">
        <v>457</v>
      </c>
      <c r="D1" s="22" t="s">
        <v>458</v>
      </c>
      <c r="E1" s="22" t="s">
        <v>156</v>
      </c>
      <c r="F1" s="22" t="s">
        <v>281</v>
      </c>
    </row>
    <row r="2" spans="1:6" x14ac:dyDescent="0.25">
      <c r="A2" t="s">
        <v>285</v>
      </c>
      <c r="B2" s="317" t="s">
        <v>459</v>
      </c>
      <c r="C2" t="s">
        <v>460</v>
      </c>
      <c r="D2">
        <v>1</v>
      </c>
    </row>
    <row r="3" spans="1:6" x14ac:dyDescent="0.25">
      <c r="A3" t="s">
        <v>282</v>
      </c>
      <c r="B3" s="317" t="s">
        <v>461</v>
      </c>
      <c r="D3">
        <v>1</v>
      </c>
    </row>
    <row r="4" spans="1:6" x14ac:dyDescent="0.25">
      <c r="A4" t="s">
        <v>282</v>
      </c>
      <c r="B4" s="317" t="s">
        <v>462</v>
      </c>
      <c r="D4">
        <v>1</v>
      </c>
    </row>
    <row r="5" spans="1:6" x14ac:dyDescent="0.25">
      <c r="A5" t="s">
        <v>282</v>
      </c>
      <c r="B5" s="317" t="s">
        <v>463</v>
      </c>
      <c r="C5" t="s">
        <v>464</v>
      </c>
      <c r="D5">
        <v>2</v>
      </c>
    </row>
    <row r="6" spans="1:6" x14ac:dyDescent="0.25">
      <c r="A6" t="s">
        <v>282</v>
      </c>
      <c r="B6" s="318" t="s">
        <v>465</v>
      </c>
      <c r="C6" t="s">
        <v>466</v>
      </c>
      <c r="D6">
        <v>2</v>
      </c>
    </row>
    <row r="7" spans="1:6" x14ac:dyDescent="0.25">
      <c r="B7" s="317" t="s">
        <v>467</v>
      </c>
      <c r="D7">
        <v>2</v>
      </c>
    </row>
    <row r="8" spans="1:6" x14ac:dyDescent="0.25">
      <c r="A8" t="s">
        <v>282</v>
      </c>
      <c r="B8" s="317" t="s">
        <v>468</v>
      </c>
      <c r="C8" t="s">
        <v>469</v>
      </c>
      <c r="D8">
        <v>1</v>
      </c>
    </row>
    <row r="9" spans="1:6" x14ac:dyDescent="0.25">
      <c r="A9" t="s">
        <v>282</v>
      </c>
      <c r="B9" s="317" t="s">
        <v>470</v>
      </c>
      <c r="C9" t="s">
        <v>471</v>
      </c>
      <c r="D9">
        <v>1</v>
      </c>
    </row>
    <row r="10" spans="1:6" ht="45" x14ac:dyDescent="0.25">
      <c r="B10" s="317" t="s">
        <v>472</v>
      </c>
      <c r="C10" s="46" t="s">
        <v>473</v>
      </c>
      <c r="D10">
        <v>3</v>
      </c>
    </row>
    <row r="11" spans="1:6" x14ac:dyDescent="0.25">
      <c r="B11" s="317" t="s">
        <v>474</v>
      </c>
      <c r="D11">
        <v>3</v>
      </c>
    </row>
    <row r="12" spans="1:6" x14ac:dyDescent="0.25">
      <c r="A12" t="s">
        <v>282</v>
      </c>
      <c r="B12" s="317" t="s">
        <v>475</v>
      </c>
      <c r="D12">
        <v>2</v>
      </c>
    </row>
    <row r="13" spans="1:6" x14ac:dyDescent="0.25">
      <c r="A13" t="s">
        <v>282</v>
      </c>
      <c r="B13" s="317" t="s">
        <v>476</v>
      </c>
    </row>
    <row r="14" spans="1:6" x14ac:dyDescent="0.25">
      <c r="A14" t="s">
        <v>282</v>
      </c>
      <c r="B14" s="317" t="s">
        <v>477</v>
      </c>
    </row>
    <row r="15" spans="1:6" x14ac:dyDescent="0.25">
      <c r="A15" t="s">
        <v>282</v>
      </c>
      <c r="B15" s="317" t="s">
        <v>478</v>
      </c>
    </row>
    <row r="16" spans="1:6" x14ac:dyDescent="0.25">
      <c r="B16" s="317" t="s">
        <v>479</v>
      </c>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baseColWidth="10" defaultColWidth="11.42578125" defaultRowHeight="15" x14ac:dyDescent="0.2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x14ac:dyDescent="0.25">
      <c r="A1" t="s">
        <v>480</v>
      </c>
    </row>
    <row r="2" spans="1:57" s="46" customFormat="1" x14ac:dyDescent="0.25">
      <c r="A2" t="s">
        <v>481</v>
      </c>
      <c r="C2" s="19" t="s">
        <v>482</v>
      </c>
      <c r="D2" s="19" t="s">
        <v>483</v>
      </c>
      <c r="E2" s="19" t="s">
        <v>484</v>
      </c>
      <c r="F2" s="19" t="s">
        <v>485</v>
      </c>
      <c r="G2" s="19"/>
      <c r="H2" s="19"/>
      <c r="I2" s="19"/>
      <c r="J2" s="19"/>
      <c r="K2" s="19"/>
      <c r="L2" s="19"/>
      <c r="M2" s="19"/>
      <c r="N2" s="19"/>
      <c r="O2" s="19"/>
      <c r="P2" s="19"/>
      <c r="Q2" s="19"/>
      <c r="R2" s="19"/>
      <c r="S2" s="19"/>
      <c r="T2" s="19"/>
      <c r="U2" s="19"/>
      <c r="V2" s="19"/>
      <c r="W2" s="19"/>
      <c r="X2" s="19"/>
      <c r="Y2" s="19"/>
      <c r="Z2" s="19"/>
      <c r="AA2" s="19"/>
      <c r="AB2" s="19"/>
      <c r="AC2" s="19"/>
      <c r="AD2" s="19"/>
      <c r="AE2" s="19"/>
      <c r="AF2" s="19" t="s">
        <v>486</v>
      </c>
      <c r="AG2" s="192" t="s">
        <v>487</v>
      </c>
      <c r="AH2" s="192" t="s">
        <v>487</v>
      </c>
      <c r="AI2" s="192" t="s">
        <v>488</v>
      </c>
      <c r="AJ2" s="192" t="s">
        <v>487</v>
      </c>
      <c r="AK2" s="192" t="s">
        <v>488</v>
      </c>
      <c r="AL2" s="192" t="s">
        <v>487</v>
      </c>
      <c r="AM2" s="192" t="s">
        <v>488</v>
      </c>
      <c r="AN2" s="19" t="s">
        <v>489</v>
      </c>
      <c r="AO2" s="19" t="s">
        <v>490</v>
      </c>
      <c r="AP2" s="19" t="s">
        <v>491</v>
      </c>
      <c r="AQ2" s="19" t="s">
        <v>492</v>
      </c>
      <c r="AR2" s="19" t="s">
        <v>493</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494</v>
      </c>
      <c r="AV2" s="19" t="s">
        <v>495</v>
      </c>
      <c r="AW2" s="19">
        <v>1</v>
      </c>
      <c r="AX2" s="19">
        <v>2</v>
      </c>
      <c r="AY2" s="19">
        <v>3</v>
      </c>
      <c r="AZ2" s="19">
        <v>4</v>
      </c>
      <c r="BA2" s="19" t="s">
        <v>496</v>
      </c>
      <c r="BB2" s="19">
        <v>1</v>
      </c>
      <c r="BC2" s="19">
        <v>2</v>
      </c>
      <c r="BD2" s="19">
        <v>3</v>
      </c>
      <c r="BE2" s="19">
        <v>4</v>
      </c>
    </row>
    <row r="3" spans="1:57" s="46" customFormat="1" x14ac:dyDescent="0.25">
      <c r="A3" t="s">
        <v>497</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x14ac:dyDescent="0.25">
      <c r="A4" t="s">
        <v>498</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x14ac:dyDescent="0.25">
      <c r="A5" t="s">
        <v>499</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x14ac:dyDescent="0.25">
      <c r="A6" t="s">
        <v>500</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x14ac:dyDescent="0.25">
      <c r="A7" t="s">
        <v>501</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x14ac:dyDescent="0.25">
      <c r="A8" t="s">
        <v>502</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x14ac:dyDescent="0.25">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x14ac:dyDescent="0.25">
      <c r="A10" t="s">
        <v>503</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x14ac:dyDescent="0.25">
      <c r="A11" t="s">
        <v>504</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x14ac:dyDescent="0.25">
      <c r="A12" t="s">
        <v>505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x14ac:dyDescent="0.25">
      <c r="A13" t="s">
        <v>506</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x14ac:dyDescent="0.25">
      <c r="A14" t="s">
        <v>507</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x14ac:dyDescent="0.25">
      <c r="A15" t="s">
        <v>508</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x14ac:dyDescent="0.3">
      <c r="A16" t="s">
        <v>509</v>
      </c>
      <c r="C16" s="19"/>
      <c r="D16" s="19"/>
      <c r="E16" s="19"/>
      <c r="F16" s="19"/>
      <c r="G16" s="19" t="s">
        <v>510</v>
      </c>
      <c r="H16" s="19" t="s">
        <v>511</v>
      </c>
      <c r="I16" s="19" t="s">
        <v>512</v>
      </c>
      <c r="J16" s="19" t="s">
        <v>513</v>
      </c>
      <c r="K16" s="19" t="s">
        <v>514</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x14ac:dyDescent="0.3">
      <c r="C17" s="21" t="s">
        <v>515</v>
      </c>
      <c r="D17" s="21">
        <v>67435</v>
      </c>
      <c r="E17" s="21" t="s">
        <v>516</v>
      </c>
      <c r="F17" s="21" t="s">
        <v>517</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518</v>
      </c>
      <c r="AG17" s="161" t="s">
        <v>519</v>
      </c>
      <c r="AH17" s="161" t="s">
        <v>520</v>
      </c>
      <c r="AI17" s="161">
        <v>12</v>
      </c>
      <c r="AJ17" s="161"/>
      <c r="AK17" s="161"/>
      <c r="AL17" s="161"/>
      <c r="AM17" s="161"/>
      <c r="AN17" s="21" t="s">
        <v>521</v>
      </c>
      <c r="AO17" s="21" t="s">
        <v>187</v>
      </c>
      <c r="AP17" s="21" t="s">
        <v>522</v>
      </c>
      <c r="AQ17" s="21" t="s">
        <v>519</v>
      </c>
      <c r="AR17" s="21"/>
      <c r="AS17" s="21">
        <v>75</v>
      </c>
      <c r="AT17" s="21">
        <v>-10</v>
      </c>
      <c r="AU17" s="21" t="s">
        <v>523</v>
      </c>
      <c r="AV17" s="21" t="s">
        <v>519</v>
      </c>
      <c r="AW17" s="21" t="s">
        <v>524</v>
      </c>
      <c r="AX17" s="21" t="s">
        <v>524</v>
      </c>
      <c r="AY17" s="21"/>
      <c r="AZ17" s="21"/>
      <c r="BA17" s="21" t="s">
        <v>519</v>
      </c>
      <c r="BB17" s="21" t="s">
        <v>524</v>
      </c>
      <c r="BC17" s="21" t="s">
        <v>525</v>
      </c>
      <c r="BD17" s="21" t="s">
        <v>524</v>
      </c>
      <c r="BE17" s="21"/>
      <c r="BF17" s="21"/>
    </row>
    <row r="18" spans="1:58" x14ac:dyDescent="0.25">
      <c r="C18" s="24" t="s">
        <v>526</v>
      </c>
      <c r="D18" s="24" t="s">
        <v>527</v>
      </c>
      <c r="E18" s="24" t="s">
        <v>528</v>
      </c>
      <c r="F18" s="24" t="s">
        <v>529</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530</v>
      </c>
      <c r="AI18" s="157" t="s">
        <v>531</v>
      </c>
      <c r="AK18" s="157" t="s">
        <v>531</v>
      </c>
      <c r="AM18" s="157" t="s">
        <v>531</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532</v>
      </c>
      <c r="AS18" t="s">
        <v>532</v>
      </c>
      <c r="AT18" t="s">
        <v>533</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x14ac:dyDescent="0.25">
      <c r="AQ19" s="24" t="s">
        <v>534</v>
      </c>
      <c r="AR19" s="24" t="s">
        <v>535</v>
      </c>
      <c r="AT19" s="24" t="s">
        <v>536</v>
      </c>
    </row>
    <row r="20" spans="1:58" x14ac:dyDescent="0.25">
      <c r="AR20" s="24" t="s">
        <v>537</v>
      </c>
      <c r="AT20" s="24">
        <f>AT17*-1.8257+43.457+AT17</f>
        <v>51.713999999999999</v>
      </c>
    </row>
    <row r="21" spans="1:58" x14ac:dyDescent="0.25">
      <c r="AR21" s="24" t="s">
        <v>538</v>
      </c>
      <c r="AT21" t="s">
        <v>493</v>
      </c>
    </row>
    <row r="25" spans="1:58" x14ac:dyDescent="0.25">
      <c r="A25" s="20"/>
    </row>
    <row r="26" spans="1:58" x14ac:dyDescent="0.25">
      <c r="A26" s="20"/>
      <c r="E26" s="158" t="s">
        <v>539</v>
      </c>
      <c r="AG26" s="158" t="s">
        <v>540</v>
      </c>
      <c r="AH26" s="193"/>
      <c r="AI26" s="193"/>
      <c r="AK26" s="193"/>
      <c r="AL26" s="193"/>
      <c r="AM26" s="193"/>
      <c r="AN26" s="46"/>
      <c r="AO26" s="46"/>
      <c r="AP26" s="46"/>
      <c r="AQ26" s="46"/>
      <c r="AS26" s="46"/>
      <c r="AT26" s="46"/>
      <c r="AU26" s="46"/>
      <c r="AV26" s="46"/>
      <c r="AW26" s="46"/>
      <c r="AX26" s="46"/>
      <c r="AY26" s="46"/>
      <c r="AZ26" s="46"/>
      <c r="BA26" s="46"/>
      <c r="BB26" s="46"/>
    </row>
    <row r="27" spans="1:58" x14ac:dyDescent="0.25">
      <c r="A27" s="20"/>
      <c r="E27" t="s">
        <v>541</v>
      </c>
      <c r="G27" t="s">
        <v>542</v>
      </c>
      <c r="AK27" s="158"/>
    </row>
    <row r="28" spans="1:58" ht="15" customHeight="1" x14ac:dyDescent="0.25">
      <c r="A28" s="20"/>
      <c r="E28" s="24"/>
      <c r="AK28" s="158"/>
    </row>
    <row r="29" spans="1:58" x14ac:dyDescent="0.25">
      <c r="A29" s="20"/>
      <c r="AK29" s="158"/>
    </row>
    <row r="30" spans="1:58" x14ac:dyDescent="0.25">
      <c r="A30" s="20"/>
      <c r="E30" s="24"/>
      <c r="AK30" s="158"/>
    </row>
    <row r="31" spans="1:58" x14ac:dyDescent="0.25">
      <c r="A31" s="20"/>
      <c r="AK31" s="158"/>
    </row>
    <row r="32" spans="1:58" x14ac:dyDescent="0.25">
      <c r="A32" s="20"/>
      <c r="AK32" s="158"/>
    </row>
    <row r="33" spans="1:41" x14ac:dyDescent="0.25">
      <c r="A33" s="20"/>
      <c r="AK33" s="158"/>
    </row>
    <row r="34" spans="1:41" x14ac:dyDescent="0.25">
      <c r="A34" s="20"/>
      <c r="AK34" s="158"/>
    </row>
    <row r="35" spans="1:41" x14ac:dyDescent="0.25">
      <c r="A35" s="20"/>
      <c r="AK35" s="158"/>
      <c r="AO35" s="24"/>
    </row>
    <row r="36" spans="1:41" x14ac:dyDescent="0.25">
      <c r="A36" s="20"/>
      <c r="AK36" s="158"/>
      <c r="AO36" s="24"/>
    </row>
    <row r="37" spans="1:41" x14ac:dyDescent="0.25">
      <c r="A37" s="20"/>
      <c r="AK37" s="158"/>
      <c r="AO37" s="24"/>
    </row>
    <row r="38" spans="1:41" x14ac:dyDescent="0.25">
      <c r="A38" s="20"/>
      <c r="AK38" s="158"/>
      <c r="AO38" s="24"/>
    </row>
    <row r="39" spans="1:41" x14ac:dyDescent="0.25">
      <c r="A39" s="20"/>
      <c r="AK39" s="158"/>
      <c r="AO39" s="24"/>
    </row>
    <row r="40" spans="1:41" x14ac:dyDescent="0.25">
      <c r="A40" s="20"/>
      <c r="AK40" s="158"/>
    </row>
    <row r="41" spans="1:41" x14ac:dyDescent="0.25">
      <c r="A41" s="20"/>
      <c r="AK41" s="158"/>
      <c r="AO41" s="24"/>
    </row>
    <row r="42" spans="1:41" x14ac:dyDescent="0.25">
      <c r="A42" s="20"/>
      <c r="AK42" s="158"/>
      <c r="AO42" s="24"/>
    </row>
    <row r="43" spans="1:41" x14ac:dyDescent="0.25">
      <c r="A43" s="20"/>
      <c r="AK43" s="158"/>
      <c r="AO43" s="24"/>
    </row>
    <row r="44" spans="1:41" x14ac:dyDescent="0.25">
      <c r="A44" s="20"/>
      <c r="AK44" s="158"/>
      <c r="AO44" s="24"/>
    </row>
    <row r="45" spans="1:41" x14ac:dyDescent="0.25">
      <c r="A45" s="20"/>
      <c r="AK45" s="158"/>
      <c r="AO45" s="24"/>
    </row>
    <row r="46" spans="1:41" x14ac:dyDescent="0.25">
      <c r="A46" s="20"/>
      <c r="AK46" s="158"/>
      <c r="AO46" s="24"/>
    </row>
    <row r="47" spans="1:41" x14ac:dyDescent="0.25">
      <c r="A47" s="20"/>
      <c r="AK47" s="158"/>
      <c r="AO47" s="24"/>
    </row>
    <row r="48" spans="1:41" x14ac:dyDescent="0.25">
      <c r="A48" s="20"/>
      <c r="AK48" s="158"/>
      <c r="AO48" s="24"/>
    </row>
    <row r="49" spans="1:42" x14ac:dyDescent="0.25">
      <c r="A49" s="20"/>
      <c r="AK49" s="158"/>
      <c r="AO49" s="24"/>
    </row>
    <row r="50" spans="1:42" x14ac:dyDescent="0.25">
      <c r="A50" s="20"/>
      <c r="AK50" s="158"/>
      <c r="AO50" s="24"/>
    </row>
    <row r="51" spans="1:42" x14ac:dyDescent="0.25">
      <c r="A51" s="20"/>
      <c r="AK51" s="158"/>
      <c r="AO51" s="24"/>
    </row>
    <row r="52" spans="1:42" x14ac:dyDescent="0.25">
      <c r="A52" s="20"/>
      <c r="AK52" s="158"/>
      <c r="AO52" s="24"/>
    </row>
    <row r="53" spans="1:42" x14ac:dyDescent="0.25">
      <c r="A53" s="20"/>
      <c r="AK53" s="158"/>
      <c r="AO53" s="24"/>
    </row>
    <row r="54" spans="1:42" x14ac:dyDescent="0.25">
      <c r="A54" s="20"/>
      <c r="AK54" s="158"/>
      <c r="AO54" s="24"/>
    </row>
    <row r="55" spans="1:42" x14ac:dyDescent="0.25">
      <c r="A55" s="20"/>
      <c r="AK55" s="158"/>
      <c r="AO55" s="24"/>
    </row>
    <row r="56" spans="1:42" x14ac:dyDescent="0.25">
      <c r="A56" s="20"/>
      <c r="AK56" s="158"/>
      <c r="AO56" s="24"/>
    </row>
    <row r="57" spans="1:42" x14ac:dyDescent="0.25">
      <c r="A57" s="20"/>
      <c r="AK57" s="158"/>
    </row>
    <row r="58" spans="1:42" x14ac:dyDescent="0.25">
      <c r="A58" s="20"/>
      <c r="AK58" s="158"/>
      <c r="AO58" s="24"/>
    </row>
    <row r="59" spans="1:42" x14ac:dyDescent="0.25">
      <c r="AK59" s="158"/>
    </row>
    <row r="60" spans="1:42" x14ac:dyDescent="0.25">
      <c r="AK60" s="158"/>
      <c r="AO60" s="24"/>
    </row>
    <row r="61" spans="1:42" x14ac:dyDescent="0.25">
      <c r="AK61" s="158"/>
      <c r="AO61" s="24"/>
    </row>
    <row r="62" spans="1:42" x14ac:dyDescent="0.25">
      <c r="AK62" s="158"/>
      <c r="AP62" s="24"/>
    </row>
    <row r="63" spans="1:42" x14ac:dyDescent="0.25">
      <c r="AK63" s="158"/>
      <c r="AP63" s="24"/>
    </row>
    <row r="64" spans="1:42" x14ac:dyDescent="0.25">
      <c r="AK64" s="158"/>
    </row>
    <row r="65" spans="37:44" x14ac:dyDescent="0.25">
      <c r="AK65" s="158"/>
      <c r="AP65" s="24"/>
    </row>
    <row r="66" spans="37:44" x14ac:dyDescent="0.25">
      <c r="AQ66" s="24"/>
      <c r="AR66" s="24"/>
    </row>
    <row r="67" spans="37:44" x14ac:dyDescent="0.25">
      <c r="AP67" s="24"/>
    </row>
    <row r="68" spans="37:44" x14ac:dyDescent="0.25">
      <c r="AK68" s="158"/>
      <c r="AP68" s="24"/>
    </row>
    <row r="69" spans="37:44" x14ac:dyDescent="0.25">
      <c r="AK69" s="158"/>
      <c r="AO69" s="134" t="str">
        <f>IF(AO17="elektrische Nachtspeicherheizung","Frage 1.5 nicht stellen",IF(AO17="Luftheizung","Frage nicht stellen!",""))</f>
        <v/>
      </c>
      <c r="AP69" s="24"/>
    </row>
    <row r="70" spans="37:44" x14ac:dyDescent="0.25">
      <c r="AK70" s="158"/>
    </row>
    <row r="71" spans="37:44" x14ac:dyDescent="0.25">
      <c r="AO71" s="24"/>
    </row>
    <row r="72" spans="37:44" x14ac:dyDescent="0.25">
      <c r="AO72" s="24"/>
    </row>
    <row r="73" spans="37:44" x14ac:dyDescent="0.25">
      <c r="AO73" s="24"/>
    </row>
    <row r="74" spans="37:44" x14ac:dyDescent="0.25">
      <c r="AO74" s="24"/>
    </row>
    <row r="75" spans="37:44" x14ac:dyDescent="0.25">
      <c r="AO75" s="24"/>
    </row>
    <row r="76" spans="37:44" x14ac:dyDescent="0.25">
      <c r="AO76" s="24"/>
    </row>
    <row r="77" spans="37:44" x14ac:dyDescent="0.25">
      <c r="AO77" s="24"/>
    </row>
    <row r="78" spans="37:44" x14ac:dyDescent="0.25">
      <c r="AO78" s="24"/>
    </row>
    <row r="79" spans="37:44" x14ac:dyDescent="0.25">
      <c r="AO79" s="24"/>
    </row>
    <row r="80" spans="37:44" x14ac:dyDescent="0.25">
      <c r="AO80" s="24"/>
    </row>
    <row r="81" spans="37:41" x14ac:dyDescent="0.25">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baseColWidth="10" defaultColWidth="11.42578125" defaultRowHeight="15" x14ac:dyDescent="0.2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x14ac:dyDescent="0.25">
      <c r="A1" t="s">
        <v>480</v>
      </c>
      <c r="D1" s="157"/>
      <c r="K1" t="s">
        <v>543</v>
      </c>
      <c r="L1" t="s">
        <v>544</v>
      </c>
      <c r="M1" t="s">
        <v>185</v>
      </c>
      <c r="N1" s="158" t="s">
        <v>545</v>
      </c>
      <c r="O1" t="s">
        <v>185</v>
      </c>
      <c r="P1" s="158" t="s">
        <v>546</v>
      </c>
      <c r="Q1" t="s">
        <v>547</v>
      </c>
      <c r="R1" t="s">
        <v>547</v>
      </c>
      <c r="S1" t="s">
        <v>547</v>
      </c>
      <c r="T1" t="s">
        <v>546</v>
      </c>
      <c r="U1" t="s">
        <v>548</v>
      </c>
      <c r="V1" t="s">
        <v>548</v>
      </c>
      <c r="W1" t="s">
        <v>548</v>
      </c>
      <c r="X1" t="s">
        <v>546</v>
      </c>
      <c r="Y1" t="s">
        <v>549</v>
      </c>
      <c r="Z1" t="s">
        <v>549</v>
      </c>
      <c r="AA1" t="s">
        <v>549</v>
      </c>
      <c r="AB1" t="s">
        <v>546</v>
      </c>
      <c r="AC1" t="s">
        <v>550</v>
      </c>
      <c r="AD1" t="s">
        <v>550</v>
      </c>
      <c r="AE1" t="s">
        <v>550</v>
      </c>
      <c r="AF1" t="s">
        <v>550</v>
      </c>
      <c r="AG1" t="s">
        <v>550</v>
      </c>
      <c r="AH1" t="s">
        <v>550</v>
      </c>
      <c r="AI1" t="s">
        <v>551</v>
      </c>
      <c r="AJ1" t="s">
        <v>551</v>
      </c>
      <c r="AK1" t="s">
        <v>551</v>
      </c>
      <c r="AL1" t="s">
        <v>552</v>
      </c>
      <c r="AM1" t="s">
        <v>552</v>
      </c>
      <c r="AN1" t="s">
        <v>552</v>
      </c>
      <c r="AO1" t="s">
        <v>543</v>
      </c>
      <c r="AP1" t="s">
        <v>543</v>
      </c>
      <c r="AQ1" t="s">
        <v>543</v>
      </c>
      <c r="AR1" t="s">
        <v>544</v>
      </c>
      <c r="AS1" t="s">
        <v>544</v>
      </c>
      <c r="AT1" t="s">
        <v>544</v>
      </c>
      <c r="AU1" t="s">
        <v>553</v>
      </c>
      <c r="AV1" t="s">
        <v>553</v>
      </c>
      <c r="AW1" t="s">
        <v>553</v>
      </c>
      <c r="AX1" t="s">
        <v>553</v>
      </c>
      <c r="AY1" t="s">
        <v>554</v>
      </c>
      <c r="AZ1" t="s">
        <v>554</v>
      </c>
      <c r="BA1" t="s">
        <v>554</v>
      </c>
      <c r="BB1" t="s">
        <v>554</v>
      </c>
      <c r="BC1" t="s">
        <v>555</v>
      </c>
      <c r="BD1" t="s">
        <v>555</v>
      </c>
      <c r="BE1" t="s">
        <v>555</v>
      </c>
      <c r="BF1" t="s">
        <v>556</v>
      </c>
      <c r="BG1" t="s">
        <v>557</v>
      </c>
      <c r="BH1" t="s">
        <v>557</v>
      </c>
      <c r="BI1" t="s">
        <v>557</v>
      </c>
      <c r="BJ1" t="s">
        <v>558</v>
      </c>
      <c r="BK1" t="s">
        <v>558</v>
      </c>
      <c r="BL1" t="s">
        <v>558</v>
      </c>
      <c r="BM1" t="s">
        <v>559</v>
      </c>
      <c r="BN1" t="s">
        <v>559</v>
      </c>
      <c r="BO1" t="s">
        <v>559</v>
      </c>
      <c r="BP1" t="s">
        <v>560</v>
      </c>
      <c r="BQ1" t="s">
        <v>560</v>
      </c>
      <c r="BR1" t="s">
        <v>560</v>
      </c>
      <c r="BS1" t="s">
        <v>561</v>
      </c>
      <c r="BT1" t="s">
        <v>561</v>
      </c>
      <c r="BU1" t="s">
        <v>561</v>
      </c>
      <c r="BV1" t="s">
        <v>562</v>
      </c>
      <c r="BW1" t="s">
        <v>562</v>
      </c>
      <c r="BX1" t="s">
        <v>562</v>
      </c>
      <c r="BY1" t="s">
        <v>563</v>
      </c>
      <c r="BZ1" t="s">
        <v>563</v>
      </c>
      <c r="CA1" t="s">
        <v>563</v>
      </c>
      <c r="CB1" t="s">
        <v>564</v>
      </c>
      <c r="CC1" t="s">
        <v>564</v>
      </c>
      <c r="CD1" t="s">
        <v>564</v>
      </c>
      <c r="CE1" t="s">
        <v>565</v>
      </c>
      <c r="CF1" t="s">
        <v>565</v>
      </c>
      <c r="CG1" t="s">
        <v>565</v>
      </c>
      <c r="CH1" t="s">
        <v>566</v>
      </c>
      <c r="CI1" t="s">
        <v>566</v>
      </c>
      <c r="CJ1" t="s">
        <v>566</v>
      </c>
      <c r="CK1" t="s">
        <v>567</v>
      </c>
      <c r="CL1" t="s">
        <v>567</v>
      </c>
      <c r="CM1" t="s">
        <v>567</v>
      </c>
      <c r="CN1" t="s">
        <v>568</v>
      </c>
      <c r="CO1" t="s">
        <v>568</v>
      </c>
      <c r="CP1" t="s">
        <v>568</v>
      </c>
      <c r="CQ1" t="s">
        <v>569</v>
      </c>
      <c r="CR1" t="s">
        <v>569</v>
      </c>
      <c r="CS1" t="s">
        <v>569</v>
      </c>
      <c r="CT1" t="s">
        <v>570</v>
      </c>
      <c r="CU1" t="s">
        <v>570</v>
      </c>
      <c r="CV1" t="s">
        <v>570</v>
      </c>
      <c r="CW1" t="s">
        <v>571</v>
      </c>
      <c r="CX1" t="s">
        <v>571</v>
      </c>
      <c r="CY1" t="s">
        <v>571</v>
      </c>
      <c r="CZ1" t="s">
        <v>572</v>
      </c>
      <c r="DA1" t="s">
        <v>572</v>
      </c>
      <c r="DB1" t="s">
        <v>572</v>
      </c>
      <c r="DC1" t="s">
        <v>573</v>
      </c>
      <c r="DD1" t="s">
        <v>573</v>
      </c>
      <c r="DE1" t="s">
        <v>573</v>
      </c>
      <c r="DF1" t="s">
        <v>574</v>
      </c>
      <c r="DG1" t="s">
        <v>574</v>
      </c>
      <c r="DH1" t="s">
        <v>574</v>
      </c>
      <c r="DI1" t="s">
        <v>575</v>
      </c>
      <c r="DJ1" t="s">
        <v>575</v>
      </c>
      <c r="DK1" t="s">
        <v>575</v>
      </c>
      <c r="DL1" t="s">
        <v>576</v>
      </c>
      <c r="DM1" t="s">
        <v>576</v>
      </c>
      <c r="DN1" t="s">
        <v>576</v>
      </c>
      <c r="DO1" t="s">
        <v>577</v>
      </c>
      <c r="DP1" t="s">
        <v>577</v>
      </c>
      <c r="DQ1" t="s">
        <v>577</v>
      </c>
      <c r="DR1" t="s">
        <v>578</v>
      </c>
      <c r="DS1" t="s">
        <v>578</v>
      </c>
      <c r="DT1" t="s">
        <v>578</v>
      </c>
      <c r="DU1" t="s">
        <v>579</v>
      </c>
      <c r="DV1" t="s">
        <v>579</v>
      </c>
      <c r="DW1" t="s">
        <v>579</v>
      </c>
      <c r="DX1" t="s">
        <v>579</v>
      </c>
      <c r="DY1" t="s">
        <v>579</v>
      </c>
      <c r="DZ1" t="s">
        <v>579</v>
      </c>
      <c r="EA1" t="s">
        <v>579</v>
      </c>
      <c r="EB1" t="s">
        <v>580</v>
      </c>
      <c r="EC1" t="s">
        <v>580</v>
      </c>
      <c r="ED1" t="s">
        <v>580</v>
      </c>
      <c r="EE1" t="s">
        <v>580</v>
      </c>
      <c r="EF1" t="s">
        <v>580</v>
      </c>
      <c r="EG1" t="s">
        <v>580</v>
      </c>
      <c r="EH1" t="s">
        <v>580</v>
      </c>
      <c r="EI1" t="s">
        <v>581</v>
      </c>
      <c r="EJ1" t="s">
        <v>581</v>
      </c>
      <c r="EK1" t="s">
        <v>581</v>
      </c>
      <c r="EL1" t="s">
        <v>581</v>
      </c>
      <c r="EM1" t="s">
        <v>581</v>
      </c>
      <c r="EN1" t="s">
        <v>581</v>
      </c>
      <c r="EO1" t="s">
        <v>581</v>
      </c>
      <c r="EP1" t="s">
        <v>582</v>
      </c>
      <c r="EQ1" t="s">
        <v>582</v>
      </c>
      <c r="ER1" t="s">
        <v>582</v>
      </c>
      <c r="ES1" t="s">
        <v>582</v>
      </c>
      <c r="ET1" t="s">
        <v>582</v>
      </c>
      <c r="EU1" t="s">
        <v>582</v>
      </c>
      <c r="EV1" t="s">
        <v>582</v>
      </c>
      <c r="EW1" t="s">
        <v>583</v>
      </c>
      <c r="EX1" t="s">
        <v>583</v>
      </c>
      <c r="EY1" t="s">
        <v>583</v>
      </c>
      <c r="EZ1" t="s">
        <v>583</v>
      </c>
      <c r="FA1" t="s">
        <v>583</v>
      </c>
      <c r="FB1" t="s">
        <v>583</v>
      </c>
      <c r="FC1" t="s">
        <v>583</v>
      </c>
    </row>
    <row r="2" spans="1:159" x14ac:dyDescent="0.25">
      <c r="A2" t="s">
        <v>481</v>
      </c>
      <c r="B2" t="s">
        <v>584</v>
      </c>
      <c r="C2" s="158" t="s">
        <v>585</v>
      </c>
      <c r="D2" s="158" t="s">
        <v>586</v>
      </c>
      <c r="E2" s="158" t="s">
        <v>238</v>
      </c>
      <c r="F2" s="158" t="s">
        <v>240</v>
      </c>
      <c r="G2" t="s">
        <v>587</v>
      </c>
      <c r="H2" t="s">
        <v>588</v>
      </c>
      <c r="I2" t="s">
        <v>589</v>
      </c>
      <c r="J2" s="158" t="s">
        <v>590</v>
      </c>
      <c r="K2" t="s">
        <v>591</v>
      </c>
      <c r="L2" t="s">
        <v>591</v>
      </c>
      <c r="M2" t="s">
        <v>238</v>
      </c>
      <c r="N2" s="158" t="s">
        <v>592</v>
      </c>
      <c r="O2" t="s">
        <v>593</v>
      </c>
      <c r="P2" s="158" t="s">
        <v>591</v>
      </c>
      <c r="Q2" t="s">
        <v>238</v>
      </c>
      <c r="R2" t="s">
        <v>592</v>
      </c>
      <c r="S2" t="s">
        <v>593</v>
      </c>
      <c r="T2" t="s">
        <v>591</v>
      </c>
      <c r="U2" t="s">
        <v>238</v>
      </c>
      <c r="V2" t="s">
        <v>592</v>
      </c>
      <c r="W2" t="s">
        <v>593</v>
      </c>
      <c r="X2" t="s">
        <v>591</v>
      </c>
      <c r="Y2" t="s">
        <v>238</v>
      </c>
      <c r="Z2" t="s">
        <v>592</v>
      </c>
      <c r="AA2" t="s">
        <v>593</v>
      </c>
      <c r="AB2" t="s">
        <v>591</v>
      </c>
      <c r="AD2" t="s">
        <v>594</v>
      </c>
      <c r="AE2" t="s">
        <v>592</v>
      </c>
      <c r="AF2" t="s">
        <v>593</v>
      </c>
      <c r="AI2" t="s">
        <v>238</v>
      </c>
      <c r="AJ2" t="s">
        <v>240</v>
      </c>
      <c r="AK2" t="s">
        <v>593</v>
      </c>
      <c r="AL2" t="s">
        <v>238</v>
      </c>
      <c r="AM2" t="s">
        <v>240</v>
      </c>
      <c r="AN2" t="s">
        <v>593</v>
      </c>
      <c r="AO2" t="s">
        <v>238</v>
      </c>
      <c r="AP2" t="s">
        <v>240</v>
      </c>
      <c r="AQ2" t="s">
        <v>593</v>
      </c>
      <c r="AR2" t="s">
        <v>238</v>
      </c>
      <c r="AS2" t="s">
        <v>240</v>
      </c>
      <c r="AT2" t="s">
        <v>593</v>
      </c>
      <c r="AU2" t="s">
        <v>240</v>
      </c>
      <c r="AV2" t="s">
        <v>242</v>
      </c>
      <c r="AW2" t="s">
        <v>595</v>
      </c>
      <c r="AX2" t="s">
        <v>596</v>
      </c>
      <c r="AY2" t="s">
        <v>240</v>
      </c>
      <c r="AZ2" t="s">
        <v>242</v>
      </c>
      <c r="BA2" t="s">
        <v>595</v>
      </c>
      <c r="BC2" t="s">
        <v>240</v>
      </c>
      <c r="BD2" t="s">
        <v>242</v>
      </c>
      <c r="BE2" t="s">
        <v>595</v>
      </c>
      <c r="BF2" t="s">
        <v>596</v>
      </c>
      <c r="BG2" t="s">
        <v>240</v>
      </c>
      <c r="BH2" t="s">
        <v>242</v>
      </c>
      <c r="BI2" t="s">
        <v>595</v>
      </c>
      <c r="BJ2" t="s">
        <v>240</v>
      </c>
      <c r="BK2" t="s">
        <v>242</v>
      </c>
      <c r="BL2" t="s">
        <v>595</v>
      </c>
      <c r="BM2" t="s">
        <v>240</v>
      </c>
      <c r="BN2" t="s">
        <v>242</v>
      </c>
      <c r="BO2" t="s">
        <v>595</v>
      </c>
      <c r="BP2" t="s">
        <v>240</v>
      </c>
      <c r="BQ2" t="s">
        <v>242</v>
      </c>
      <c r="BR2" t="s">
        <v>595</v>
      </c>
      <c r="BS2" t="s">
        <v>240</v>
      </c>
      <c r="BT2" t="s">
        <v>242</v>
      </c>
      <c r="BU2" t="s">
        <v>595</v>
      </c>
      <c r="BV2" t="s">
        <v>240</v>
      </c>
      <c r="BW2" t="s">
        <v>242</v>
      </c>
      <c r="BX2" t="s">
        <v>595</v>
      </c>
      <c r="BY2" t="s">
        <v>240</v>
      </c>
      <c r="BZ2" t="s">
        <v>242</v>
      </c>
      <c r="CA2" t="s">
        <v>595</v>
      </c>
      <c r="CB2" t="s">
        <v>240</v>
      </c>
      <c r="CC2" t="s">
        <v>242</v>
      </c>
      <c r="CD2" t="s">
        <v>595</v>
      </c>
      <c r="CE2" t="s">
        <v>240</v>
      </c>
      <c r="CF2" t="s">
        <v>242</v>
      </c>
      <c r="CG2" t="s">
        <v>595</v>
      </c>
      <c r="CH2" t="s">
        <v>240</v>
      </c>
      <c r="CI2" t="s">
        <v>242</v>
      </c>
      <c r="CJ2" t="s">
        <v>595</v>
      </c>
      <c r="CK2" t="s">
        <v>240</v>
      </c>
      <c r="CL2" t="s">
        <v>242</v>
      </c>
      <c r="CM2" t="s">
        <v>595</v>
      </c>
      <c r="CN2" t="s">
        <v>240</v>
      </c>
      <c r="CO2" t="s">
        <v>242</v>
      </c>
      <c r="CP2" t="s">
        <v>595</v>
      </c>
      <c r="CQ2" t="s">
        <v>240</v>
      </c>
      <c r="CR2" t="s">
        <v>242</v>
      </c>
      <c r="CS2" t="s">
        <v>595</v>
      </c>
      <c r="CT2" t="s">
        <v>240</v>
      </c>
      <c r="CU2" t="s">
        <v>242</v>
      </c>
      <c r="CV2" t="s">
        <v>595</v>
      </c>
      <c r="CW2" t="s">
        <v>240</v>
      </c>
      <c r="CX2" t="s">
        <v>242</v>
      </c>
      <c r="CY2" t="s">
        <v>595</v>
      </c>
      <c r="CZ2" t="s">
        <v>240</v>
      </c>
      <c r="DA2" t="s">
        <v>242</v>
      </c>
      <c r="DB2" t="s">
        <v>595</v>
      </c>
      <c r="DC2" t="s">
        <v>240</v>
      </c>
      <c r="DD2" t="s">
        <v>242</v>
      </c>
      <c r="DE2" t="s">
        <v>595</v>
      </c>
      <c r="DF2" t="s">
        <v>240</v>
      </c>
      <c r="DG2" t="s">
        <v>242</v>
      </c>
      <c r="DH2" t="s">
        <v>595</v>
      </c>
      <c r="DI2" t="s">
        <v>240</v>
      </c>
      <c r="DJ2" t="s">
        <v>242</v>
      </c>
      <c r="DK2" t="s">
        <v>595</v>
      </c>
      <c r="DL2" t="s">
        <v>240</v>
      </c>
      <c r="DM2" t="s">
        <v>242</v>
      </c>
      <c r="DN2" t="s">
        <v>595</v>
      </c>
      <c r="DO2" t="s">
        <v>240</v>
      </c>
      <c r="DP2" t="s">
        <v>242</v>
      </c>
      <c r="DQ2" t="s">
        <v>595</v>
      </c>
      <c r="DR2" t="s">
        <v>240</v>
      </c>
      <c r="DS2" t="s">
        <v>242</v>
      </c>
      <c r="DT2" t="s">
        <v>595</v>
      </c>
      <c r="DU2" t="s">
        <v>597</v>
      </c>
      <c r="DV2" t="s">
        <v>598</v>
      </c>
      <c r="DW2" t="s">
        <v>599</v>
      </c>
      <c r="DX2" t="s">
        <v>592</v>
      </c>
      <c r="DY2" t="s">
        <v>240</v>
      </c>
      <c r="DZ2" t="s">
        <v>600</v>
      </c>
      <c r="EA2" t="s">
        <v>601</v>
      </c>
      <c r="EB2" t="s">
        <v>597</v>
      </c>
      <c r="EC2" t="s">
        <v>598</v>
      </c>
      <c r="ED2" t="s">
        <v>599</v>
      </c>
      <c r="EE2" t="s">
        <v>592</v>
      </c>
      <c r="EF2" t="s">
        <v>240</v>
      </c>
      <c r="EG2" t="s">
        <v>600</v>
      </c>
      <c r="EH2" t="s">
        <v>601</v>
      </c>
      <c r="EI2" t="s">
        <v>597</v>
      </c>
      <c r="EJ2" t="s">
        <v>598</v>
      </c>
      <c r="EK2" t="s">
        <v>599</v>
      </c>
      <c r="EL2" t="s">
        <v>592</v>
      </c>
      <c r="EM2" t="s">
        <v>240</v>
      </c>
      <c r="EN2" t="s">
        <v>600</v>
      </c>
      <c r="EO2" t="s">
        <v>601</v>
      </c>
      <c r="EP2" t="s">
        <v>597</v>
      </c>
      <c r="EQ2" t="s">
        <v>598</v>
      </c>
      <c r="ER2" t="s">
        <v>599</v>
      </c>
      <c r="ES2" t="s">
        <v>592</v>
      </c>
      <c r="ET2" t="s">
        <v>240</v>
      </c>
      <c r="EU2" t="s">
        <v>600</v>
      </c>
      <c r="EV2" t="s">
        <v>601</v>
      </c>
      <c r="EW2" t="s">
        <v>597</v>
      </c>
      <c r="EX2" t="s">
        <v>598</v>
      </c>
      <c r="EY2" t="s">
        <v>599</v>
      </c>
      <c r="EZ2" t="s">
        <v>592</v>
      </c>
      <c r="FA2" t="s">
        <v>240</v>
      </c>
      <c r="FB2" t="s">
        <v>600</v>
      </c>
      <c r="FC2" t="s">
        <v>601</v>
      </c>
    </row>
    <row r="3" spans="1:159" x14ac:dyDescent="0.25">
      <c r="A3" t="s">
        <v>497</v>
      </c>
      <c r="K3" t="s">
        <v>602</v>
      </c>
      <c r="L3" t="s">
        <v>603</v>
      </c>
      <c r="M3" t="s">
        <v>184</v>
      </c>
      <c r="N3" s="158" t="s">
        <v>184</v>
      </c>
      <c r="O3" t="s">
        <v>184</v>
      </c>
      <c r="Q3" t="s">
        <v>604</v>
      </c>
      <c r="R3" t="s">
        <v>604</v>
      </c>
      <c r="S3" t="s">
        <v>604</v>
      </c>
      <c r="U3" t="s">
        <v>605</v>
      </c>
      <c r="V3" t="s">
        <v>605</v>
      </c>
      <c r="W3" t="s">
        <v>605</v>
      </c>
      <c r="Y3" t="s">
        <v>606</v>
      </c>
      <c r="Z3" t="s">
        <v>606</v>
      </c>
      <c r="AA3" t="s">
        <v>606</v>
      </c>
      <c r="AC3" t="s">
        <v>196</v>
      </c>
      <c r="AD3" t="s">
        <v>196</v>
      </c>
      <c r="AE3" t="s">
        <v>196</v>
      </c>
      <c r="AF3" t="s">
        <v>196</v>
      </c>
      <c r="AG3" t="s">
        <v>196</v>
      </c>
      <c r="AH3" t="s">
        <v>196</v>
      </c>
      <c r="AI3" t="s">
        <v>607</v>
      </c>
      <c r="AJ3" t="s">
        <v>607</v>
      </c>
      <c r="AK3" t="s">
        <v>607</v>
      </c>
      <c r="AL3" t="s">
        <v>607</v>
      </c>
      <c r="AM3" t="s">
        <v>607</v>
      </c>
      <c r="AN3" t="s">
        <v>607</v>
      </c>
      <c r="AO3" t="s">
        <v>602</v>
      </c>
      <c r="AP3" t="s">
        <v>602</v>
      </c>
      <c r="AQ3" t="s">
        <v>602</v>
      </c>
      <c r="AR3" t="s">
        <v>603</v>
      </c>
      <c r="AS3" t="s">
        <v>603</v>
      </c>
      <c r="AT3" t="s">
        <v>603</v>
      </c>
      <c r="AU3" t="s">
        <v>184</v>
      </c>
      <c r="AV3" t="s">
        <v>184</v>
      </c>
      <c r="AW3" t="s">
        <v>184</v>
      </c>
      <c r="AX3" t="s">
        <v>184</v>
      </c>
      <c r="AY3" t="s">
        <v>184</v>
      </c>
      <c r="AZ3" t="s">
        <v>184</v>
      </c>
      <c r="BA3" t="s">
        <v>184</v>
      </c>
      <c r="BB3" t="s">
        <v>184</v>
      </c>
      <c r="BC3" t="s">
        <v>184</v>
      </c>
      <c r="BD3" t="s">
        <v>184</v>
      </c>
      <c r="BE3" t="s">
        <v>184</v>
      </c>
      <c r="BF3" t="s">
        <v>184</v>
      </c>
      <c r="BG3" t="s">
        <v>608</v>
      </c>
      <c r="BH3" t="s">
        <v>608</v>
      </c>
      <c r="BI3" t="s">
        <v>608</v>
      </c>
      <c r="BJ3" t="s">
        <v>604</v>
      </c>
      <c r="BK3" t="s">
        <v>604</v>
      </c>
      <c r="BL3" t="s">
        <v>604</v>
      </c>
      <c r="BM3" t="s">
        <v>604</v>
      </c>
      <c r="BN3" t="s">
        <v>604</v>
      </c>
      <c r="BO3" t="s">
        <v>604</v>
      </c>
      <c r="BP3" t="s">
        <v>604</v>
      </c>
      <c r="BQ3" t="s">
        <v>604</v>
      </c>
      <c r="BR3" t="s">
        <v>604</v>
      </c>
      <c r="BS3" t="s">
        <v>604</v>
      </c>
      <c r="BT3" t="s">
        <v>604</v>
      </c>
      <c r="BU3" t="s">
        <v>604</v>
      </c>
      <c r="BV3" t="s">
        <v>605</v>
      </c>
      <c r="BW3" t="s">
        <v>605</v>
      </c>
      <c r="BX3" t="s">
        <v>605</v>
      </c>
      <c r="BY3" t="s">
        <v>605</v>
      </c>
      <c r="BZ3" t="s">
        <v>605</v>
      </c>
      <c r="CA3" t="s">
        <v>605</v>
      </c>
      <c r="CB3" t="s">
        <v>605</v>
      </c>
      <c r="CC3" t="s">
        <v>605</v>
      </c>
      <c r="CD3" t="s">
        <v>605</v>
      </c>
      <c r="CE3" t="s">
        <v>605</v>
      </c>
      <c r="CF3" t="s">
        <v>605</v>
      </c>
      <c r="CG3" t="s">
        <v>605</v>
      </c>
      <c r="CH3" t="s">
        <v>606</v>
      </c>
      <c r="CI3" t="s">
        <v>606</v>
      </c>
      <c r="CJ3" t="s">
        <v>606</v>
      </c>
      <c r="CK3" t="s">
        <v>606</v>
      </c>
      <c r="CL3" t="s">
        <v>606</v>
      </c>
      <c r="CM3" t="s">
        <v>606</v>
      </c>
      <c r="CN3" t="s">
        <v>606</v>
      </c>
      <c r="CO3" t="s">
        <v>606</v>
      </c>
      <c r="CP3" t="s">
        <v>606</v>
      </c>
      <c r="CQ3" t="s">
        <v>606</v>
      </c>
      <c r="CR3" t="s">
        <v>606</v>
      </c>
      <c r="CS3" t="s">
        <v>606</v>
      </c>
    </row>
    <row r="4" spans="1:159" x14ac:dyDescent="0.25">
      <c r="A4" t="s">
        <v>498</v>
      </c>
      <c r="AU4" t="s">
        <v>609</v>
      </c>
      <c r="AV4" t="s">
        <v>609</v>
      </c>
      <c r="AW4" t="s">
        <v>609</v>
      </c>
      <c r="AX4" t="s">
        <v>609</v>
      </c>
      <c r="AY4" t="s">
        <v>610</v>
      </c>
      <c r="AZ4" t="s">
        <v>610</v>
      </c>
      <c r="BA4" t="s">
        <v>610</v>
      </c>
      <c r="BB4" t="s">
        <v>610</v>
      </c>
      <c r="BC4" t="s">
        <v>611</v>
      </c>
      <c r="BD4" t="s">
        <v>611</v>
      </c>
      <c r="BE4" t="s">
        <v>611</v>
      </c>
      <c r="BF4" t="s">
        <v>611</v>
      </c>
      <c r="BG4" t="s">
        <v>612</v>
      </c>
      <c r="BH4" t="s">
        <v>612</v>
      </c>
      <c r="BI4" t="s">
        <v>612</v>
      </c>
      <c r="BJ4" t="s">
        <v>609</v>
      </c>
      <c r="BK4" t="s">
        <v>609</v>
      </c>
      <c r="BL4" t="s">
        <v>609</v>
      </c>
      <c r="BM4" t="s">
        <v>610</v>
      </c>
      <c r="BN4" t="s">
        <v>610</v>
      </c>
      <c r="BO4" t="s">
        <v>610</v>
      </c>
      <c r="BP4" t="s">
        <v>611</v>
      </c>
      <c r="BQ4" t="s">
        <v>611</v>
      </c>
      <c r="BR4" t="s">
        <v>611</v>
      </c>
      <c r="BS4" t="s">
        <v>612</v>
      </c>
      <c r="BT4" t="s">
        <v>612</v>
      </c>
      <c r="BU4" t="s">
        <v>612</v>
      </c>
      <c r="BV4" t="s">
        <v>609</v>
      </c>
      <c r="BW4" t="s">
        <v>609</v>
      </c>
      <c r="BX4" t="s">
        <v>609</v>
      </c>
      <c r="BY4" t="s">
        <v>610</v>
      </c>
      <c r="BZ4" t="s">
        <v>610</v>
      </c>
      <c r="CA4" t="s">
        <v>610</v>
      </c>
      <c r="CB4" t="s">
        <v>611</v>
      </c>
      <c r="CC4" t="s">
        <v>611</v>
      </c>
      <c r="CD4" t="s">
        <v>611</v>
      </c>
      <c r="CE4" t="s">
        <v>612</v>
      </c>
      <c r="CF4" t="s">
        <v>612</v>
      </c>
      <c r="CG4" t="s">
        <v>612</v>
      </c>
      <c r="CH4" t="s">
        <v>609</v>
      </c>
      <c r="CI4" t="s">
        <v>609</v>
      </c>
      <c r="CJ4" t="s">
        <v>609</v>
      </c>
      <c r="CK4" t="s">
        <v>610</v>
      </c>
      <c r="CL4" t="s">
        <v>610</v>
      </c>
      <c r="CM4" t="s">
        <v>610</v>
      </c>
      <c r="CN4" t="s">
        <v>611</v>
      </c>
      <c r="CO4" t="s">
        <v>611</v>
      </c>
      <c r="CP4" t="s">
        <v>611</v>
      </c>
      <c r="CQ4" t="s">
        <v>612</v>
      </c>
      <c r="CR4" t="s">
        <v>612</v>
      </c>
      <c r="CS4" t="s">
        <v>612</v>
      </c>
    </row>
    <row r="5" spans="1:159" x14ac:dyDescent="0.25">
      <c r="A5" t="s">
        <v>499</v>
      </c>
      <c r="C5" s="158" t="s">
        <v>613</v>
      </c>
      <c r="G5" t="s">
        <v>614</v>
      </c>
      <c r="H5" t="s">
        <v>588</v>
      </c>
      <c r="I5" t="s">
        <v>615</v>
      </c>
      <c r="K5" t="s">
        <v>616</v>
      </c>
      <c r="L5" t="s">
        <v>617</v>
      </c>
      <c r="M5" t="s">
        <v>618</v>
      </c>
      <c r="O5" t="s">
        <v>619</v>
      </c>
      <c r="AC5" t="s">
        <v>620</v>
      </c>
      <c r="AD5" t="s">
        <v>594</v>
      </c>
      <c r="AE5" t="s">
        <v>242</v>
      </c>
      <c r="AF5" t="s">
        <v>619</v>
      </c>
      <c r="AG5" t="s">
        <v>621</v>
      </c>
      <c r="AH5" t="s">
        <v>622</v>
      </c>
      <c r="AU5" t="s">
        <v>623</v>
      </c>
      <c r="AV5" t="s">
        <v>242</v>
      </c>
      <c r="AW5" t="s">
        <v>624</v>
      </c>
      <c r="AX5" t="s">
        <v>625</v>
      </c>
      <c r="AY5" t="s">
        <v>623</v>
      </c>
      <c r="AZ5" t="s">
        <v>242</v>
      </c>
      <c r="BA5" t="s">
        <v>624</v>
      </c>
      <c r="BB5" t="s">
        <v>625</v>
      </c>
      <c r="BC5" t="s">
        <v>623</v>
      </c>
      <c r="BD5" t="s">
        <v>242</v>
      </c>
      <c r="BE5" t="s">
        <v>624</v>
      </c>
      <c r="BF5" t="s">
        <v>625</v>
      </c>
    </row>
    <row r="6" spans="1:159" x14ac:dyDescent="0.25">
      <c r="A6" t="s">
        <v>500</v>
      </c>
      <c r="AD6" t="s">
        <v>626</v>
      </c>
      <c r="AE6" t="s">
        <v>627</v>
      </c>
      <c r="AG6" t="s">
        <v>628</v>
      </c>
    </row>
    <row r="7" spans="1:159" x14ac:dyDescent="0.25">
      <c r="A7" t="s">
        <v>501</v>
      </c>
      <c r="B7" t="s">
        <v>629</v>
      </c>
      <c r="C7" s="158" t="s">
        <v>630</v>
      </c>
      <c r="D7" s="158" t="s">
        <v>631</v>
      </c>
      <c r="E7" s="158" t="s">
        <v>632</v>
      </c>
      <c r="F7" s="158" t="s">
        <v>632</v>
      </c>
      <c r="G7" t="s">
        <v>630</v>
      </c>
      <c r="H7" t="s">
        <v>633</v>
      </c>
      <c r="I7" t="s">
        <v>633</v>
      </c>
      <c r="J7" s="158" t="s">
        <v>629</v>
      </c>
      <c r="K7" t="s">
        <v>634</v>
      </c>
      <c r="L7" t="s">
        <v>634</v>
      </c>
      <c r="M7" t="s">
        <v>633</v>
      </c>
      <c r="N7" s="158" t="s">
        <v>630</v>
      </c>
      <c r="O7" t="s">
        <v>634</v>
      </c>
      <c r="Q7" t="s">
        <v>630</v>
      </c>
      <c r="R7" t="s">
        <v>630</v>
      </c>
      <c r="S7" t="s">
        <v>630</v>
      </c>
      <c r="U7" t="s">
        <v>630</v>
      </c>
      <c r="V7" t="s">
        <v>630</v>
      </c>
      <c r="W7" t="s">
        <v>630</v>
      </c>
      <c r="Y7" t="s">
        <v>630</v>
      </c>
      <c r="Z7" t="s">
        <v>630</v>
      </c>
      <c r="AA7" t="s">
        <v>630</v>
      </c>
      <c r="AC7" t="s">
        <v>635</v>
      </c>
      <c r="AD7" t="s">
        <v>630</v>
      </c>
      <c r="AE7" t="s">
        <v>630</v>
      </c>
      <c r="AF7" t="s">
        <v>634</v>
      </c>
      <c r="AG7" t="s">
        <v>630</v>
      </c>
      <c r="AH7" t="s">
        <v>630</v>
      </c>
      <c r="AI7" t="s">
        <v>630</v>
      </c>
      <c r="AJ7" t="s">
        <v>630</v>
      </c>
      <c r="AK7" t="s">
        <v>630</v>
      </c>
      <c r="AL7" t="s">
        <v>630</v>
      </c>
      <c r="AM7" t="s">
        <v>630</v>
      </c>
      <c r="AN7" t="s">
        <v>630</v>
      </c>
      <c r="AO7" t="s">
        <v>630</v>
      </c>
      <c r="AP7" t="s">
        <v>630</v>
      </c>
      <c r="AQ7" t="s">
        <v>630</v>
      </c>
      <c r="AR7" t="s">
        <v>630</v>
      </c>
      <c r="AS7" t="s">
        <v>630</v>
      </c>
      <c r="AT7" t="s">
        <v>630</v>
      </c>
      <c r="AU7" t="s">
        <v>630</v>
      </c>
      <c r="AV7" t="s">
        <v>630</v>
      </c>
      <c r="AW7" t="s">
        <v>634</v>
      </c>
      <c r="AX7" t="s">
        <v>630</v>
      </c>
      <c r="AY7" t="s">
        <v>630</v>
      </c>
      <c r="AZ7" t="s">
        <v>630</v>
      </c>
      <c r="BA7" t="s">
        <v>634</v>
      </c>
      <c r="BB7" t="s">
        <v>630</v>
      </c>
      <c r="BC7" t="s">
        <v>630</v>
      </c>
      <c r="BD7" t="s">
        <v>630</v>
      </c>
      <c r="BE7" t="s">
        <v>634</v>
      </c>
      <c r="BF7" t="s">
        <v>630</v>
      </c>
    </row>
    <row r="8" spans="1:159" x14ac:dyDescent="0.25">
      <c r="A8" t="s">
        <v>502</v>
      </c>
      <c r="E8" s="158" t="s">
        <v>636</v>
      </c>
      <c r="F8" s="158" t="s">
        <v>636</v>
      </c>
      <c r="AD8" t="s">
        <v>637</v>
      </c>
      <c r="AE8" t="s">
        <v>637</v>
      </c>
      <c r="AF8" t="s">
        <v>637</v>
      </c>
      <c r="AG8" t="s">
        <v>637</v>
      </c>
      <c r="AH8" t="s">
        <v>637</v>
      </c>
      <c r="AR8" t="s">
        <v>638</v>
      </c>
      <c r="AS8" t="s">
        <v>638</v>
      </c>
      <c r="AT8" t="s">
        <v>639</v>
      </c>
    </row>
    <row r="9" spans="1:159" x14ac:dyDescent="0.25">
      <c r="A9" t="s">
        <v>118</v>
      </c>
      <c r="G9" t="s">
        <v>122</v>
      </c>
      <c r="H9" t="s">
        <v>136</v>
      </c>
      <c r="I9" t="s">
        <v>107</v>
      </c>
      <c r="M9" t="s">
        <v>136</v>
      </c>
      <c r="N9" s="158" t="s">
        <v>136</v>
      </c>
      <c r="Q9" t="s">
        <v>136</v>
      </c>
      <c r="R9" t="s">
        <v>136</v>
      </c>
      <c r="S9" t="s">
        <v>640</v>
      </c>
      <c r="U9" t="s">
        <v>136</v>
      </c>
      <c r="V9" t="s">
        <v>136</v>
      </c>
      <c r="W9" t="s">
        <v>640</v>
      </c>
      <c r="Y9" t="s">
        <v>136</v>
      </c>
      <c r="Z9" t="s">
        <v>136</v>
      </c>
      <c r="AA9" t="s">
        <v>640</v>
      </c>
      <c r="AD9" t="s">
        <v>136</v>
      </c>
      <c r="AE9" t="s">
        <v>136</v>
      </c>
      <c r="AG9" t="s">
        <v>136</v>
      </c>
      <c r="AH9" t="s">
        <v>136</v>
      </c>
      <c r="AI9" t="s">
        <v>136</v>
      </c>
      <c r="AJ9" t="s">
        <v>136</v>
      </c>
      <c r="AK9" t="s">
        <v>640</v>
      </c>
      <c r="AL9" t="s">
        <v>136</v>
      </c>
      <c r="AM9" t="s">
        <v>136</v>
      </c>
      <c r="AN9" t="s">
        <v>640</v>
      </c>
      <c r="AO9" t="s">
        <v>136</v>
      </c>
      <c r="AP9" t="s">
        <v>136</v>
      </c>
      <c r="AQ9" t="s">
        <v>640</v>
      </c>
      <c r="AR9" t="s">
        <v>136</v>
      </c>
      <c r="AS9" t="s">
        <v>136</v>
      </c>
      <c r="AT9" t="s">
        <v>640</v>
      </c>
      <c r="AU9" t="s">
        <v>640</v>
      </c>
      <c r="AV9" t="s">
        <v>640</v>
      </c>
      <c r="AY9" t="s">
        <v>640</v>
      </c>
      <c r="AZ9" t="s">
        <v>640</v>
      </c>
      <c r="BC9" t="s">
        <v>640</v>
      </c>
      <c r="BD9" t="s">
        <v>640</v>
      </c>
      <c r="BH9" t="s">
        <v>640</v>
      </c>
      <c r="BI9" t="s">
        <v>640</v>
      </c>
      <c r="BK9" t="s">
        <v>640</v>
      </c>
      <c r="BL9" t="s">
        <v>640</v>
      </c>
      <c r="BN9" t="s">
        <v>640</v>
      </c>
      <c r="BO9" t="s">
        <v>640</v>
      </c>
      <c r="BQ9" t="s">
        <v>640</v>
      </c>
      <c r="BR9" t="s">
        <v>640</v>
      </c>
      <c r="BT9" t="s">
        <v>640</v>
      </c>
      <c r="BU9" t="s">
        <v>640</v>
      </c>
      <c r="BW9" t="s">
        <v>640</v>
      </c>
      <c r="BX9" t="s">
        <v>640</v>
      </c>
      <c r="BZ9" t="s">
        <v>640</v>
      </c>
      <c r="CA9" t="s">
        <v>640</v>
      </c>
      <c r="CC9" t="s">
        <v>640</v>
      </c>
      <c r="CD9" t="s">
        <v>640</v>
      </c>
      <c r="CF9" t="s">
        <v>640</v>
      </c>
      <c r="CG9" t="s">
        <v>640</v>
      </c>
      <c r="CI9" t="s">
        <v>640</v>
      </c>
      <c r="CJ9" t="s">
        <v>640</v>
      </c>
      <c r="CL9" t="s">
        <v>640</v>
      </c>
      <c r="CM9" t="s">
        <v>640</v>
      </c>
      <c r="CO9" t="s">
        <v>640</v>
      </c>
      <c r="CP9" t="s">
        <v>640</v>
      </c>
      <c r="CR9" t="s">
        <v>640</v>
      </c>
      <c r="CS9" t="s">
        <v>640</v>
      </c>
      <c r="CU9" t="s">
        <v>640</v>
      </c>
      <c r="CV9" t="s">
        <v>640</v>
      </c>
      <c r="CX9" t="s">
        <v>640</v>
      </c>
      <c r="CY9" t="s">
        <v>640</v>
      </c>
      <c r="DA9" t="s">
        <v>640</v>
      </c>
      <c r="DB9" t="s">
        <v>640</v>
      </c>
      <c r="DD9" t="s">
        <v>640</v>
      </c>
      <c r="DE9" t="s">
        <v>640</v>
      </c>
      <c r="DG9" t="s">
        <v>640</v>
      </c>
      <c r="DH9" t="s">
        <v>640</v>
      </c>
      <c r="DJ9" t="s">
        <v>640</v>
      </c>
      <c r="DK9" t="s">
        <v>640</v>
      </c>
      <c r="DM9" t="s">
        <v>640</v>
      </c>
      <c r="DN9" t="s">
        <v>640</v>
      </c>
      <c r="DP9" t="s">
        <v>640</v>
      </c>
      <c r="DQ9" t="s">
        <v>640</v>
      </c>
      <c r="DV9" t="s">
        <v>641</v>
      </c>
      <c r="DW9" t="s">
        <v>641</v>
      </c>
      <c r="DX9" t="s">
        <v>641</v>
      </c>
      <c r="EB9" t="s">
        <v>641</v>
      </c>
      <c r="EC9" t="s">
        <v>641</v>
      </c>
      <c r="ED9" t="s">
        <v>641</v>
      </c>
      <c r="EE9" t="s">
        <v>641</v>
      </c>
      <c r="EI9" t="s">
        <v>641</v>
      </c>
      <c r="EJ9" t="s">
        <v>641</v>
      </c>
      <c r="EK9" t="s">
        <v>641</v>
      </c>
      <c r="EL9" t="s">
        <v>641</v>
      </c>
      <c r="EP9" t="s">
        <v>641</v>
      </c>
      <c r="EQ9" t="s">
        <v>641</v>
      </c>
      <c r="ER9" t="s">
        <v>641</v>
      </c>
      <c r="ES9" t="s">
        <v>641</v>
      </c>
      <c r="EW9" t="s">
        <v>641</v>
      </c>
      <c r="EX9" t="s">
        <v>641</v>
      </c>
      <c r="EY9" t="s">
        <v>641</v>
      </c>
      <c r="EZ9" t="s">
        <v>641</v>
      </c>
    </row>
    <row r="10" spans="1:159" x14ac:dyDescent="0.25">
      <c r="A10" t="s">
        <v>503</v>
      </c>
      <c r="B10" t="s">
        <v>642</v>
      </c>
      <c r="C10" s="158" t="s">
        <v>642</v>
      </c>
      <c r="D10" s="158" t="s">
        <v>643</v>
      </c>
      <c r="E10" s="158" t="s">
        <v>644</v>
      </c>
      <c r="F10" s="158" t="s">
        <v>644</v>
      </c>
      <c r="G10" t="s">
        <v>644</v>
      </c>
      <c r="H10" t="s">
        <v>644</v>
      </c>
      <c r="I10" t="s">
        <v>645</v>
      </c>
      <c r="J10" s="158" t="s">
        <v>645</v>
      </c>
      <c r="K10" t="s">
        <v>642</v>
      </c>
      <c r="L10" t="s">
        <v>642</v>
      </c>
      <c r="M10" t="s">
        <v>644</v>
      </c>
      <c r="N10" s="158" t="s">
        <v>644</v>
      </c>
      <c r="O10" t="s">
        <v>645</v>
      </c>
      <c r="Q10" t="s">
        <v>644</v>
      </c>
      <c r="R10" t="s">
        <v>644</v>
      </c>
      <c r="S10" t="s">
        <v>644</v>
      </c>
      <c r="U10" t="s">
        <v>644</v>
      </c>
      <c r="V10" t="s">
        <v>644</v>
      </c>
      <c r="W10" t="s">
        <v>644</v>
      </c>
      <c r="Y10" t="s">
        <v>644</v>
      </c>
      <c r="Z10" t="s">
        <v>644</v>
      </c>
      <c r="AA10" t="s">
        <v>644</v>
      </c>
      <c r="AC10" t="s">
        <v>643</v>
      </c>
      <c r="AD10" t="s">
        <v>644</v>
      </c>
      <c r="AE10" t="s">
        <v>644</v>
      </c>
      <c r="AF10" t="s">
        <v>646</v>
      </c>
      <c r="AG10" t="s">
        <v>644</v>
      </c>
      <c r="AH10" t="s">
        <v>644</v>
      </c>
      <c r="AI10" t="s">
        <v>644</v>
      </c>
      <c r="AJ10" t="s">
        <v>644</v>
      </c>
      <c r="AK10" t="s">
        <v>644</v>
      </c>
      <c r="AL10" t="s">
        <v>644</v>
      </c>
      <c r="AM10" t="s">
        <v>644</v>
      </c>
      <c r="AN10" t="s">
        <v>644</v>
      </c>
      <c r="AO10" t="s">
        <v>644</v>
      </c>
      <c r="AP10" t="s">
        <v>644</v>
      </c>
      <c r="AQ10" t="s">
        <v>644</v>
      </c>
      <c r="AU10" t="s">
        <v>644</v>
      </c>
      <c r="AV10" t="s">
        <v>644</v>
      </c>
      <c r="AW10" t="s">
        <v>645</v>
      </c>
      <c r="AX10" t="s">
        <v>645</v>
      </c>
      <c r="AY10" t="s">
        <v>644</v>
      </c>
      <c r="AZ10" t="s">
        <v>644</v>
      </c>
      <c r="BA10" t="s">
        <v>645</v>
      </c>
      <c r="BB10" t="s">
        <v>645</v>
      </c>
      <c r="BC10" t="s">
        <v>644</v>
      </c>
      <c r="BD10" t="s">
        <v>644</v>
      </c>
      <c r="BE10" t="s">
        <v>645</v>
      </c>
      <c r="BF10" t="s">
        <v>645</v>
      </c>
    </row>
    <row r="11" spans="1:159" x14ac:dyDescent="0.25">
      <c r="A11" t="s">
        <v>504</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x14ac:dyDescent="0.25">
      <c r="A12" t="s">
        <v>505</v>
      </c>
      <c r="G12">
        <v>1</v>
      </c>
      <c r="H12">
        <v>2</v>
      </c>
      <c r="I12">
        <v>0</v>
      </c>
      <c r="M12">
        <v>1</v>
      </c>
      <c r="AD12">
        <v>1</v>
      </c>
      <c r="AE12">
        <v>1</v>
      </c>
      <c r="AG12">
        <v>1</v>
      </c>
      <c r="AH12">
        <v>1</v>
      </c>
      <c r="AU12">
        <v>0</v>
      </c>
      <c r="AV12">
        <v>0</v>
      </c>
      <c r="AX12">
        <v>0</v>
      </c>
      <c r="AY12">
        <v>0</v>
      </c>
      <c r="AZ12">
        <v>0</v>
      </c>
      <c r="BB12">
        <v>0</v>
      </c>
      <c r="BC12">
        <v>0</v>
      </c>
      <c r="BD12">
        <v>0</v>
      </c>
      <c r="BF12">
        <v>0</v>
      </c>
    </row>
    <row r="13" spans="1:159" x14ac:dyDescent="0.25">
      <c r="A13" t="s">
        <v>506</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x14ac:dyDescent="0.25">
      <c r="A14" t="s">
        <v>507</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x14ac:dyDescent="0.25">
      <c r="A15" t="s">
        <v>508</v>
      </c>
      <c r="E15" s="160"/>
      <c r="F15" s="159"/>
      <c r="G15" s="136"/>
      <c r="H15" s="136">
        <v>2.5</v>
      </c>
      <c r="I15" s="136">
        <v>20</v>
      </c>
      <c r="K15" s="136" t="s">
        <v>647</v>
      </c>
      <c r="L15" t="s">
        <v>647</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x14ac:dyDescent="0.3">
      <c r="A16" t="s">
        <v>509</v>
      </c>
      <c r="B16" t="s">
        <v>648</v>
      </c>
      <c r="C16" s="158" t="s">
        <v>649</v>
      </c>
      <c r="D16" s="158" t="s">
        <v>650</v>
      </c>
      <c r="E16" s="158" t="s">
        <v>651</v>
      </c>
      <c r="F16" s="158" t="s">
        <v>652</v>
      </c>
      <c r="G16" t="s">
        <v>653</v>
      </c>
      <c r="H16" t="s">
        <v>654</v>
      </c>
      <c r="I16" t="s">
        <v>655</v>
      </c>
      <c r="J16" s="158" t="s">
        <v>7</v>
      </c>
      <c r="K16" t="s">
        <v>656</v>
      </c>
      <c r="L16" t="s">
        <v>657</v>
      </c>
      <c r="M16" s="136" t="s">
        <v>658</v>
      </c>
      <c r="N16" s="158" t="s">
        <v>659</v>
      </c>
      <c r="O16" t="s">
        <v>660</v>
      </c>
      <c r="Q16" t="s">
        <v>661</v>
      </c>
      <c r="R16" t="s">
        <v>662</v>
      </c>
      <c r="S16" t="s">
        <v>663</v>
      </c>
      <c r="U16" t="s">
        <v>664</v>
      </c>
      <c r="V16" t="s">
        <v>665</v>
      </c>
      <c r="W16" t="s">
        <v>666</v>
      </c>
      <c r="Y16" t="s">
        <v>667</v>
      </c>
      <c r="Z16" t="s">
        <v>668</v>
      </c>
      <c r="AA16" t="s">
        <v>669</v>
      </c>
      <c r="AC16" t="s">
        <v>637</v>
      </c>
      <c r="AD16" t="s">
        <v>670</v>
      </c>
      <c r="AE16" t="s">
        <v>671</v>
      </c>
      <c r="AF16" t="s">
        <v>672</v>
      </c>
      <c r="AG16" s="174" t="s">
        <v>673</v>
      </c>
      <c r="AH16" s="174" t="s">
        <v>674</v>
      </c>
      <c r="AI16" t="s">
        <v>675</v>
      </c>
      <c r="AJ16" t="s">
        <v>676</v>
      </c>
      <c r="AK16" t="s">
        <v>677</v>
      </c>
      <c r="AL16" t="s">
        <v>678</v>
      </c>
      <c r="AM16" t="s">
        <v>679</v>
      </c>
      <c r="AN16" t="s">
        <v>680</v>
      </c>
      <c r="AR16" t="s">
        <v>681</v>
      </c>
      <c r="AS16" t="s">
        <v>682</v>
      </c>
      <c r="AT16" t="s">
        <v>683</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x14ac:dyDescent="0.3">
      <c r="B17" s="21" t="s">
        <v>684</v>
      </c>
      <c r="C17" s="161" t="str">
        <f>Frontend_allg_OLD!BB17</f>
        <v>Sonstige</v>
      </c>
      <c r="D17" s="161" t="s">
        <v>519</v>
      </c>
      <c r="E17" s="161"/>
      <c r="F17" s="161"/>
      <c r="G17" s="21">
        <v>11.54</v>
      </c>
      <c r="H17" s="21">
        <v>2.83</v>
      </c>
      <c r="I17" s="21">
        <v>20</v>
      </c>
      <c r="J17" s="161">
        <v>20</v>
      </c>
      <c r="K17" s="21" t="s">
        <v>647</v>
      </c>
      <c r="L17" s="21" t="s">
        <v>647</v>
      </c>
      <c r="M17" s="21">
        <v>3.95</v>
      </c>
      <c r="N17" s="161">
        <f>$H$17</f>
        <v>2.83</v>
      </c>
      <c r="O17" s="133"/>
      <c r="P17" s="190" t="s">
        <v>685</v>
      </c>
      <c r="Q17" s="21">
        <v>2.92</v>
      </c>
      <c r="R17" s="21">
        <f>$H$17</f>
        <v>2.83</v>
      </c>
      <c r="S17" s="133"/>
      <c r="T17" s="133" t="s">
        <v>685</v>
      </c>
      <c r="U17" s="21"/>
      <c r="V17" s="21"/>
      <c r="W17" s="133"/>
      <c r="X17" s="133"/>
      <c r="Y17" s="21"/>
      <c r="Z17" s="21">
        <f>$H$17</f>
        <v>2.83</v>
      </c>
      <c r="AA17" s="133"/>
      <c r="AB17" s="133"/>
      <c r="AC17" s="21" t="s">
        <v>686</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687</v>
      </c>
      <c r="AX17" s="21">
        <v>1</v>
      </c>
      <c r="AY17" s="21"/>
      <c r="AZ17" s="21"/>
      <c r="BA17" s="21"/>
      <c r="BB17" s="21">
        <v>1</v>
      </c>
      <c r="BC17" s="21"/>
      <c r="BD17" s="21"/>
      <c r="BE17" s="21"/>
      <c r="BF17" s="21">
        <v>1</v>
      </c>
      <c r="BG17" s="21"/>
      <c r="BH17" s="21"/>
      <c r="BI17" s="21"/>
      <c r="BJ17" s="21">
        <v>123</v>
      </c>
      <c r="BK17" s="21">
        <v>125</v>
      </c>
      <c r="BL17" s="21" t="s">
        <v>687</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688</v>
      </c>
      <c r="DV17" s="21" t="s">
        <v>689</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x14ac:dyDescent="0.3">
      <c r="B18" s="21" t="s">
        <v>690</v>
      </c>
      <c r="C18" s="161" t="str">
        <f>Frontend_allg_OLD!BC17</f>
        <v>Schlafzimmer</v>
      </c>
      <c r="D18" s="161" t="s">
        <v>519</v>
      </c>
      <c r="E18" s="161"/>
      <c r="F18" s="161"/>
      <c r="G18" s="21">
        <v>16</v>
      </c>
      <c r="H18" s="21">
        <v>2.83</v>
      </c>
      <c r="I18" s="21">
        <v>20</v>
      </c>
      <c r="J18" s="161">
        <v>20</v>
      </c>
      <c r="K18" s="21" t="s">
        <v>647</v>
      </c>
      <c r="L18" s="21" t="s">
        <v>647</v>
      </c>
      <c r="M18" s="21">
        <v>3.97</v>
      </c>
      <c r="N18" s="161">
        <f>$H$17</f>
        <v>2.83</v>
      </c>
      <c r="O18" s="133"/>
      <c r="P18" s="190" t="s">
        <v>685</v>
      </c>
      <c r="Q18" s="21">
        <v>4.03</v>
      </c>
      <c r="R18" s="21">
        <f>$H$17</f>
        <v>2.83</v>
      </c>
      <c r="S18" s="133"/>
      <c r="T18" s="133" t="s">
        <v>685</v>
      </c>
      <c r="U18" s="21"/>
      <c r="V18" s="21"/>
      <c r="W18" s="133"/>
      <c r="X18" s="133"/>
      <c r="Y18" s="21"/>
      <c r="Z18" s="21">
        <f>$H$17</f>
        <v>2.83</v>
      </c>
      <c r="AA18" s="133"/>
      <c r="AB18" s="133"/>
      <c r="AC18" s="21" t="s">
        <v>686</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688</v>
      </c>
      <c r="DV18" s="21" t="s">
        <v>689</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x14ac:dyDescent="0.3">
      <c r="B19" s="21" t="s">
        <v>691</v>
      </c>
      <c r="C19" s="161" t="str">
        <f>Frontend_allg_OLD!BD17</f>
        <v>Sonstige</v>
      </c>
      <c r="D19" s="161" t="s">
        <v>519</v>
      </c>
      <c r="E19" s="161"/>
      <c r="F19" s="161"/>
      <c r="G19" s="21">
        <v>10.4</v>
      </c>
      <c r="H19" s="21">
        <v>2.83</v>
      </c>
      <c r="I19" s="21">
        <v>20</v>
      </c>
      <c r="J19" s="161">
        <v>20</v>
      </c>
      <c r="K19" s="21" t="s">
        <v>647</v>
      </c>
      <c r="L19" s="21" t="s">
        <v>647</v>
      </c>
      <c r="M19" s="21">
        <v>2.5</v>
      </c>
      <c r="N19" s="161">
        <f>$H$17</f>
        <v>2.83</v>
      </c>
      <c r="O19" s="133"/>
      <c r="P19" s="190" t="s">
        <v>685</v>
      </c>
      <c r="Q19" s="21"/>
      <c r="R19" s="21"/>
      <c r="S19" s="133"/>
      <c r="T19" s="133"/>
      <c r="U19" s="21"/>
      <c r="V19" s="21"/>
      <c r="W19" s="133"/>
      <c r="X19" s="133"/>
      <c r="Y19" s="21"/>
      <c r="Z19" s="21">
        <f>$H$17</f>
        <v>2.83</v>
      </c>
      <c r="AA19" s="133"/>
      <c r="AB19" s="133"/>
      <c r="AC19" s="21" t="s">
        <v>686</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688</v>
      </c>
      <c r="DV19" s="21" t="s">
        <v>689</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x14ac:dyDescent="0.25">
      <c r="B20" s="24" t="s">
        <v>692</v>
      </c>
      <c r="C20" s="157" t="s">
        <v>692</v>
      </c>
      <c r="D20" s="158" t="str">
        <f>IF($D$17="Nein","Bitte geben Sie die Wohnfläche direkt ein","")</f>
        <v/>
      </c>
      <c r="E20" s="158" t="s">
        <v>136</v>
      </c>
      <c r="F20" s="158" t="s">
        <v>136</v>
      </c>
      <c r="G20" t="s">
        <v>122</v>
      </c>
      <c r="H20" t="s">
        <v>136</v>
      </c>
      <c r="I20" t="s">
        <v>107</v>
      </c>
      <c r="J20" s="158" t="s">
        <v>107</v>
      </c>
      <c r="M20" t="s">
        <v>136</v>
      </c>
      <c r="N20" s="158" t="s">
        <v>136</v>
      </c>
      <c r="O20" t="s">
        <v>640</v>
      </c>
      <c r="Q20" t="s">
        <v>136</v>
      </c>
      <c r="R20" t="s">
        <v>136</v>
      </c>
      <c r="S20" t="s">
        <v>640</v>
      </c>
      <c r="U20" t="s">
        <v>136</v>
      </c>
      <c r="V20" t="s">
        <v>136</v>
      </c>
      <c r="W20" t="s">
        <v>640</v>
      </c>
      <c r="Y20" t="s">
        <v>136</v>
      </c>
      <c r="Z20" t="s">
        <v>136</v>
      </c>
      <c r="AA20" t="s">
        <v>640</v>
      </c>
      <c r="AD20" t="s">
        <v>136</v>
      </c>
      <c r="AE20" t="s">
        <v>136</v>
      </c>
      <c r="AF20" t="s">
        <v>640</v>
      </c>
      <c r="AI20" t="s">
        <v>136</v>
      </c>
      <c r="AJ20" t="s">
        <v>136</v>
      </c>
      <c r="AK20" t="s">
        <v>640</v>
      </c>
      <c r="AL20" t="s">
        <v>136</v>
      </c>
      <c r="AM20" t="s">
        <v>136</v>
      </c>
      <c r="AN20" t="s">
        <v>640</v>
      </c>
      <c r="AO20" t="s">
        <v>136</v>
      </c>
      <c r="AP20" t="s">
        <v>136</v>
      </c>
      <c r="AQ20" t="s">
        <v>640</v>
      </c>
      <c r="AR20" t="s">
        <v>136</v>
      </c>
      <c r="AS20" t="s">
        <v>136</v>
      </c>
      <c r="AT20" t="s">
        <v>640</v>
      </c>
      <c r="AV20" t="s">
        <v>640</v>
      </c>
      <c r="AZ20" t="s">
        <v>640</v>
      </c>
      <c r="BA20" t="s">
        <v>640</v>
      </c>
      <c r="BD20" t="s">
        <v>640</v>
      </c>
      <c r="BE20" t="s">
        <v>640</v>
      </c>
      <c r="BH20" t="s">
        <v>640</v>
      </c>
      <c r="BI20" t="s">
        <v>640</v>
      </c>
      <c r="BK20" t="s">
        <v>640</v>
      </c>
      <c r="BL20" t="s">
        <v>640</v>
      </c>
      <c r="BN20" t="s">
        <v>640</v>
      </c>
      <c r="BO20" t="s">
        <v>640</v>
      </c>
      <c r="BQ20" t="s">
        <v>640</v>
      </c>
      <c r="BR20" t="s">
        <v>640</v>
      </c>
      <c r="BT20" t="s">
        <v>640</v>
      </c>
      <c r="BU20" t="s">
        <v>640</v>
      </c>
      <c r="BW20" t="s">
        <v>640</v>
      </c>
      <c r="BX20" t="s">
        <v>640</v>
      </c>
      <c r="BZ20" t="s">
        <v>640</v>
      </c>
      <c r="CA20" t="s">
        <v>640</v>
      </c>
      <c r="CC20" t="s">
        <v>640</v>
      </c>
      <c r="CD20" t="s">
        <v>640</v>
      </c>
      <c r="CF20" t="s">
        <v>640</v>
      </c>
      <c r="CG20" t="s">
        <v>640</v>
      </c>
      <c r="CI20" t="s">
        <v>640</v>
      </c>
      <c r="CJ20" t="s">
        <v>640</v>
      </c>
      <c r="CL20" t="s">
        <v>640</v>
      </c>
      <c r="CM20" t="s">
        <v>640</v>
      </c>
      <c r="CO20" t="s">
        <v>640</v>
      </c>
      <c r="CP20" t="s">
        <v>640</v>
      </c>
      <c r="CR20" t="s">
        <v>640</v>
      </c>
      <c r="CS20" t="s">
        <v>640</v>
      </c>
      <c r="CU20" t="s">
        <v>640</v>
      </c>
      <c r="CV20" t="s">
        <v>640</v>
      </c>
      <c r="CX20" t="s">
        <v>640</v>
      </c>
      <c r="CY20" t="s">
        <v>640</v>
      </c>
      <c r="DA20" t="s">
        <v>640</v>
      </c>
      <c r="DB20" t="s">
        <v>640</v>
      </c>
      <c r="DD20" t="s">
        <v>640</v>
      </c>
      <c r="DE20" t="s">
        <v>640</v>
      </c>
      <c r="DG20" t="s">
        <v>640</v>
      </c>
      <c r="DH20" t="s">
        <v>640</v>
      </c>
      <c r="DJ20" t="s">
        <v>640</v>
      </c>
      <c r="DK20" t="s">
        <v>640</v>
      </c>
      <c r="DM20" t="s">
        <v>640</v>
      </c>
      <c r="DN20" t="s">
        <v>640</v>
      </c>
      <c r="DP20" t="s">
        <v>640</v>
      </c>
      <c r="DQ20" t="s">
        <v>640</v>
      </c>
      <c r="DV20" t="s">
        <v>641</v>
      </c>
      <c r="DW20" t="s">
        <v>641</v>
      </c>
      <c r="DX20" t="s">
        <v>641</v>
      </c>
      <c r="EB20" t="s">
        <v>641</v>
      </c>
      <c r="EC20" t="s">
        <v>641</v>
      </c>
      <c r="ED20" t="s">
        <v>641</v>
      </c>
      <c r="EE20" t="s">
        <v>641</v>
      </c>
      <c r="EI20" t="s">
        <v>641</v>
      </c>
      <c r="EJ20" t="s">
        <v>641</v>
      </c>
      <c r="EK20" t="s">
        <v>641</v>
      </c>
      <c r="EL20" t="s">
        <v>641</v>
      </c>
      <c r="EP20" t="s">
        <v>641</v>
      </c>
      <c r="EQ20" t="s">
        <v>641</v>
      </c>
      <c r="ER20" t="s">
        <v>641</v>
      </c>
      <c r="ES20" t="s">
        <v>641</v>
      </c>
      <c r="EW20" t="s">
        <v>641</v>
      </c>
      <c r="EX20" t="s">
        <v>641</v>
      </c>
      <c r="EY20" t="s">
        <v>641</v>
      </c>
      <c r="EZ20" t="s">
        <v>641</v>
      </c>
    </row>
    <row r="21" spans="1:159" x14ac:dyDescent="0.25">
      <c r="D21" s="157" t="s">
        <v>693</v>
      </c>
      <c r="J21" s="157"/>
    </row>
    <row r="22" spans="1:159" x14ac:dyDescent="0.25">
      <c r="D22" s="157" t="s">
        <v>694</v>
      </c>
      <c r="I22" s="24"/>
      <c r="J22" s="157"/>
    </row>
    <row r="23" spans="1:159" x14ac:dyDescent="0.25">
      <c r="D23" s="157"/>
      <c r="I23" s="24"/>
      <c r="J23" s="157"/>
    </row>
    <row r="24" spans="1:159" x14ac:dyDescent="0.25">
      <c r="D24" s="157"/>
      <c r="I24" s="24"/>
      <c r="J24" s="157"/>
    </row>
    <row r="25" spans="1:159" x14ac:dyDescent="0.25">
      <c r="D25" s="157"/>
      <c r="I25" s="24"/>
      <c r="J25" s="157"/>
    </row>
    <row r="26" spans="1:159" x14ac:dyDescent="0.25">
      <c r="A26" s="158" t="s">
        <v>539</v>
      </c>
      <c r="C26" s="158" t="s">
        <v>695</v>
      </c>
      <c r="D26" s="158" t="s">
        <v>696</v>
      </c>
      <c r="E26" s="158" t="s">
        <v>697</v>
      </c>
      <c r="F26" s="158" t="s">
        <v>697</v>
      </c>
      <c r="I26" s="24"/>
      <c r="J26" s="158" t="s">
        <v>698</v>
      </c>
      <c r="N26" s="158" t="s">
        <v>699</v>
      </c>
      <c r="P26" s="158" t="s">
        <v>700</v>
      </c>
      <c r="Q26" s="358" t="s">
        <v>701</v>
      </c>
      <c r="R26" s="358"/>
      <c r="S26" s="358"/>
      <c r="T26" s="358"/>
      <c r="U26" s="358"/>
      <c r="V26" s="358"/>
      <c r="W26" s="358"/>
      <c r="X26" s="358"/>
      <c r="Y26" s="358"/>
      <c r="Z26" s="358"/>
      <c r="AA26" s="358"/>
      <c r="AB26" s="358"/>
      <c r="AI26" s="358" t="s">
        <v>702</v>
      </c>
      <c r="AJ26" s="358"/>
      <c r="AK26" s="358"/>
      <c r="AL26" s="358"/>
      <c r="AM26" s="358"/>
      <c r="AN26" s="358"/>
      <c r="AO26" s="158" t="s">
        <v>703</v>
      </c>
      <c r="AP26" s="158"/>
      <c r="AQ26" s="158" t="s">
        <v>704</v>
      </c>
      <c r="AR26" s="158"/>
      <c r="AS26" s="158"/>
      <c r="AT26" s="158"/>
      <c r="BG26" s="358" t="s">
        <v>705</v>
      </c>
      <c r="BH26" s="358"/>
      <c r="BI26" s="358"/>
      <c r="BJ26" s="358"/>
      <c r="BK26" s="358"/>
      <c r="BL26" s="358"/>
      <c r="BM26" s="358"/>
      <c r="BN26" s="358"/>
      <c r="BO26" s="358"/>
      <c r="BP26" s="358"/>
      <c r="BQ26" s="358"/>
      <c r="BR26" s="358"/>
      <c r="BS26" s="358"/>
      <c r="BT26" s="358"/>
      <c r="BU26" s="358"/>
      <c r="BV26" s="358"/>
      <c r="BW26" s="358"/>
      <c r="BX26" s="358"/>
      <c r="BY26" s="358"/>
      <c r="BZ26" s="358"/>
      <c r="CA26" s="358"/>
      <c r="CB26" s="358"/>
      <c r="CC26" s="358"/>
      <c r="CD26" s="358"/>
      <c r="CE26" s="358"/>
      <c r="CF26" s="358"/>
      <c r="CG26" s="358"/>
      <c r="CH26" s="358"/>
      <c r="CI26" s="358"/>
      <c r="CJ26" s="358"/>
      <c r="CK26" s="358"/>
      <c r="CL26" s="358"/>
      <c r="CM26" s="358"/>
      <c r="CN26" s="358"/>
      <c r="CO26" s="358"/>
      <c r="CP26" s="358"/>
      <c r="CQ26" s="358"/>
      <c r="CR26" s="358"/>
      <c r="CS26" s="358"/>
      <c r="CZ26" s="358" t="s">
        <v>706</v>
      </c>
      <c r="DA26" s="358"/>
      <c r="DB26" s="358"/>
      <c r="DC26" s="358"/>
      <c r="DD26" s="358"/>
      <c r="DE26" s="358"/>
      <c r="DF26" s="358"/>
      <c r="DG26" s="358"/>
      <c r="DH26" s="358"/>
      <c r="DI26" s="358"/>
      <c r="DJ26" s="358"/>
      <c r="DK26" s="358"/>
      <c r="DL26" s="358"/>
      <c r="DM26" s="358"/>
      <c r="DN26" s="358"/>
      <c r="DO26" s="358"/>
      <c r="DP26" s="358"/>
      <c r="DQ26" s="358"/>
      <c r="DR26" s="358"/>
      <c r="DS26" s="358"/>
      <c r="DT26" s="358"/>
    </row>
    <row r="27" spans="1:159" x14ac:dyDescent="0.25">
      <c r="A27" t="s">
        <v>541</v>
      </c>
      <c r="N27" s="158" t="s">
        <v>707</v>
      </c>
      <c r="O27" t="s">
        <v>708</v>
      </c>
      <c r="P27" s="158" t="s">
        <v>707</v>
      </c>
      <c r="AF27" t="s">
        <v>709</v>
      </c>
      <c r="AG27" t="s">
        <v>710</v>
      </c>
      <c r="AH27" t="s">
        <v>710</v>
      </c>
      <c r="AW27" t="s">
        <v>711</v>
      </c>
      <c r="AX27" t="s">
        <v>712</v>
      </c>
      <c r="BB27" t="s">
        <v>712</v>
      </c>
      <c r="BF27" t="s">
        <v>712</v>
      </c>
    </row>
    <row r="28" spans="1:159" x14ac:dyDescent="0.25">
      <c r="BF28" t="s">
        <v>713</v>
      </c>
    </row>
    <row r="33" spans="7:9" x14ac:dyDescent="0.25">
      <c r="G33" s="24"/>
    </row>
    <row r="34" spans="7:9" x14ac:dyDescent="0.25">
      <c r="I34" s="24"/>
    </row>
    <row r="35" spans="7:9" x14ac:dyDescent="0.25">
      <c r="I35" s="24"/>
    </row>
    <row r="38" spans="7:9" x14ac:dyDescent="0.25">
      <c r="I38" s="24"/>
    </row>
    <row r="39" spans="7:9" x14ac:dyDescent="0.25">
      <c r="I39" s="24"/>
    </row>
    <row r="42" spans="7:9" x14ac:dyDescent="0.25">
      <c r="I42" s="24"/>
    </row>
    <row r="56" spans="3:9" x14ac:dyDescent="0.25">
      <c r="I56" s="24"/>
    </row>
    <row r="57" spans="3:9" x14ac:dyDescent="0.25">
      <c r="I57" s="24"/>
    </row>
    <row r="58" spans="3:9" x14ac:dyDescent="0.25">
      <c r="I58" s="24"/>
    </row>
    <row r="59" spans="3:9" x14ac:dyDescent="0.25">
      <c r="I59" s="24"/>
    </row>
    <row r="64" spans="3:9" x14ac:dyDescent="0.25">
      <c r="C64" s="162"/>
    </row>
    <row r="76" spans="3:9" x14ac:dyDescent="0.25">
      <c r="C76" s="162"/>
    </row>
    <row r="78" spans="3:9" x14ac:dyDescent="0.25">
      <c r="I78" s="24"/>
    </row>
    <row r="79" spans="3:9" x14ac:dyDescent="0.25">
      <c r="I79" s="24"/>
    </row>
    <row r="85" spans="6:9" x14ac:dyDescent="0.25">
      <c r="G85" s="24"/>
      <c r="I85" s="24"/>
    </row>
    <row r="86" spans="6:9" x14ac:dyDescent="0.25">
      <c r="F86" s="157"/>
      <c r="G86" s="24"/>
      <c r="I86" s="24"/>
    </row>
    <row r="87" spans="6:9" x14ac:dyDescent="0.25">
      <c r="F87" s="157"/>
    </row>
    <row r="88" spans="6:9" x14ac:dyDescent="0.25">
      <c r="F88" s="157"/>
    </row>
    <row r="89" spans="6:9" x14ac:dyDescent="0.25">
      <c r="F89" s="157"/>
      <c r="I89" s="24"/>
    </row>
    <row r="90" spans="6:9" x14ac:dyDescent="0.25">
      <c r="F90" s="157"/>
      <c r="I90" s="24"/>
    </row>
    <row r="91" spans="6:9" x14ac:dyDescent="0.25">
      <c r="F91" s="157"/>
    </row>
    <row r="92" spans="6:9" x14ac:dyDescent="0.25">
      <c r="F92" s="157"/>
    </row>
    <row r="93" spans="6:9" x14ac:dyDescent="0.25">
      <c r="F93" s="157"/>
      <c r="I93" s="24"/>
    </row>
    <row r="102" spans="3:3" x14ac:dyDescent="0.25">
      <c r="C102" s="162"/>
    </row>
    <row r="113" spans="3:9" x14ac:dyDescent="0.25">
      <c r="C113" s="162"/>
    </row>
    <row r="115" spans="3:9" x14ac:dyDescent="0.25">
      <c r="I115" s="24"/>
    </row>
    <row r="116" spans="3:9" x14ac:dyDescent="0.25">
      <c r="I116" s="24"/>
    </row>
    <row r="121" spans="3:9" x14ac:dyDescent="0.25">
      <c r="G121" s="24"/>
    </row>
    <row r="122" spans="3:9" x14ac:dyDescent="0.25">
      <c r="F122" s="157"/>
      <c r="G122" s="24"/>
      <c r="I122" s="24"/>
    </row>
    <row r="123" spans="3:9" x14ac:dyDescent="0.25">
      <c r="I123" s="24"/>
    </row>
    <row r="126" spans="3:9" x14ac:dyDescent="0.25">
      <c r="I126" s="24"/>
    </row>
    <row r="127" spans="3:9" x14ac:dyDescent="0.25">
      <c r="I127" s="24"/>
    </row>
    <row r="130" spans="3:9" x14ac:dyDescent="0.25">
      <c r="I130" s="24"/>
    </row>
    <row r="139" spans="3:9" x14ac:dyDescent="0.25">
      <c r="C139" s="162"/>
    </row>
    <row r="150" spans="3:9" x14ac:dyDescent="0.25">
      <c r="C150" s="162"/>
    </row>
    <row r="152" spans="3:9" x14ac:dyDescent="0.25">
      <c r="I152" s="24"/>
    </row>
    <row r="153" spans="3:9" x14ac:dyDescent="0.25">
      <c r="I153" s="24"/>
    </row>
    <row r="158" spans="3:9" x14ac:dyDescent="0.25">
      <c r="G158" s="24"/>
    </row>
    <row r="159" spans="3:9" x14ac:dyDescent="0.25">
      <c r="F159" s="157"/>
      <c r="G159" s="24"/>
      <c r="I159" s="24"/>
    </row>
    <row r="160" spans="3:9" x14ac:dyDescent="0.25">
      <c r="I160" s="24"/>
    </row>
    <row r="163" spans="3:9" x14ac:dyDescent="0.25">
      <c r="I163" s="24"/>
    </row>
    <row r="164" spans="3:9" x14ac:dyDescent="0.25">
      <c r="I164" s="24"/>
    </row>
    <row r="167" spans="3:9" x14ac:dyDescent="0.25">
      <c r="I167" s="24"/>
    </row>
    <row r="176" spans="3:9" x14ac:dyDescent="0.25">
      <c r="C176" s="162"/>
    </row>
    <row r="187" spans="3:3" x14ac:dyDescent="0.25">
      <c r="C187" s="162"/>
    </row>
    <row r="195" spans="6:7" x14ac:dyDescent="0.25">
      <c r="G195" s="24"/>
    </row>
    <row r="196" spans="6:7" x14ac:dyDescent="0.25">
      <c r="F196" s="157"/>
      <c r="G196" s="24"/>
    </row>
    <row r="213" spans="3:3" x14ac:dyDescent="0.25">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zoomScale="115" zoomScaleNormal="115" workbookViewId="0">
      <pane ySplit="1" topLeftCell="A2" activePane="bottomLeft" state="frozen"/>
      <selection pane="bottomLeft" activeCell="Q7" sqref="Q7"/>
    </sheetView>
  </sheetViews>
  <sheetFormatPr baseColWidth="10" defaultColWidth="11.42578125" defaultRowHeight="15" x14ac:dyDescent="0.2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x14ac:dyDescent="0.3">
      <c r="A1" s="195" t="s">
        <v>0</v>
      </c>
      <c r="B1" s="195" t="s">
        <v>497</v>
      </c>
      <c r="C1" s="195" t="s">
        <v>498</v>
      </c>
      <c r="D1" s="195" t="s">
        <v>714</v>
      </c>
      <c r="E1" s="195" t="s">
        <v>499</v>
      </c>
      <c r="F1" s="195" t="s">
        <v>500</v>
      </c>
      <c r="G1" s="195" t="s">
        <v>501</v>
      </c>
      <c r="H1" s="195" t="s">
        <v>502</v>
      </c>
      <c r="I1" s="195" t="s">
        <v>118</v>
      </c>
      <c r="J1" s="195" t="s">
        <v>503</v>
      </c>
      <c r="K1" s="195" t="s">
        <v>504</v>
      </c>
      <c r="L1" s="195" t="s">
        <v>505</v>
      </c>
      <c r="M1" s="195" t="s">
        <v>715</v>
      </c>
      <c r="N1" s="195" t="s">
        <v>716</v>
      </c>
      <c r="O1" s="195" t="s">
        <v>717</v>
      </c>
      <c r="P1" s="195" t="s">
        <v>718</v>
      </c>
      <c r="Q1" s="195" t="s">
        <v>125</v>
      </c>
      <c r="R1" s="195" t="s">
        <v>719</v>
      </c>
      <c r="S1" s="195" t="s">
        <v>176</v>
      </c>
      <c r="T1" s="195" t="s">
        <v>720</v>
      </c>
      <c r="U1" s="195" t="s">
        <v>721</v>
      </c>
      <c r="V1" s="22"/>
    </row>
    <row r="2" spans="1:23" ht="15.75" thickBot="1" x14ac:dyDescent="0.3">
      <c r="A2" s="19" t="s">
        <v>483</v>
      </c>
      <c r="B2" t="s">
        <v>180</v>
      </c>
      <c r="D2" t="s">
        <v>722</v>
      </c>
      <c r="E2" t="s">
        <v>723</v>
      </c>
      <c r="G2" t="s">
        <v>724</v>
      </c>
      <c r="J2" t="s">
        <v>645</v>
      </c>
      <c r="K2">
        <v>1</v>
      </c>
      <c r="P2" s="21">
        <v>45772</v>
      </c>
    </row>
    <row r="3" spans="1:23" ht="15.75" thickBot="1" x14ac:dyDescent="0.3">
      <c r="A3" s="19" t="s">
        <v>484</v>
      </c>
      <c r="B3" t="s">
        <v>180</v>
      </c>
      <c r="D3" t="s">
        <v>725</v>
      </c>
      <c r="E3" t="s">
        <v>726</v>
      </c>
      <c r="G3" t="s">
        <v>727</v>
      </c>
      <c r="J3" t="s">
        <v>642</v>
      </c>
      <c r="K3">
        <v>1</v>
      </c>
      <c r="P3" s="21" t="s">
        <v>516</v>
      </c>
    </row>
    <row r="4" spans="1:23" ht="30.75" thickBot="1" x14ac:dyDescent="0.3">
      <c r="A4" s="19" t="s">
        <v>485</v>
      </c>
      <c r="B4" t="s">
        <v>180</v>
      </c>
      <c r="D4" t="s">
        <v>728</v>
      </c>
      <c r="E4" t="s">
        <v>729</v>
      </c>
      <c r="G4" t="s">
        <v>727</v>
      </c>
      <c r="J4" t="s">
        <v>642</v>
      </c>
      <c r="K4">
        <v>1</v>
      </c>
      <c r="P4" s="21" t="s">
        <v>730</v>
      </c>
      <c r="Q4" s="19"/>
      <c r="R4" s="19"/>
      <c r="S4" s="19"/>
      <c r="T4" s="19"/>
      <c r="U4" s="19"/>
      <c r="W4" t="s">
        <v>731</v>
      </c>
    </row>
    <row r="5" spans="1:23" ht="15.75" thickBot="1" x14ac:dyDescent="0.3">
      <c r="B5" t="s">
        <v>180</v>
      </c>
      <c r="D5" t="s">
        <v>732</v>
      </c>
      <c r="E5" t="s">
        <v>250</v>
      </c>
      <c r="G5" t="s">
        <v>634</v>
      </c>
      <c r="J5" t="s">
        <v>645</v>
      </c>
      <c r="K5">
        <v>1</v>
      </c>
      <c r="P5" s="21" t="s">
        <v>733</v>
      </c>
    </row>
    <row r="6" spans="1:23" ht="30.75" thickBot="1" x14ac:dyDescent="0.3">
      <c r="B6" t="s">
        <v>180</v>
      </c>
      <c r="C6" t="s">
        <v>265</v>
      </c>
      <c r="E6" s="46" t="s">
        <v>734</v>
      </c>
      <c r="P6" s="250"/>
    </row>
    <row r="7" spans="1:23" ht="15.75" thickBot="1" x14ac:dyDescent="0.3">
      <c r="B7" t="s">
        <v>180</v>
      </c>
      <c r="C7" t="s">
        <v>265</v>
      </c>
      <c r="D7" t="s">
        <v>735</v>
      </c>
      <c r="E7" t="s">
        <v>185</v>
      </c>
      <c r="G7" t="s">
        <v>736</v>
      </c>
      <c r="K7">
        <v>0</v>
      </c>
      <c r="N7">
        <v>40</v>
      </c>
      <c r="Q7" s="21" t="s">
        <v>686</v>
      </c>
      <c r="R7" s="21" t="str" cm="1">
        <f t="array" ref="R7">IF(S7="",_xlfn.IFS(AND(RIGHT($P$5,4)&lt;="1978",$Q$7="Ja"),Daten!$M$65,AND(RIGHT($P$5,4)&gt;"1978",$Q$7="Ja"),Daten!$M$66,$Q$7="Nein",$P$5),S7)</f>
        <v>1949 - 1957</v>
      </c>
      <c r="S7" s="21"/>
      <c r="T7" s="77" cm="1">
        <f t="array" ref="T7">IF(U7="",IF(Q7="Ja",_xlfn.XLOOKUP(1, (UWert_Mod[Bauteil]=E7)*(UWert_Mod[Modernisierungsjahr]=R7), UWert_Mod[d_ins]),0),U7)</f>
        <v>0</v>
      </c>
      <c r="U7" s="77"/>
    </row>
    <row r="8" spans="1:23" ht="15.75" thickBot="1" x14ac:dyDescent="0.3">
      <c r="B8" t="s">
        <v>180</v>
      </c>
      <c r="C8" t="s">
        <v>265</v>
      </c>
      <c r="D8" t="s">
        <v>737</v>
      </c>
      <c r="E8" t="s">
        <v>738</v>
      </c>
      <c r="G8" t="s">
        <v>736</v>
      </c>
      <c r="K8">
        <v>0</v>
      </c>
      <c r="Q8" s="21" t="s">
        <v>686</v>
      </c>
      <c r="R8" s="21" t="str" cm="1">
        <f t="array" ref="R8">IF(S8="",_xlfn.IFS(AND(RIGHT($P$5,4)&lt;="1978",$Q$8="Ja"),Daten!$M$66,AND(RIGHT($P$5,4)&gt;"1978",$Q$8="Ja"),U_Werte_IWU!$D$78,$Q$8="Nein",$P$5),S8)</f>
        <v>1949 - 1957</v>
      </c>
      <c r="S8" s="21"/>
      <c r="T8" s="21"/>
      <c r="U8" s="21"/>
    </row>
    <row r="9" spans="1:23" ht="15.75" thickBot="1" x14ac:dyDescent="0.3">
      <c r="B9" t="s">
        <v>180</v>
      </c>
      <c r="C9" t="s">
        <v>265</v>
      </c>
      <c r="D9" t="s">
        <v>739</v>
      </c>
      <c r="E9" t="s">
        <v>740</v>
      </c>
      <c r="G9" t="s">
        <v>736</v>
      </c>
      <c r="K9">
        <v>0</v>
      </c>
      <c r="N9">
        <v>40</v>
      </c>
      <c r="Q9" s="21" t="s">
        <v>686</v>
      </c>
      <c r="R9" s="21" t="str" cm="1">
        <f t="array" ref="R9">IF(S9="",_xlfn.IFS(AND(RIGHT($P$5,4)&lt;="1978",$Q$9="Ja"),Daten!$M$65,AND(RIGHT($P$5,4)&gt;"1978",$Q$9="Ja"),Daten!$M$66,$Q$9="Nein",$P$5),S9)</f>
        <v>1949 - 1957</v>
      </c>
      <c r="S9" s="21"/>
      <c r="T9" s="77" cm="1">
        <f t="array" ref="T9">IF(U9="",IF(Q9="Ja",_xlfn.XLOOKUP(1, (UWert_Mod[Bauteil]=E9)*(UWert_Mod[Modernisierungsjahr]=R9), UWert_Mod[d_ins]),0),U9)</f>
        <v>0</v>
      </c>
      <c r="U9" s="77"/>
    </row>
    <row r="10" spans="1:23" ht="15.75" thickBot="1" x14ac:dyDescent="0.3">
      <c r="B10" t="s">
        <v>180</v>
      </c>
      <c r="C10" t="s">
        <v>265</v>
      </c>
      <c r="D10" t="s">
        <v>741</v>
      </c>
      <c r="E10" t="s">
        <v>544</v>
      </c>
      <c r="G10" t="s">
        <v>736</v>
      </c>
      <c r="K10">
        <v>0</v>
      </c>
      <c r="N10">
        <v>40</v>
      </c>
      <c r="Q10" s="21" t="s">
        <v>686</v>
      </c>
      <c r="R10" s="21" t="str" cm="1">
        <f t="array" ref="R10">IF(S10="",_xlfn.IFS(AND(RIGHT($P$5,4)&lt;="1978",$Q$10="Ja"),Daten!$M$77,AND(RIGHT($P$5,4)&gt;"1978",$Q$10="Ja"),Daten!$M$78,$Q$10="Nein",$P$5),S10)</f>
        <v>1949 - 1957</v>
      </c>
      <c r="S10" s="21"/>
      <c r="T10" s="77" cm="1">
        <f t="array" ref="T10">IF(U10="",IF(Q10="Ja",_xlfn.XLOOKUP(1, (UWert_Mod[Bauteil]=E10)*(UWert_Mod[Modernisierungsjahr]=R10), UWert_Mod[d_ins]),0),U10)</f>
        <v>0</v>
      </c>
      <c r="U10" s="77"/>
    </row>
    <row r="11" spans="1:23" ht="15.75" thickBot="1" x14ac:dyDescent="0.3">
      <c r="B11" t="s">
        <v>180</v>
      </c>
      <c r="C11" t="s">
        <v>265</v>
      </c>
      <c r="D11" t="s">
        <v>742</v>
      </c>
      <c r="E11" t="s">
        <v>543</v>
      </c>
      <c r="G11" t="s">
        <v>736</v>
      </c>
      <c r="K11">
        <v>0</v>
      </c>
      <c r="N11">
        <v>40</v>
      </c>
      <c r="Q11" s="21" t="s">
        <v>686</v>
      </c>
      <c r="R11" s="21" t="str" cm="1">
        <f t="array" ref="R11">IF(S11="",_xlfn.IFS(AND(RIGHT($P$5,4)&lt;="1978",$Q$11="Ja"),Daten!$M$65,AND(RIGHT($P$5,4)&gt;"1978",$Q$11="Ja"),Daten!$M$66,$Q$11="Nein",$P$5),S11)</f>
        <v>1949 - 1957</v>
      </c>
      <c r="S11" s="21"/>
      <c r="T11" s="77" cm="1">
        <f t="array" ref="T11">IF(U11="",IF(Q11="Ja",_xlfn.XLOOKUP(1, (UWert_Mod[Bauteil]=E11)*(UWert_Mod[Modernisierungsjahr]=R11), UWert_Mod[d_ins]),0),U11)</f>
        <v>0</v>
      </c>
      <c r="U11" s="77"/>
    </row>
    <row r="12" spans="1:23" ht="15.75" thickBot="1" x14ac:dyDescent="0.3">
      <c r="B12" t="s">
        <v>180</v>
      </c>
      <c r="D12" t="s">
        <v>743</v>
      </c>
      <c r="E12" t="s">
        <v>744</v>
      </c>
      <c r="G12" t="s">
        <v>634</v>
      </c>
      <c r="K12">
        <v>0</v>
      </c>
      <c r="O12" t="s">
        <v>518</v>
      </c>
      <c r="P12" s="21" t="str">
        <f>$O$12</f>
        <v>Nicht bekannt</v>
      </c>
    </row>
    <row r="13" spans="1:23" ht="15.75" thickBot="1" x14ac:dyDescent="0.3">
      <c r="A13" s="19" t="s">
        <v>489</v>
      </c>
      <c r="B13" t="s">
        <v>180</v>
      </c>
      <c r="D13" t="s">
        <v>745</v>
      </c>
      <c r="E13" t="s">
        <v>746</v>
      </c>
      <c r="G13" t="s">
        <v>747</v>
      </c>
      <c r="K13">
        <v>1</v>
      </c>
      <c r="O13" t="s">
        <v>686</v>
      </c>
      <c r="P13" s="21" t="str">
        <f>$O$13</f>
        <v>Nein</v>
      </c>
    </row>
    <row r="14" spans="1:23" ht="15.75" thickBot="1" x14ac:dyDescent="0.3">
      <c r="A14" s="19" t="s">
        <v>490</v>
      </c>
      <c r="B14" t="s">
        <v>180</v>
      </c>
      <c r="D14" t="s">
        <v>748</v>
      </c>
      <c r="E14" t="s">
        <v>749</v>
      </c>
      <c r="G14" t="s">
        <v>727</v>
      </c>
      <c r="K14">
        <v>1</v>
      </c>
      <c r="P14" s="21" t="s">
        <v>187</v>
      </c>
    </row>
    <row r="15" spans="1:23" ht="15.75" thickBot="1" x14ac:dyDescent="0.3">
      <c r="B15" t="s">
        <v>180</v>
      </c>
      <c r="D15" t="s">
        <v>750</v>
      </c>
      <c r="E15" t="s">
        <v>751</v>
      </c>
      <c r="G15" t="s">
        <v>752</v>
      </c>
      <c r="K15">
        <v>1</v>
      </c>
      <c r="P15" s="21" t="s">
        <v>523</v>
      </c>
    </row>
    <row r="16" spans="1:23" ht="75.75" thickBot="1" x14ac:dyDescent="0.3">
      <c r="B16" t="s">
        <v>180</v>
      </c>
      <c r="D16" t="s">
        <v>753</v>
      </c>
      <c r="E16" s="46" t="s">
        <v>754</v>
      </c>
      <c r="G16" t="s">
        <v>747</v>
      </c>
      <c r="J16" t="s">
        <v>643</v>
      </c>
      <c r="K16">
        <v>1</v>
      </c>
      <c r="O16" t="s">
        <v>686</v>
      </c>
      <c r="P16" s="21" t="str">
        <f>$O$16</f>
        <v>Nein</v>
      </c>
    </row>
    <row r="17" spans="2:16" ht="15.75" thickBot="1" x14ac:dyDescent="0.3">
      <c r="B17" t="s">
        <v>180</v>
      </c>
      <c r="D17" t="s">
        <v>755</v>
      </c>
      <c r="E17" t="s">
        <v>756</v>
      </c>
      <c r="G17" t="s">
        <v>724</v>
      </c>
      <c r="H17" t="s">
        <v>753</v>
      </c>
      <c r="I17" t="s">
        <v>107</v>
      </c>
      <c r="J17" t="s">
        <v>645</v>
      </c>
      <c r="K17">
        <v>1</v>
      </c>
      <c r="M17">
        <v>30</v>
      </c>
      <c r="N17">
        <v>90</v>
      </c>
      <c r="P17" s="21"/>
    </row>
    <row r="18" spans="2:16" ht="180.75" thickBot="1" x14ac:dyDescent="0.3">
      <c r="B18" t="s">
        <v>180</v>
      </c>
      <c r="D18" t="s">
        <v>757</v>
      </c>
      <c r="E18" s="46" t="s">
        <v>758</v>
      </c>
      <c r="G18" t="s">
        <v>747</v>
      </c>
      <c r="K18">
        <v>1</v>
      </c>
      <c r="O18" t="s">
        <v>686</v>
      </c>
      <c r="P18" s="21" t="str">
        <f>$O$18</f>
        <v>Nein</v>
      </c>
    </row>
    <row r="19" spans="2:16" ht="15.75" thickBot="1" x14ac:dyDescent="0.3">
      <c r="B19" t="s">
        <v>180</v>
      </c>
      <c r="D19" t="s">
        <v>759</v>
      </c>
      <c r="E19" t="s">
        <v>760</v>
      </c>
      <c r="G19" t="s">
        <v>724</v>
      </c>
      <c r="H19" t="s">
        <v>757</v>
      </c>
      <c r="I19" t="s">
        <v>107</v>
      </c>
      <c r="J19" t="s">
        <v>645</v>
      </c>
      <c r="K19">
        <v>1</v>
      </c>
      <c r="M19">
        <v>30</v>
      </c>
      <c r="N19">
        <v>90</v>
      </c>
      <c r="P19" s="21"/>
    </row>
    <row r="20" spans="2:16" ht="15.75" thickBot="1" x14ac:dyDescent="0.3">
      <c r="B20" t="s">
        <v>180</v>
      </c>
      <c r="D20" t="s">
        <v>761</v>
      </c>
      <c r="E20" t="s">
        <v>762</v>
      </c>
      <c r="G20" t="s">
        <v>724</v>
      </c>
      <c r="H20" t="s">
        <v>757</v>
      </c>
      <c r="I20" t="s">
        <v>107</v>
      </c>
      <c r="J20" t="s">
        <v>645</v>
      </c>
      <c r="K20">
        <v>1</v>
      </c>
      <c r="M20">
        <v>-20</v>
      </c>
      <c r="N20">
        <v>40</v>
      </c>
      <c r="P20" s="21"/>
    </row>
    <row r="21" spans="2:16" x14ac:dyDescent="0.25">
      <c r="B21" t="s">
        <v>180</v>
      </c>
      <c r="D21" t="s">
        <v>763</v>
      </c>
      <c r="H21" t="s">
        <v>757</v>
      </c>
      <c r="I21" t="s">
        <v>107</v>
      </c>
      <c r="J21" t="s">
        <v>645</v>
      </c>
      <c r="P21" s="194">
        <f>P20*-1.8257+43.457+P20</f>
        <v>43.457000000000001</v>
      </c>
    </row>
    <row r="22" spans="2:16" x14ac:dyDescent="0.25">
      <c r="D22" t="s">
        <v>764</v>
      </c>
      <c r="H22" t="s">
        <v>757</v>
      </c>
      <c r="J22" t="s">
        <v>643</v>
      </c>
      <c r="P22" t="b">
        <f>IF(P16="Ja",P17&lt;=55,IF(P18="Ja",P19&lt;P21,FALSE))</f>
        <v>0</v>
      </c>
    </row>
    <row r="25" spans="2:16" x14ac:dyDescent="0.25">
      <c r="B25" s="22" t="s">
        <v>765</v>
      </c>
    </row>
    <row r="26" spans="2:16" x14ac:dyDescent="0.25">
      <c r="B26" s="22" t="s">
        <v>766</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G87"/>
  <sheetViews>
    <sheetView topLeftCell="G1" zoomScale="85" zoomScaleNormal="85" workbookViewId="0">
      <pane ySplit="1" topLeftCell="A44" activePane="bottomLeft" state="frozen"/>
      <selection activeCell="V14" sqref="V14"/>
      <selection pane="bottomLeft" activeCell="R74" sqref="R74"/>
    </sheetView>
  </sheetViews>
  <sheetFormatPr baseColWidth="10" defaultColWidth="11.42578125" defaultRowHeight="15" x14ac:dyDescent="0.25"/>
  <cols>
    <col min="1" max="1" width="11.42578125" hidden="1" customWidth="1"/>
    <col min="2" max="2" width="20.140625" hidden="1" customWidth="1"/>
    <col min="3" max="3" width="18.5703125" hidden="1" customWidth="1"/>
    <col min="4" max="4" width="10.42578125" hidden="1" customWidth="1"/>
    <col min="5" max="5" width="12.85546875" hidden="1" customWidth="1"/>
    <col min="6" max="6" width="25" hidden="1" customWidth="1"/>
    <col min="7" max="7" width="53.42578125" style="46" customWidth="1"/>
    <col min="8" max="8" width="43.42578125" style="46" hidden="1" customWidth="1"/>
    <col min="9" max="9" width="13.7109375" hidden="1" customWidth="1"/>
    <col min="10" max="10" width="16.28515625" customWidth="1"/>
    <col min="11" max="14" width="11.42578125" customWidth="1"/>
    <col min="15" max="17" width="16.5703125" customWidth="1"/>
    <col min="18" max="32" width="14.28515625" customWidth="1"/>
  </cols>
  <sheetData>
    <row r="1" spans="1:32" ht="15.75" thickBot="1" x14ac:dyDescent="0.3">
      <c r="A1" t="s">
        <v>767</v>
      </c>
      <c r="B1" s="195" t="s">
        <v>480</v>
      </c>
      <c r="C1" s="195" t="s">
        <v>481</v>
      </c>
      <c r="D1" s="195" t="s">
        <v>497</v>
      </c>
      <c r="E1" s="195" t="s">
        <v>498</v>
      </c>
      <c r="F1" s="195" t="s">
        <v>714</v>
      </c>
      <c r="G1" s="266" t="s">
        <v>499</v>
      </c>
      <c r="H1" s="266" t="s">
        <v>500</v>
      </c>
      <c r="I1" s="195" t="s">
        <v>501</v>
      </c>
      <c r="J1" s="195" t="s">
        <v>502</v>
      </c>
      <c r="K1" s="195" t="s">
        <v>118</v>
      </c>
      <c r="L1" s="195" t="s">
        <v>503</v>
      </c>
      <c r="M1" s="195" t="s">
        <v>504</v>
      </c>
      <c r="N1" s="195" t="s">
        <v>505</v>
      </c>
      <c r="O1" s="195" t="s">
        <v>715</v>
      </c>
      <c r="P1" s="195" t="s">
        <v>716</v>
      </c>
      <c r="Q1" s="195" t="s">
        <v>717</v>
      </c>
      <c r="R1" s="22" t="s">
        <v>768</v>
      </c>
      <c r="S1" s="22" t="s">
        <v>768</v>
      </c>
      <c r="T1" s="22" t="s">
        <v>768</v>
      </c>
      <c r="U1" s="22" t="s">
        <v>768</v>
      </c>
      <c r="V1" s="22" t="s">
        <v>768</v>
      </c>
      <c r="W1" s="22" t="s">
        <v>768</v>
      </c>
      <c r="X1" s="22" t="s">
        <v>768</v>
      </c>
      <c r="Y1" s="22" t="s">
        <v>768</v>
      </c>
      <c r="Z1" s="22" t="s">
        <v>768</v>
      </c>
      <c r="AA1" s="22" t="s">
        <v>768</v>
      </c>
      <c r="AB1" s="22" t="s">
        <v>768</v>
      </c>
      <c r="AC1" s="22" t="s">
        <v>768</v>
      </c>
      <c r="AD1" s="22" t="s">
        <v>768</v>
      </c>
      <c r="AE1" s="22" t="s">
        <v>768</v>
      </c>
      <c r="AF1" s="22" t="s">
        <v>768</v>
      </c>
    </row>
    <row r="2" spans="1:32" x14ac:dyDescent="0.25">
      <c r="C2" t="s">
        <v>584</v>
      </c>
      <c r="F2" t="s">
        <v>648</v>
      </c>
      <c r="I2" t="s">
        <v>629</v>
      </c>
      <c r="L2" t="s">
        <v>642</v>
      </c>
      <c r="R2" s="52">
        <v>1</v>
      </c>
      <c r="S2" s="52">
        <v>2</v>
      </c>
      <c r="T2" s="52">
        <v>3</v>
      </c>
      <c r="U2" s="52">
        <v>4</v>
      </c>
      <c r="V2" s="52">
        <v>5</v>
      </c>
      <c r="W2" s="52">
        <v>6</v>
      </c>
      <c r="X2" s="52">
        <v>7</v>
      </c>
      <c r="Y2" s="52">
        <v>8</v>
      </c>
      <c r="Z2" s="52">
        <v>9</v>
      </c>
      <c r="AA2" s="52">
        <v>10</v>
      </c>
      <c r="AB2" s="52">
        <v>11</v>
      </c>
      <c r="AC2" s="52">
        <v>12</v>
      </c>
      <c r="AD2" s="52">
        <v>13</v>
      </c>
      <c r="AE2" s="52">
        <v>14</v>
      </c>
      <c r="AF2" s="52">
        <v>15</v>
      </c>
    </row>
    <row r="3" spans="1:32" x14ac:dyDescent="0.25">
      <c r="A3" t="s">
        <v>695</v>
      </c>
      <c r="C3" t="s">
        <v>585</v>
      </c>
      <c r="F3" t="s">
        <v>769</v>
      </c>
      <c r="G3" s="46" t="s">
        <v>770</v>
      </c>
      <c r="I3" t="s">
        <v>771</v>
      </c>
      <c r="L3" t="s">
        <v>642</v>
      </c>
      <c r="R3" s="285"/>
      <c r="S3" s="285" t="s">
        <v>772</v>
      </c>
      <c r="T3" s="285" t="s">
        <v>525</v>
      </c>
      <c r="U3" s="285" t="s">
        <v>773</v>
      </c>
      <c r="V3" s="285" t="s">
        <v>773</v>
      </c>
      <c r="W3" s="285" t="s">
        <v>774</v>
      </c>
      <c r="X3" s="285" t="str">
        <f>""</f>
        <v/>
      </c>
      <c r="Y3" s="285" t="str">
        <f>""</f>
        <v/>
      </c>
      <c r="Z3" s="285" t="str">
        <f>""</f>
        <v/>
      </c>
      <c r="AA3" s="285" t="str">
        <f>""</f>
        <v/>
      </c>
      <c r="AB3" s="285" t="str">
        <f>""</f>
        <v/>
      </c>
      <c r="AC3" s="285" t="str">
        <f>""</f>
        <v/>
      </c>
      <c r="AD3" s="285" t="str">
        <f>""</f>
        <v/>
      </c>
      <c r="AE3" s="285" t="str">
        <f>""</f>
        <v/>
      </c>
      <c r="AF3" s="285" t="str">
        <f>""</f>
        <v/>
      </c>
    </row>
    <row r="4" spans="1:32" x14ac:dyDescent="0.25">
      <c r="C4" t="s">
        <v>587</v>
      </c>
      <c r="F4" t="s">
        <v>653</v>
      </c>
      <c r="G4" s="46" t="s">
        <v>614</v>
      </c>
      <c r="I4" t="s">
        <v>630</v>
      </c>
      <c r="K4" t="s">
        <v>122</v>
      </c>
      <c r="L4" t="s">
        <v>644</v>
      </c>
      <c r="M4">
        <v>1</v>
      </c>
      <c r="N4">
        <v>1</v>
      </c>
      <c r="O4" s="136">
        <v>1</v>
      </c>
      <c r="P4" s="136">
        <v>100</v>
      </c>
      <c r="Q4" s="136"/>
      <c r="R4" s="52"/>
      <c r="S4" s="52">
        <v>20</v>
      </c>
      <c r="T4" s="262">
        <v>12</v>
      </c>
      <c r="U4" s="262">
        <v>10</v>
      </c>
      <c r="V4" s="262">
        <v>12</v>
      </c>
      <c r="W4" s="262">
        <v>15</v>
      </c>
      <c r="X4" s="262"/>
      <c r="Y4" s="262"/>
      <c r="Z4" s="262"/>
      <c r="AA4" s="262"/>
      <c r="AB4" s="262"/>
      <c r="AC4" s="262"/>
      <c r="AD4" s="262"/>
      <c r="AE4" s="262"/>
      <c r="AF4" s="262"/>
    </row>
    <row r="5" spans="1:32" x14ac:dyDescent="0.25">
      <c r="C5" t="s">
        <v>588</v>
      </c>
      <c r="F5" t="s">
        <v>654</v>
      </c>
      <c r="G5" s="46" t="s">
        <v>588</v>
      </c>
      <c r="I5" t="s">
        <v>633</v>
      </c>
      <c r="K5" t="s">
        <v>136</v>
      </c>
      <c r="L5" t="s">
        <v>644</v>
      </c>
      <c r="M5">
        <v>1</v>
      </c>
      <c r="N5">
        <v>2</v>
      </c>
      <c r="O5" s="136">
        <v>1</v>
      </c>
      <c r="P5" s="136">
        <v>5</v>
      </c>
      <c r="Q5" s="136">
        <v>2.5</v>
      </c>
      <c r="R5" s="52">
        <f>Q5</f>
        <v>2.5</v>
      </c>
      <c r="S5" s="52">
        <v>2.74</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x14ac:dyDescent="0.3">
      <c r="C6" s="83" t="s">
        <v>589</v>
      </c>
      <c r="F6" s="83" t="s">
        <v>655</v>
      </c>
      <c r="G6" s="274" t="s">
        <v>615</v>
      </c>
      <c r="H6" s="274" t="s">
        <v>775</v>
      </c>
      <c r="I6" s="83" t="s">
        <v>633</v>
      </c>
      <c r="K6" s="83" t="s">
        <v>107</v>
      </c>
      <c r="L6" s="83" t="s">
        <v>645</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ht="60" x14ac:dyDescent="0.25">
      <c r="B7" t="s">
        <v>543</v>
      </c>
      <c r="C7" t="s">
        <v>591</v>
      </c>
      <c r="D7" t="s">
        <v>198</v>
      </c>
      <c r="F7" t="s">
        <v>656</v>
      </c>
      <c r="G7" s="46" t="s">
        <v>776</v>
      </c>
      <c r="I7" t="s">
        <v>634</v>
      </c>
      <c r="J7" t="s">
        <v>777</v>
      </c>
      <c r="L7" t="s">
        <v>642</v>
      </c>
      <c r="M7">
        <v>1</v>
      </c>
      <c r="O7" s="136"/>
      <c r="P7" s="136"/>
      <c r="Q7" s="136" t="s">
        <v>647</v>
      </c>
      <c r="R7" s="272" t="str">
        <f t="shared" ref="R7:AF8" si="2">$Q7</f>
        <v>unbeheizt</v>
      </c>
      <c r="S7" s="272" t="s">
        <v>647</v>
      </c>
      <c r="T7" s="272" t="s">
        <v>224</v>
      </c>
      <c r="U7" s="272" t="s">
        <v>224</v>
      </c>
      <c r="V7" s="272" t="str">
        <f t="shared" si="2"/>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x14ac:dyDescent="0.3">
      <c r="B8" s="83" t="s">
        <v>544</v>
      </c>
      <c r="C8" s="83" t="s">
        <v>591</v>
      </c>
      <c r="D8" s="83" t="s">
        <v>200</v>
      </c>
      <c r="F8" s="83" t="s">
        <v>657</v>
      </c>
      <c r="G8" s="274" t="s">
        <v>617</v>
      </c>
      <c r="H8" s="274"/>
      <c r="I8" s="83" t="s">
        <v>634</v>
      </c>
      <c r="L8" s="83" t="s">
        <v>642</v>
      </c>
      <c r="M8" s="83">
        <v>1</v>
      </c>
      <c r="Q8" s="83" t="s">
        <v>647</v>
      </c>
      <c r="R8" s="276" t="str">
        <f t="shared" si="2"/>
        <v>unbeheizt</v>
      </c>
      <c r="S8" s="276" t="s">
        <v>224</v>
      </c>
      <c r="T8" s="276" t="str">
        <f t="shared" si="2"/>
        <v>unbeheizt</v>
      </c>
      <c r="U8" s="276" t="s">
        <v>647</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ht="45" x14ac:dyDescent="0.25">
      <c r="B9" t="s">
        <v>185</v>
      </c>
      <c r="C9" t="s">
        <v>238</v>
      </c>
      <c r="D9" t="s">
        <v>184</v>
      </c>
      <c r="F9" s="136" t="s">
        <v>658</v>
      </c>
      <c r="G9" s="46" t="s">
        <v>778</v>
      </c>
      <c r="I9" t="s">
        <v>633</v>
      </c>
      <c r="K9" t="s">
        <v>136</v>
      </c>
      <c r="L9" t="s">
        <v>644</v>
      </c>
      <c r="M9">
        <v>1</v>
      </c>
      <c r="N9">
        <v>2</v>
      </c>
      <c r="O9">
        <v>0</v>
      </c>
      <c r="P9" s="136">
        <v>20</v>
      </c>
      <c r="Q9" s="136"/>
      <c r="R9" s="272"/>
      <c r="S9" s="272">
        <v>9</v>
      </c>
      <c r="T9" s="272">
        <v>6</v>
      </c>
      <c r="U9" s="272">
        <v>4</v>
      </c>
      <c r="V9" s="272">
        <v>6</v>
      </c>
      <c r="W9" s="272">
        <v>8</v>
      </c>
      <c r="X9" s="272"/>
      <c r="Y9" s="272"/>
      <c r="Z9" s="272"/>
      <c r="AA9" s="272"/>
      <c r="AB9" s="272"/>
      <c r="AC9" s="272"/>
      <c r="AD9" s="272"/>
      <c r="AE9" s="272"/>
      <c r="AF9" s="272"/>
    </row>
    <row r="10" spans="1:32" x14ac:dyDescent="0.25">
      <c r="D10" t="s">
        <v>184</v>
      </c>
      <c r="F10" s="136" t="s">
        <v>779</v>
      </c>
      <c r="G10" s="46" t="s">
        <v>780</v>
      </c>
      <c r="I10" t="s">
        <v>634</v>
      </c>
      <c r="L10" t="s">
        <v>645</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x14ac:dyDescent="0.3">
      <c r="A11" s="83" t="s">
        <v>708</v>
      </c>
      <c r="B11" s="83" t="s">
        <v>185</v>
      </c>
      <c r="C11" s="83" t="s">
        <v>593</v>
      </c>
      <c r="D11" s="83" t="s">
        <v>184</v>
      </c>
      <c r="F11" s="83" t="s">
        <v>781</v>
      </c>
      <c r="G11" s="274" t="s">
        <v>782</v>
      </c>
      <c r="H11" s="274"/>
      <c r="I11" s="83" t="s">
        <v>630</v>
      </c>
      <c r="J11" s="83" t="s">
        <v>510</v>
      </c>
      <c r="K11" s="83" t="s">
        <v>640</v>
      </c>
      <c r="L11" s="83" t="s">
        <v>644</v>
      </c>
      <c r="N11" s="83">
        <v>2</v>
      </c>
      <c r="O11" s="275">
        <v>0</v>
      </c>
      <c r="P11" s="275">
        <v>50</v>
      </c>
      <c r="Q11" s="275"/>
      <c r="R11" s="276"/>
      <c r="S11" s="276"/>
      <c r="T11" s="276"/>
      <c r="U11" s="276"/>
      <c r="V11" s="276"/>
      <c r="W11" s="276"/>
      <c r="X11" s="276"/>
      <c r="Y11" s="276"/>
      <c r="Z11" s="276"/>
      <c r="AA11" s="276"/>
      <c r="AB11" s="276"/>
      <c r="AC11" s="276"/>
      <c r="AD11" s="276"/>
      <c r="AE11" s="276"/>
      <c r="AF11" s="276"/>
    </row>
    <row r="12" spans="1:32" s="83" customFormat="1" ht="15.75" thickBot="1" x14ac:dyDescent="0.3">
      <c r="A12" s="83" t="s">
        <v>700</v>
      </c>
      <c r="B12" s="83" t="s">
        <v>546</v>
      </c>
      <c r="D12" s="83" t="s">
        <v>783</v>
      </c>
      <c r="F12" s="83" t="s">
        <v>784</v>
      </c>
      <c r="G12" s="274"/>
      <c r="H12" s="274"/>
      <c r="O12" s="275"/>
      <c r="P12" s="275"/>
      <c r="Q12" s="83" t="s">
        <v>685</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x14ac:dyDescent="0.25">
      <c r="B13" t="s">
        <v>785</v>
      </c>
      <c r="C13" t="s">
        <v>240</v>
      </c>
      <c r="D13" t="s">
        <v>184</v>
      </c>
      <c r="E13" t="s">
        <v>609</v>
      </c>
      <c r="F13" t="str">
        <f>"L_"&amp;D13&amp;"_"&amp;E13&amp;"_wid"</f>
        <v>L_wall_win1_wid</v>
      </c>
      <c r="G13" s="46" t="s">
        <v>786</v>
      </c>
      <c r="I13" t="s">
        <v>630</v>
      </c>
      <c r="K13" t="s">
        <v>136</v>
      </c>
      <c r="L13" t="s">
        <v>644</v>
      </c>
      <c r="M13">
        <v>0</v>
      </c>
      <c r="N13">
        <v>0</v>
      </c>
      <c r="O13">
        <v>0.2</v>
      </c>
      <c r="P13">
        <v>4</v>
      </c>
      <c r="R13" s="272"/>
      <c r="S13" s="272">
        <v>1</v>
      </c>
      <c r="T13" s="272">
        <v>2</v>
      </c>
      <c r="U13" s="272">
        <v>1</v>
      </c>
      <c r="V13" s="272">
        <v>0.5</v>
      </c>
      <c r="W13" s="272">
        <v>2</v>
      </c>
      <c r="X13" s="272"/>
      <c r="Y13" s="272"/>
      <c r="Z13" s="272"/>
      <c r="AA13" s="272"/>
      <c r="AB13" s="272"/>
      <c r="AC13" s="272"/>
      <c r="AD13" s="272"/>
      <c r="AE13" s="272"/>
      <c r="AF13" s="272"/>
    </row>
    <row r="14" spans="1:32" x14ac:dyDescent="0.25">
      <c r="B14" t="s">
        <v>785</v>
      </c>
      <c r="C14" t="s">
        <v>242</v>
      </c>
      <c r="D14" t="s">
        <v>184</v>
      </c>
      <c r="E14" t="s">
        <v>609</v>
      </c>
      <c r="F14" t="str">
        <f>"L_"&amp;D14&amp;"_"&amp;E14&amp;"_hei"</f>
        <v>L_wall_win1_hei</v>
      </c>
      <c r="G14" s="46" t="s">
        <v>242</v>
      </c>
      <c r="I14" t="s">
        <v>630</v>
      </c>
      <c r="K14" t="s">
        <v>136</v>
      </c>
      <c r="L14" t="s">
        <v>644</v>
      </c>
      <c r="M14">
        <v>0</v>
      </c>
      <c r="N14">
        <v>0</v>
      </c>
      <c r="O14">
        <v>0.2</v>
      </c>
      <c r="P14">
        <v>2.5</v>
      </c>
      <c r="R14" s="52"/>
      <c r="S14" s="52">
        <v>2</v>
      </c>
      <c r="T14" s="52">
        <v>1</v>
      </c>
      <c r="U14" s="52">
        <v>1</v>
      </c>
      <c r="V14" s="52">
        <v>1</v>
      </c>
      <c r="W14" s="52">
        <v>2</v>
      </c>
      <c r="X14" s="52"/>
      <c r="Y14" s="52"/>
      <c r="Z14" s="52"/>
      <c r="AA14" s="52"/>
      <c r="AB14" s="52"/>
      <c r="AC14" s="52"/>
      <c r="AD14" s="52"/>
      <c r="AE14" s="52"/>
      <c r="AF14" s="52"/>
    </row>
    <row r="15" spans="1:32" x14ac:dyDescent="0.25">
      <c r="A15" t="s">
        <v>711</v>
      </c>
      <c r="B15" t="s">
        <v>785</v>
      </c>
      <c r="C15" t="s">
        <v>595</v>
      </c>
      <c r="D15" t="s">
        <v>184</v>
      </c>
      <c r="E15" t="s">
        <v>609</v>
      </c>
      <c r="F15" t="str">
        <f>"YEAR_"&amp;D15&amp;"_"&amp;E15</f>
        <v>YEAR_wall_win1</v>
      </c>
      <c r="G15" s="46" t="s">
        <v>624</v>
      </c>
      <c r="I15" t="s">
        <v>634</v>
      </c>
      <c r="L15" t="s">
        <v>645</v>
      </c>
      <c r="M15">
        <v>0</v>
      </c>
      <c r="R15" s="52"/>
      <c r="S15" s="52"/>
      <c r="T15" s="52"/>
      <c r="U15" s="52" t="s">
        <v>687</v>
      </c>
      <c r="V15" s="52"/>
      <c r="W15" s="52" t="s">
        <v>787</v>
      </c>
      <c r="X15" s="52"/>
      <c r="Y15" s="52"/>
      <c r="Z15" s="52"/>
      <c r="AA15" s="52"/>
      <c r="AB15" s="52"/>
      <c r="AC15" s="52"/>
      <c r="AD15" s="52"/>
      <c r="AE15" s="52"/>
      <c r="AF15" s="52"/>
    </row>
    <row r="16" spans="1:32" s="83" customFormat="1" ht="15.75" thickBot="1" x14ac:dyDescent="0.3">
      <c r="A16" s="83" t="s">
        <v>712</v>
      </c>
      <c r="B16" s="83" t="s">
        <v>785</v>
      </c>
      <c r="C16" s="83" t="s">
        <v>596</v>
      </c>
      <c r="D16" s="83" t="s">
        <v>184</v>
      </c>
      <c r="E16" s="83" t="s">
        <v>609</v>
      </c>
      <c r="F16" s="83" t="str">
        <f>"NO_"&amp;D16&amp;"_"&amp;E16</f>
        <v>NO_wall_win1</v>
      </c>
      <c r="G16" s="274" t="s">
        <v>625</v>
      </c>
      <c r="H16" s="274"/>
      <c r="I16" s="83" t="s">
        <v>630</v>
      </c>
      <c r="L16" s="83" t="s">
        <v>645</v>
      </c>
      <c r="M16" s="83">
        <v>0</v>
      </c>
      <c r="N16" s="83">
        <v>0</v>
      </c>
      <c r="O16" s="83">
        <v>0</v>
      </c>
      <c r="P16" s="83">
        <v>10</v>
      </c>
      <c r="Q16" s="83">
        <v>1</v>
      </c>
      <c r="R16" s="276">
        <f>$Q16</f>
        <v>1</v>
      </c>
      <c r="S16" s="276">
        <v>1</v>
      </c>
      <c r="T16" s="276">
        <v>1</v>
      </c>
      <c r="U16" s="276">
        <v>2</v>
      </c>
      <c r="V16" s="276">
        <f t="shared" ref="V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x14ac:dyDescent="0.25">
      <c r="B17" t="s">
        <v>788</v>
      </c>
      <c r="C17" t="s">
        <v>240</v>
      </c>
      <c r="D17" t="s">
        <v>184</v>
      </c>
      <c r="E17" t="s">
        <v>610</v>
      </c>
      <c r="F17" t="str">
        <f>"L_"&amp;D17&amp;"_"&amp;E17&amp;"_wid"</f>
        <v>L_wall_win2_wid</v>
      </c>
      <c r="G17" s="46" t="s">
        <v>786</v>
      </c>
      <c r="I17" t="s">
        <v>630</v>
      </c>
      <c r="K17" t="s">
        <v>136</v>
      </c>
      <c r="L17" t="s">
        <v>644</v>
      </c>
      <c r="M17">
        <v>1</v>
      </c>
      <c r="N17">
        <v>0</v>
      </c>
      <c r="O17">
        <v>0.2</v>
      </c>
      <c r="P17">
        <v>4</v>
      </c>
      <c r="R17" s="272"/>
      <c r="S17" s="272"/>
      <c r="T17" s="272">
        <v>1</v>
      </c>
      <c r="U17" s="272"/>
      <c r="V17" s="272"/>
      <c r="W17" s="272">
        <v>1</v>
      </c>
      <c r="X17" s="272"/>
      <c r="Y17" s="272"/>
      <c r="Z17" s="272"/>
      <c r="AA17" s="272"/>
      <c r="AB17" s="272"/>
      <c r="AC17" s="272"/>
      <c r="AD17" s="272"/>
      <c r="AE17" s="272"/>
      <c r="AF17" s="272"/>
    </row>
    <row r="18" spans="1:32" x14ac:dyDescent="0.25">
      <c r="B18" t="s">
        <v>788</v>
      </c>
      <c r="C18" t="s">
        <v>242</v>
      </c>
      <c r="D18" t="s">
        <v>184</v>
      </c>
      <c r="E18" t="s">
        <v>610</v>
      </c>
      <c r="F18" t="str">
        <f>"L_"&amp;D18&amp;"_"&amp;E18&amp;"_hei"</f>
        <v>L_wall_win2_hei</v>
      </c>
      <c r="G18" s="46" t="s">
        <v>242</v>
      </c>
      <c r="I18" t="s">
        <v>630</v>
      </c>
      <c r="K18" t="s">
        <v>136</v>
      </c>
      <c r="L18" t="s">
        <v>644</v>
      </c>
      <c r="M18">
        <v>1</v>
      </c>
      <c r="N18">
        <v>0</v>
      </c>
      <c r="O18">
        <v>0.2</v>
      </c>
      <c r="P18">
        <v>2.5</v>
      </c>
      <c r="R18" s="52"/>
      <c r="S18" s="52"/>
      <c r="T18" s="52">
        <v>1</v>
      </c>
      <c r="U18" s="52"/>
      <c r="V18" s="52"/>
      <c r="W18" s="52">
        <v>1</v>
      </c>
      <c r="X18" s="52"/>
      <c r="Y18" s="52"/>
      <c r="Z18" s="52"/>
      <c r="AA18" s="52"/>
      <c r="AB18" s="52"/>
      <c r="AC18" s="52"/>
      <c r="AD18" s="52"/>
      <c r="AE18" s="52"/>
      <c r="AF18" s="52"/>
    </row>
    <row r="19" spans="1:32" x14ac:dyDescent="0.25">
      <c r="B19" t="s">
        <v>788</v>
      </c>
      <c r="C19" t="s">
        <v>595</v>
      </c>
      <c r="D19" t="s">
        <v>184</v>
      </c>
      <c r="E19" t="s">
        <v>610</v>
      </c>
      <c r="F19" t="str">
        <f>"YEAR_"&amp;D19&amp;"_"&amp;E19</f>
        <v>YEAR_wall_win2</v>
      </c>
      <c r="G19" s="46" t="s">
        <v>624</v>
      </c>
      <c r="I19" t="s">
        <v>634</v>
      </c>
      <c r="L19" t="s">
        <v>645</v>
      </c>
      <c r="M19">
        <v>0</v>
      </c>
      <c r="R19" s="52"/>
      <c r="S19" s="52"/>
      <c r="T19" s="52"/>
      <c r="U19" s="52"/>
      <c r="V19" s="52"/>
      <c r="W19" s="52" t="s">
        <v>787</v>
      </c>
      <c r="X19" s="52"/>
      <c r="Y19" s="52"/>
      <c r="Z19" s="52"/>
      <c r="AA19" s="52"/>
      <c r="AB19" s="52"/>
      <c r="AC19" s="52"/>
      <c r="AD19" s="52"/>
      <c r="AE19" s="52"/>
      <c r="AF19" s="52"/>
    </row>
    <row r="20" spans="1:32" s="83" customFormat="1" ht="15.75" thickBot="1" x14ac:dyDescent="0.3">
      <c r="A20" s="83" t="s">
        <v>712</v>
      </c>
      <c r="B20" s="83" t="s">
        <v>788</v>
      </c>
      <c r="D20" s="83" t="s">
        <v>184</v>
      </c>
      <c r="E20" s="83" t="s">
        <v>610</v>
      </c>
      <c r="F20" s="83" t="str">
        <f>"NO_"&amp;D20&amp;"_"&amp;E20</f>
        <v>NO_wall_win2</v>
      </c>
      <c r="G20" s="274" t="s">
        <v>625</v>
      </c>
      <c r="H20" s="274"/>
      <c r="I20" s="83" t="s">
        <v>630</v>
      </c>
      <c r="L20" s="83" t="s">
        <v>645</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x14ac:dyDescent="0.25">
      <c r="B21" t="s">
        <v>789</v>
      </c>
      <c r="C21" t="s">
        <v>240</v>
      </c>
      <c r="D21" t="s">
        <v>184</v>
      </c>
      <c r="E21" t="s">
        <v>611</v>
      </c>
      <c r="F21" t="str">
        <f>"L_"&amp;D21&amp;"_"&amp;E21&amp;"_wid"</f>
        <v>L_wall_win3_wid</v>
      </c>
      <c r="G21" s="46" t="s">
        <v>790</v>
      </c>
      <c r="I21" t="s">
        <v>630</v>
      </c>
      <c r="K21" t="s">
        <v>136</v>
      </c>
      <c r="L21" t="s">
        <v>644</v>
      </c>
      <c r="M21">
        <v>1</v>
      </c>
      <c r="N21">
        <v>0</v>
      </c>
      <c r="O21">
        <v>0.2</v>
      </c>
      <c r="P21">
        <v>4</v>
      </c>
      <c r="R21" s="272"/>
      <c r="S21" s="272"/>
      <c r="T21" s="272"/>
      <c r="U21" s="272"/>
      <c r="V21" s="272"/>
      <c r="W21" s="272"/>
      <c r="X21" s="272"/>
      <c r="Y21" s="272"/>
      <c r="Z21" s="272"/>
      <c r="AA21" s="272"/>
      <c r="AB21" s="272"/>
      <c r="AC21" s="272"/>
      <c r="AD21" s="272"/>
      <c r="AE21" s="272"/>
      <c r="AF21" s="272"/>
    </row>
    <row r="22" spans="1:32" x14ac:dyDescent="0.25">
      <c r="B22" t="s">
        <v>789</v>
      </c>
      <c r="C22" t="s">
        <v>242</v>
      </c>
      <c r="D22" t="s">
        <v>184</v>
      </c>
      <c r="E22" t="s">
        <v>611</v>
      </c>
      <c r="F22" t="str">
        <f>"L_"&amp;D22&amp;"_"&amp;E22&amp;"_hei"</f>
        <v>L_wall_win3_hei</v>
      </c>
      <c r="G22" s="46" t="s">
        <v>242</v>
      </c>
      <c r="I22" t="s">
        <v>630</v>
      </c>
      <c r="K22" t="s">
        <v>136</v>
      </c>
      <c r="L22" t="s">
        <v>644</v>
      </c>
      <c r="M22">
        <v>1</v>
      </c>
      <c r="N22">
        <v>0</v>
      </c>
      <c r="O22">
        <v>0.2</v>
      </c>
      <c r="P22">
        <v>2.5</v>
      </c>
      <c r="R22" s="52"/>
      <c r="S22" s="52"/>
      <c r="T22" s="52"/>
      <c r="U22" s="52"/>
      <c r="V22" s="52"/>
      <c r="W22" s="52"/>
      <c r="X22" s="52"/>
      <c r="Y22" s="52"/>
      <c r="Z22" s="52"/>
      <c r="AA22" s="52"/>
      <c r="AB22" s="52"/>
      <c r="AC22" s="52"/>
      <c r="AD22" s="52"/>
      <c r="AE22" s="52"/>
      <c r="AF22" s="52"/>
    </row>
    <row r="23" spans="1:32" x14ac:dyDescent="0.25">
      <c r="B23" t="s">
        <v>789</v>
      </c>
      <c r="C23" t="s">
        <v>595</v>
      </c>
      <c r="D23" t="s">
        <v>184</v>
      </c>
      <c r="E23" t="s">
        <v>611</v>
      </c>
      <c r="F23" t="str">
        <f>"YEAR_"&amp;D23&amp;"_"&amp;E23</f>
        <v>YEAR_wall_win3</v>
      </c>
      <c r="G23" s="46" t="s">
        <v>624</v>
      </c>
      <c r="I23" t="s">
        <v>634</v>
      </c>
      <c r="L23" t="s">
        <v>645</v>
      </c>
      <c r="M23">
        <v>0</v>
      </c>
      <c r="R23" s="52"/>
      <c r="S23" s="52"/>
      <c r="T23" s="52"/>
      <c r="U23" s="52"/>
      <c r="V23" s="52"/>
      <c r="W23" s="52"/>
      <c r="X23" s="52"/>
      <c r="Y23" s="52"/>
      <c r="Z23" s="52"/>
      <c r="AA23" s="52"/>
      <c r="AB23" s="52"/>
      <c r="AC23" s="52"/>
      <c r="AD23" s="52"/>
      <c r="AE23" s="52"/>
      <c r="AF23" s="52"/>
    </row>
    <row r="24" spans="1:32" s="83" customFormat="1" ht="15.75" thickBot="1" x14ac:dyDescent="0.3">
      <c r="A24" s="83" t="s">
        <v>712</v>
      </c>
      <c r="B24" s="83" t="s">
        <v>789</v>
      </c>
      <c r="C24" s="83" t="s">
        <v>596</v>
      </c>
      <c r="D24" s="83" t="s">
        <v>184</v>
      </c>
      <c r="E24" s="83" t="s">
        <v>611</v>
      </c>
      <c r="F24" s="83" t="str">
        <f>"NO_"&amp;D24&amp;"_"&amp;E24</f>
        <v>NO_wall_win3</v>
      </c>
      <c r="G24" s="274" t="s">
        <v>625</v>
      </c>
      <c r="H24" s="274"/>
      <c r="I24" s="83" t="s">
        <v>630</v>
      </c>
      <c r="L24" s="83" t="s">
        <v>645</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x14ac:dyDescent="0.25">
      <c r="D25" t="s">
        <v>791</v>
      </c>
      <c r="F25" t="s">
        <v>792</v>
      </c>
      <c r="G25" s="46" t="s">
        <v>793</v>
      </c>
      <c r="I25" t="s">
        <v>635</v>
      </c>
      <c r="L25" t="s">
        <v>643</v>
      </c>
      <c r="M25">
        <v>1</v>
      </c>
      <c r="O25" s="136"/>
      <c r="P25" s="136"/>
      <c r="Q25" s="136" t="s">
        <v>686</v>
      </c>
      <c r="R25" s="272" t="str">
        <f t="shared" ref="R25:AF25" si="7">$Q25</f>
        <v>Nein</v>
      </c>
      <c r="S25" s="272" t="s">
        <v>686</v>
      </c>
      <c r="T25" s="272" t="s">
        <v>519</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x14ac:dyDescent="0.25">
      <c r="D26" t="s">
        <v>791</v>
      </c>
      <c r="F26" t="s">
        <v>794</v>
      </c>
      <c r="G26" s="46" t="s">
        <v>795</v>
      </c>
      <c r="I26" t="s">
        <v>630</v>
      </c>
      <c r="J26" t="s">
        <v>792</v>
      </c>
      <c r="K26" t="s">
        <v>136</v>
      </c>
      <c r="L26" t="s">
        <v>644</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x14ac:dyDescent="0.3">
      <c r="D27" s="83" t="s">
        <v>791</v>
      </c>
      <c r="F27" s="83" t="s">
        <v>796</v>
      </c>
      <c r="G27" s="274" t="s">
        <v>797</v>
      </c>
      <c r="H27" s="274"/>
      <c r="I27" s="83" t="s">
        <v>630</v>
      </c>
      <c r="J27" s="83" t="s">
        <v>792</v>
      </c>
      <c r="K27" s="83" t="s">
        <v>640</v>
      </c>
      <c r="L27" s="83" t="s">
        <v>644</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x14ac:dyDescent="0.25">
      <c r="B28" t="s">
        <v>550</v>
      </c>
      <c r="D28" t="s">
        <v>196</v>
      </c>
      <c r="F28" t="s">
        <v>798</v>
      </c>
      <c r="G28" s="46" t="s">
        <v>799</v>
      </c>
      <c r="I28" t="s">
        <v>635</v>
      </c>
      <c r="L28" t="s">
        <v>643</v>
      </c>
      <c r="M28">
        <v>1</v>
      </c>
      <c r="O28" s="136"/>
      <c r="P28" s="136"/>
      <c r="Q28" s="136"/>
      <c r="R28" s="272" t="s">
        <v>686</v>
      </c>
      <c r="S28" s="272" t="s">
        <v>686</v>
      </c>
      <c r="T28" s="272"/>
      <c r="U28" s="272"/>
      <c r="V28" s="272" t="s">
        <v>519</v>
      </c>
      <c r="W28" s="272" t="s">
        <v>686</v>
      </c>
      <c r="X28" s="272"/>
      <c r="Y28" s="272"/>
      <c r="Z28" s="272"/>
      <c r="AA28" s="272"/>
      <c r="AB28" s="272"/>
      <c r="AC28" s="272"/>
      <c r="AD28" s="272"/>
      <c r="AE28" s="272"/>
      <c r="AF28" s="272"/>
    </row>
    <row r="29" spans="1:32" x14ac:dyDescent="0.25">
      <c r="B29" t="s">
        <v>550</v>
      </c>
      <c r="D29" t="s">
        <v>196</v>
      </c>
      <c r="F29" t="s">
        <v>800</v>
      </c>
      <c r="G29" s="46" t="s">
        <v>801</v>
      </c>
      <c r="I29" t="s">
        <v>635</v>
      </c>
      <c r="J29" t="s">
        <v>802</v>
      </c>
      <c r="L29" t="s">
        <v>643</v>
      </c>
      <c r="M29">
        <v>1</v>
      </c>
      <c r="O29" s="136"/>
      <c r="P29" s="136"/>
      <c r="Q29" s="136" t="s">
        <v>686</v>
      </c>
      <c r="R29" s="52" t="str">
        <f>$Q$29</f>
        <v>Nein</v>
      </c>
      <c r="S29" s="52" t="s">
        <v>686</v>
      </c>
      <c r="T29" s="52" t="s">
        <v>686</v>
      </c>
      <c r="U29" s="52" t="str">
        <f t="shared" ref="U29:AF29" si="9">$Q$29</f>
        <v>Nein</v>
      </c>
      <c r="V29" s="52" t="s">
        <v>519</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x14ac:dyDescent="0.25">
      <c r="B30" t="s">
        <v>550</v>
      </c>
      <c r="C30" t="s">
        <v>594</v>
      </c>
      <c r="D30" t="s">
        <v>196</v>
      </c>
      <c r="F30" t="s">
        <v>670</v>
      </c>
      <c r="G30" s="46" t="s">
        <v>238</v>
      </c>
      <c r="H30" s="46" t="s">
        <v>626</v>
      </c>
      <c r="I30" t="s">
        <v>630</v>
      </c>
      <c r="J30" t="s">
        <v>802</v>
      </c>
      <c r="K30" t="s">
        <v>136</v>
      </c>
      <c r="L30" t="s">
        <v>644</v>
      </c>
      <c r="M30">
        <v>0</v>
      </c>
      <c r="N30">
        <v>2</v>
      </c>
      <c r="O30" s="136">
        <v>1</v>
      </c>
      <c r="P30" s="136" t="s">
        <v>803</v>
      </c>
      <c r="Q30" s="136"/>
      <c r="R30" s="52"/>
      <c r="S30" s="52"/>
      <c r="T30" s="52"/>
      <c r="U30" s="52"/>
      <c r="V30" s="52">
        <v>4</v>
      </c>
      <c r="W30" s="52"/>
      <c r="X30" s="52"/>
      <c r="Y30" s="52"/>
      <c r="Z30" s="52"/>
      <c r="AA30" s="52"/>
      <c r="AB30" s="52"/>
      <c r="AC30" s="52"/>
      <c r="AD30" s="52"/>
      <c r="AE30" s="52"/>
      <c r="AF30" s="52"/>
    </row>
    <row r="31" spans="1:32" x14ac:dyDescent="0.25">
      <c r="B31" t="s">
        <v>550</v>
      </c>
      <c r="C31" t="s">
        <v>592</v>
      </c>
      <c r="D31" t="s">
        <v>196</v>
      </c>
      <c r="F31" t="s">
        <v>671</v>
      </c>
      <c r="G31" s="46" t="s">
        <v>242</v>
      </c>
      <c r="H31" s="267" t="s">
        <v>627</v>
      </c>
      <c r="I31" t="s">
        <v>630</v>
      </c>
      <c r="J31" t="s">
        <v>802</v>
      </c>
      <c r="K31" t="s">
        <v>136</v>
      </c>
      <c r="L31" t="s">
        <v>644</v>
      </c>
      <c r="M31">
        <v>0</v>
      </c>
      <c r="N31">
        <v>2</v>
      </c>
      <c r="O31" s="136">
        <v>1</v>
      </c>
      <c r="P31" s="136">
        <v>4</v>
      </c>
      <c r="Q31" s="136"/>
      <c r="R31" s="52"/>
      <c r="S31" s="52"/>
      <c r="T31" s="52"/>
      <c r="U31" s="52"/>
      <c r="V31" s="52">
        <v>2.5</v>
      </c>
      <c r="W31" s="52"/>
      <c r="X31" s="52"/>
      <c r="Y31" s="52"/>
      <c r="Z31" s="52"/>
      <c r="AA31" s="52"/>
      <c r="AB31" s="52"/>
      <c r="AC31" s="52"/>
      <c r="AD31" s="52"/>
      <c r="AE31" s="52"/>
      <c r="AF31" s="52"/>
    </row>
    <row r="32" spans="1:32" ht="30" x14ac:dyDescent="0.25">
      <c r="D32" t="s">
        <v>198</v>
      </c>
      <c r="F32" t="str">
        <f>"L_"&amp;D32&amp;"_"&amp;E32&amp;"_wid"</f>
        <v>L_topceil__wid</v>
      </c>
      <c r="G32" s="46" t="s">
        <v>433</v>
      </c>
      <c r="H32" s="267"/>
      <c r="I32" t="s">
        <v>630</v>
      </c>
      <c r="J32" t="s">
        <v>804</v>
      </c>
      <c r="K32" t="s">
        <v>136</v>
      </c>
      <c r="L32" t="s">
        <v>642</v>
      </c>
      <c r="M32">
        <v>1</v>
      </c>
      <c r="O32" s="136"/>
      <c r="P32" s="136"/>
      <c r="Q32" s="136"/>
      <c r="R32" s="281"/>
      <c r="S32" s="281"/>
      <c r="T32" s="281"/>
      <c r="U32" s="281"/>
      <c r="V32" s="281"/>
      <c r="W32" s="281"/>
      <c r="X32" s="281"/>
      <c r="Y32" s="281"/>
      <c r="Z32" s="281"/>
      <c r="AA32" s="281"/>
      <c r="AB32" s="281"/>
      <c r="AC32" s="281"/>
      <c r="AD32" s="281"/>
      <c r="AE32" s="281"/>
      <c r="AF32" s="281"/>
    </row>
    <row r="33" spans="1:33" s="83" customFormat="1" ht="15.75" thickBot="1" x14ac:dyDescent="0.3">
      <c r="D33" s="83" t="s">
        <v>198</v>
      </c>
      <c r="F33" s="83" t="str">
        <f>"L_"&amp;D33&amp;"_"&amp;E33&amp;"_len"</f>
        <v>L_topceil__len</v>
      </c>
      <c r="G33" s="274" t="s">
        <v>805</v>
      </c>
      <c r="H33" s="274"/>
      <c r="I33" s="83" t="s">
        <v>630</v>
      </c>
      <c r="J33" s="83" t="s">
        <v>804</v>
      </c>
      <c r="L33" s="83" t="s">
        <v>645</v>
      </c>
      <c r="M33" s="83">
        <v>1</v>
      </c>
      <c r="O33" s="275">
        <v>0</v>
      </c>
      <c r="P33" s="275">
        <v>2</v>
      </c>
      <c r="Q33" s="275">
        <v>1</v>
      </c>
      <c r="R33" s="280">
        <f>$Q$33</f>
        <v>1</v>
      </c>
      <c r="S33" s="280">
        <f>$Q$33</f>
        <v>1</v>
      </c>
      <c r="T33" s="280">
        <f>$Q$33</f>
        <v>1</v>
      </c>
      <c r="U33" s="280">
        <f>$Q$33</f>
        <v>1</v>
      </c>
      <c r="V33" s="280">
        <v>2</v>
      </c>
      <c r="W33" s="280">
        <f>$Q$33</f>
        <v>1</v>
      </c>
      <c r="X33" s="280">
        <f t="shared" ref="X33:AF33" si="10">$Q$33</f>
        <v>1</v>
      </c>
      <c r="Y33" s="280">
        <f t="shared" si="10"/>
        <v>1</v>
      </c>
      <c r="Z33" s="280">
        <f t="shared" si="10"/>
        <v>1</v>
      </c>
      <c r="AA33" s="280">
        <f t="shared" si="10"/>
        <v>1</v>
      </c>
      <c r="AB33" s="280">
        <f t="shared" si="10"/>
        <v>1</v>
      </c>
      <c r="AC33" s="280">
        <f t="shared" si="10"/>
        <v>1</v>
      </c>
      <c r="AD33" s="280">
        <f t="shared" si="10"/>
        <v>1</v>
      </c>
      <c r="AE33" s="280">
        <f t="shared" si="10"/>
        <v>1</v>
      </c>
      <c r="AF33" s="280">
        <f t="shared" si="10"/>
        <v>1</v>
      </c>
      <c r="AG33" s="280"/>
    </row>
    <row r="34" spans="1:33" ht="30" x14ac:dyDescent="0.25">
      <c r="B34" t="s">
        <v>550</v>
      </c>
      <c r="D34" t="s">
        <v>196</v>
      </c>
      <c r="F34" t="s">
        <v>806</v>
      </c>
      <c r="G34" s="46" t="s">
        <v>807</v>
      </c>
      <c r="I34" t="s">
        <v>630</v>
      </c>
      <c r="J34" t="s">
        <v>798</v>
      </c>
      <c r="K34" t="s">
        <v>136</v>
      </c>
      <c r="L34" t="s">
        <v>644</v>
      </c>
      <c r="M34">
        <v>1</v>
      </c>
      <c r="N34">
        <v>2</v>
      </c>
      <c r="O34" s="136"/>
      <c r="P34" s="136"/>
      <c r="Q34" s="136"/>
      <c r="R34" s="273"/>
      <c r="S34" s="273"/>
      <c r="T34" s="273"/>
      <c r="U34" s="273"/>
      <c r="V34" s="273">
        <v>0.5</v>
      </c>
      <c r="W34" s="273"/>
      <c r="X34" s="273"/>
      <c r="Y34" s="273"/>
      <c r="Z34" s="273"/>
      <c r="AA34" s="273"/>
      <c r="AB34" s="273"/>
      <c r="AC34" s="273"/>
      <c r="AD34" s="273"/>
      <c r="AE34" s="273"/>
      <c r="AF34" s="273"/>
    </row>
    <row r="35" spans="1:33" ht="30" x14ac:dyDescent="0.25">
      <c r="B35" t="s">
        <v>550</v>
      </c>
      <c r="D35" t="s">
        <v>196</v>
      </c>
      <c r="F35" t="s">
        <v>808</v>
      </c>
      <c r="G35" s="46" t="s">
        <v>809</v>
      </c>
      <c r="I35" t="s">
        <v>635</v>
      </c>
      <c r="J35" t="s">
        <v>798</v>
      </c>
      <c r="L35" t="s">
        <v>643</v>
      </c>
      <c r="M35">
        <v>1</v>
      </c>
      <c r="O35" s="136"/>
      <c r="P35" s="136"/>
      <c r="Q35" s="136" t="s">
        <v>519</v>
      </c>
      <c r="R35" s="52" t="s">
        <v>686</v>
      </c>
      <c r="S35" s="52" t="s">
        <v>686</v>
      </c>
      <c r="T35" s="52" t="str">
        <f t="shared" ref="T35:AF35" si="11">$Q$35</f>
        <v>Ja</v>
      </c>
      <c r="U35" s="52" t="str">
        <f t="shared" si="11"/>
        <v>Ja</v>
      </c>
      <c r="V35" s="52" t="str">
        <f t="shared" si="11"/>
        <v>Ja</v>
      </c>
      <c r="W35" s="52" t="str">
        <f t="shared" si="11"/>
        <v>Ja</v>
      </c>
      <c r="X35" s="52" t="str">
        <f t="shared" si="11"/>
        <v>Ja</v>
      </c>
      <c r="Y35" s="52" t="str">
        <f t="shared" si="11"/>
        <v>Ja</v>
      </c>
      <c r="Z35" s="52" t="str">
        <f t="shared" si="11"/>
        <v>Ja</v>
      </c>
      <c r="AA35" s="52" t="str">
        <f t="shared" si="11"/>
        <v>Ja</v>
      </c>
      <c r="AB35" s="52" t="str">
        <f t="shared" si="11"/>
        <v>Ja</v>
      </c>
      <c r="AC35" s="52" t="str">
        <f t="shared" si="11"/>
        <v>Ja</v>
      </c>
      <c r="AD35" s="52" t="str">
        <f t="shared" si="11"/>
        <v>Ja</v>
      </c>
      <c r="AE35" s="52" t="str">
        <f t="shared" si="11"/>
        <v>Ja</v>
      </c>
      <c r="AF35" s="52" t="str">
        <f t="shared" si="11"/>
        <v>Ja</v>
      </c>
    </row>
    <row r="36" spans="1:33" x14ac:dyDescent="0.25">
      <c r="B36" t="s">
        <v>550</v>
      </c>
      <c r="D36" t="s">
        <v>783</v>
      </c>
      <c r="F36" t="s">
        <v>810</v>
      </c>
      <c r="G36" t="s">
        <v>811</v>
      </c>
      <c r="H36"/>
      <c r="I36" t="s">
        <v>635</v>
      </c>
      <c r="J36" t="s">
        <v>798</v>
      </c>
      <c r="L36" t="s">
        <v>643</v>
      </c>
      <c r="M36">
        <v>1</v>
      </c>
      <c r="O36" s="136"/>
      <c r="P36" s="136"/>
      <c r="Q36" s="136"/>
      <c r="R36" s="262" t="str">
        <f>IF(R$35="Nein","Ja","Nein")</f>
        <v>Ja</v>
      </c>
      <c r="S36" s="262" t="str">
        <f t="shared" ref="S36:AF36" si="12">IF(S$35="Nein","Ja","Nein")</f>
        <v>Ja</v>
      </c>
      <c r="T36" s="262" t="str">
        <f t="shared" si="12"/>
        <v>Nein</v>
      </c>
      <c r="U36" s="262" t="str">
        <f t="shared" si="12"/>
        <v>Nein</v>
      </c>
      <c r="V36" s="262" t="str">
        <f t="shared" si="12"/>
        <v>Nein</v>
      </c>
      <c r="W36" s="262" t="str">
        <f t="shared" si="12"/>
        <v>Nein</v>
      </c>
      <c r="X36" s="262" t="str">
        <f t="shared" si="12"/>
        <v>Nein</v>
      </c>
      <c r="Y36" s="262" t="str">
        <f t="shared" si="12"/>
        <v>Nein</v>
      </c>
      <c r="Z36" s="262" t="str">
        <f t="shared" si="12"/>
        <v>Nein</v>
      </c>
      <c r="AA36" s="262" t="str">
        <f t="shared" si="12"/>
        <v>Nein</v>
      </c>
      <c r="AB36" s="262" t="str">
        <f t="shared" si="12"/>
        <v>Nein</v>
      </c>
      <c r="AC36" s="262" t="str">
        <f t="shared" si="12"/>
        <v>Nein</v>
      </c>
      <c r="AD36" s="262" t="str">
        <f t="shared" si="12"/>
        <v>Nein</v>
      </c>
      <c r="AE36" s="262" t="str">
        <f t="shared" si="12"/>
        <v>Nein</v>
      </c>
      <c r="AF36" s="262" t="str">
        <f t="shared" si="12"/>
        <v>Nein</v>
      </c>
    </row>
    <row r="37" spans="1:33" x14ac:dyDescent="0.25">
      <c r="A37" t="s">
        <v>710</v>
      </c>
      <c r="B37" t="s">
        <v>550</v>
      </c>
      <c r="C37" t="s">
        <v>592</v>
      </c>
      <c r="D37" t="s">
        <v>783</v>
      </c>
      <c r="F37" s="174" t="s">
        <v>812</v>
      </c>
      <c r="G37" t="s">
        <v>813</v>
      </c>
      <c r="H37"/>
      <c r="I37" t="s">
        <v>630</v>
      </c>
      <c r="J37" t="s">
        <v>814</v>
      </c>
      <c r="K37" t="s">
        <v>136</v>
      </c>
      <c r="L37" t="s">
        <v>644</v>
      </c>
      <c r="M37">
        <v>0</v>
      </c>
      <c r="N37">
        <v>2</v>
      </c>
      <c r="O37" s="136">
        <v>0</v>
      </c>
      <c r="P37" s="136">
        <v>3</v>
      </c>
      <c r="Q37" s="136"/>
      <c r="R37" s="262">
        <f>IF(R$35="Ja",0,R$34)</f>
        <v>0</v>
      </c>
      <c r="S37" s="262">
        <f t="shared" ref="S37:AF37" si="13">IF(S$35="Ja",0,S$34)</f>
        <v>0</v>
      </c>
      <c r="T37" s="262">
        <f t="shared" si="13"/>
        <v>0</v>
      </c>
      <c r="U37" s="262">
        <f t="shared" si="13"/>
        <v>0</v>
      </c>
      <c r="V37" s="262">
        <f t="shared" si="13"/>
        <v>0</v>
      </c>
      <c r="W37" s="262">
        <f t="shared" si="13"/>
        <v>0</v>
      </c>
      <c r="X37" s="262">
        <f t="shared" si="13"/>
        <v>0</v>
      </c>
      <c r="Y37" s="262">
        <f t="shared" si="13"/>
        <v>0</v>
      </c>
      <c r="Z37" s="262">
        <f t="shared" si="13"/>
        <v>0</v>
      </c>
      <c r="AA37" s="262">
        <f t="shared" si="13"/>
        <v>0</v>
      </c>
      <c r="AB37" s="262">
        <f t="shared" si="13"/>
        <v>0</v>
      </c>
      <c r="AC37" s="262">
        <f t="shared" si="13"/>
        <v>0</v>
      </c>
      <c r="AD37" s="262">
        <f t="shared" si="13"/>
        <v>0</v>
      </c>
      <c r="AE37" s="262">
        <f t="shared" si="13"/>
        <v>0</v>
      </c>
      <c r="AF37" s="262">
        <f t="shared" si="13"/>
        <v>0</v>
      </c>
    </row>
    <row r="38" spans="1:33" x14ac:dyDescent="0.25">
      <c r="B38" t="s">
        <v>550</v>
      </c>
      <c r="D38" t="s">
        <v>783</v>
      </c>
      <c r="F38" t="s">
        <v>815</v>
      </c>
      <c r="G38" t="s">
        <v>816</v>
      </c>
      <c r="H38" t="s">
        <v>817</v>
      </c>
      <c r="I38" t="s">
        <v>635</v>
      </c>
      <c r="J38" t="s">
        <v>798</v>
      </c>
      <c r="L38" t="s">
        <v>643</v>
      </c>
      <c r="M38">
        <v>1</v>
      </c>
      <c r="O38" s="136"/>
      <c r="P38" s="136"/>
      <c r="Q38" s="136"/>
      <c r="R38" s="262" t="str">
        <f>IF(R$35="Nein","Nein","Ja")</f>
        <v>Nein</v>
      </c>
      <c r="S38" s="262" t="str">
        <f t="shared" ref="S38:AF38" si="14">IF(S$35="Nein","Nein","Ja")</f>
        <v>Nein</v>
      </c>
      <c r="T38" s="262" t="str">
        <f t="shared" si="14"/>
        <v>Ja</v>
      </c>
      <c r="U38" s="262" t="str">
        <f t="shared" si="14"/>
        <v>Ja</v>
      </c>
      <c r="V38" s="262" t="str">
        <f t="shared" si="14"/>
        <v>Ja</v>
      </c>
      <c r="W38" s="262" t="str">
        <f t="shared" si="14"/>
        <v>Ja</v>
      </c>
      <c r="X38" s="262" t="str">
        <f t="shared" si="14"/>
        <v>Ja</v>
      </c>
      <c r="Y38" s="262" t="str">
        <f t="shared" si="14"/>
        <v>Ja</v>
      </c>
      <c r="Z38" s="262" t="str">
        <f t="shared" si="14"/>
        <v>Ja</v>
      </c>
      <c r="AA38" s="262" t="str">
        <f t="shared" si="14"/>
        <v>Ja</v>
      </c>
      <c r="AB38" s="262" t="str">
        <f t="shared" si="14"/>
        <v>Ja</v>
      </c>
      <c r="AC38" s="262" t="str">
        <f t="shared" si="14"/>
        <v>Ja</v>
      </c>
      <c r="AD38" s="262" t="str">
        <f t="shared" si="14"/>
        <v>Ja</v>
      </c>
      <c r="AE38" s="262" t="str">
        <f t="shared" si="14"/>
        <v>Ja</v>
      </c>
      <c r="AF38" s="262" t="str">
        <f t="shared" si="14"/>
        <v>Ja</v>
      </c>
    </row>
    <row r="39" spans="1:33" s="83" customFormat="1" ht="15.75" thickBot="1" x14ac:dyDescent="0.3">
      <c r="B39" s="83" t="s">
        <v>550</v>
      </c>
      <c r="C39" s="83" t="s">
        <v>592</v>
      </c>
      <c r="D39" s="83" t="s">
        <v>783</v>
      </c>
      <c r="F39" s="278" t="s">
        <v>818</v>
      </c>
      <c r="G39" s="83" t="s">
        <v>819</v>
      </c>
      <c r="H39" s="83" t="s">
        <v>820</v>
      </c>
      <c r="I39" s="83" t="s">
        <v>630</v>
      </c>
      <c r="J39" s="83" t="s">
        <v>821</v>
      </c>
      <c r="K39" s="83" t="s">
        <v>136</v>
      </c>
      <c r="L39" s="83" t="s">
        <v>644</v>
      </c>
      <c r="M39" s="83">
        <v>0</v>
      </c>
      <c r="N39" s="83">
        <v>2</v>
      </c>
      <c r="O39" s="275">
        <v>0</v>
      </c>
      <c r="P39" s="275">
        <v>3</v>
      </c>
      <c r="Q39" s="275"/>
      <c r="R39" s="279">
        <f>IF(R$35="Nein",0,R$34)</f>
        <v>0</v>
      </c>
      <c r="S39" s="279">
        <f t="shared" ref="S39:AF39" si="15">IF(S$35="Nein",0,S$34)</f>
        <v>0</v>
      </c>
      <c r="T39" s="279">
        <f t="shared" si="15"/>
        <v>0</v>
      </c>
      <c r="U39" s="279">
        <f t="shared" si="15"/>
        <v>0</v>
      </c>
      <c r="V39" s="279">
        <f t="shared" si="15"/>
        <v>0.5</v>
      </c>
      <c r="W39" s="279">
        <f t="shared" si="15"/>
        <v>0</v>
      </c>
      <c r="X39" s="279">
        <f t="shared" si="15"/>
        <v>0</v>
      </c>
      <c r="Y39" s="279">
        <f t="shared" si="15"/>
        <v>0</v>
      </c>
      <c r="Z39" s="279">
        <f t="shared" si="15"/>
        <v>0</v>
      </c>
      <c r="AA39" s="279">
        <f t="shared" si="15"/>
        <v>0</v>
      </c>
      <c r="AB39" s="279">
        <f t="shared" si="15"/>
        <v>0</v>
      </c>
      <c r="AC39" s="279">
        <f t="shared" si="15"/>
        <v>0</v>
      </c>
      <c r="AD39" s="279">
        <f t="shared" si="15"/>
        <v>0</v>
      </c>
      <c r="AE39" s="279">
        <f t="shared" si="15"/>
        <v>0</v>
      </c>
      <c r="AF39" s="279">
        <f t="shared" si="15"/>
        <v>0</v>
      </c>
    </row>
    <row r="40" spans="1:33" s="83" customFormat="1" ht="15.75" thickBot="1" x14ac:dyDescent="0.3">
      <c r="B40" s="83" t="s">
        <v>822</v>
      </c>
      <c r="D40" s="83" t="s">
        <v>196</v>
      </c>
      <c r="E40" s="83" t="s">
        <v>823</v>
      </c>
      <c r="F40" s="278" t="s">
        <v>824</v>
      </c>
      <c r="G40" s="274" t="s">
        <v>825</v>
      </c>
      <c r="H40" s="274"/>
      <c r="I40" s="83" t="s">
        <v>635</v>
      </c>
      <c r="L40" s="83" t="s">
        <v>643</v>
      </c>
      <c r="M40" s="83">
        <v>1</v>
      </c>
      <c r="O40" s="275"/>
      <c r="P40" s="275"/>
      <c r="Q40" s="275"/>
      <c r="R40" s="280"/>
      <c r="S40" s="280" t="s">
        <v>686</v>
      </c>
      <c r="T40" s="280"/>
      <c r="U40" s="280"/>
      <c r="V40" s="280"/>
      <c r="W40" s="280"/>
      <c r="X40" s="280"/>
      <c r="Y40" s="280"/>
      <c r="Z40" s="280"/>
      <c r="AA40" s="280"/>
      <c r="AB40" s="280"/>
      <c r="AC40" s="280"/>
      <c r="AD40" s="280"/>
      <c r="AE40" s="280"/>
      <c r="AF40" s="280"/>
    </row>
    <row r="41" spans="1:33" x14ac:dyDescent="0.25">
      <c r="B41" t="s">
        <v>570</v>
      </c>
      <c r="C41" t="s">
        <v>240</v>
      </c>
      <c r="D41" t="s">
        <v>196</v>
      </c>
      <c r="E41" t="s">
        <v>609</v>
      </c>
      <c r="F41" t="s">
        <v>826</v>
      </c>
      <c r="G41" s="46" t="s">
        <v>827</v>
      </c>
      <c r="J41" t="s">
        <v>798</v>
      </c>
      <c r="K41" t="s">
        <v>136</v>
      </c>
      <c r="L41" t="s">
        <v>645</v>
      </c>
      <c r="M41">
        <v>0</v>
      </c>
      <c r="N41">
        <v>0</v>
      </c>
      <c r="O41">
        <v>0.5</v>
      </c>
      <c r="P41">
        <v>2</v>
      </c>
      <c r="R41" s="272"/>
      <c r="S41" s="272">
        <v>1</v>
      </c>
      <c r="T41" s="272"/>
      <c r="U41" s="272"/>
      <c r="V41" s="272"/>
      <c r="W41" s="272"/>
      <c r="X41" s="272"/>
      <c r="Y41" s="272"/>
      <c r="Z41" s="272"/>
      <c r="AA41" s="272"/>
      <c r="AB41" s="272"/>
      <c r="AC41" s="272"/>
      <c r="AD41" s="272"/>
      <c r="AE41" s="272"/>
      <c r="AF41" s="272"/>
    </row>
    <row r="42" spans="1:33" x14ac:dyDescent="0.25">
      <c r="B42" t="s">
        <v>570</v>
      </c>
      <c r="C42" t="s">
        <v>242</v>
      </c>
      <c r="D42" t="s">
        <v>196</v>
      </c>
      <c r="E42" t="s">
        <v>609</v>
      </c>
      <c r="F42" t="s">
        <v>828</v>
      </c>
      <c r="G42" s="46" t="s">
        <v>242</v>
      </c>
      <c r="J42" t="s">
        <v>798</v>
      </c>
      <c r="K42" t="s">
        <v>136</v>
      </c>
      <c r="L42" t="s">
        <v>645</v>
      </c>
      <c r="M42">
        <v>0</v>
      </c>
      <c r="N42">
        <v>0</v>
      </c>
      <c r="O42">
        <v>0.5</v>
      </c>
      <c r="P42">
        <v>2</v>
      </c>
      <c r="R42" s="52"/>
      <c r="S42" s="52">
        <v>1</v>
      </c>
      <c r="T42" s="52"/>
      <c r="U42" s="52"/>
      <c r="V42" s="52"/>
      <c r="W42" s="52"/>
      <c r="X42" s="52"/>
      <c r="Y42" s="52"/>
      <c r="Z42" s="52"/>
      <c r="AA42" s="52"/>
      <c r="AB42" s="52"/>
      <c r="AC42" s="52"/>
      <c r="AD42" s="52"/>
      <c r="AE42" s="52"/>
      <c r="AF42" s="52"/>
    </row>
    <row r="43" spans="1:33" x14ac:dyDescent="0.25">
      <c r="B43" t="s">
        <v>570</v>
      </c>
      <c r="C43" t="s">
        <v>595</v>
      </c>
      <c r="D43" t="s">
        <v>196</v>
      </c>
      <c r="E43" t="s">
        <v>609</v>
      </c>
      <c r="F43" t="s">
        <v>829</v>
      </c>
      <c r="G43" s="46" t="s">
        <v>624</v>
      </c>
      <c r="J43" t="s">
        <v>798</v>
      </c>
      <c r="L43" t="s">
        <v>645</v>
      </c>
      <c r="M43">
        <v>0</v>
      </c>
      <c r="N43">
        <v>0</v>
      </c>
      <c r="O43">
        <v>1800</v>
      </c>
      <c r="P43">
        <v>2045</v>
      </c>
      <c r="R43" s="52"/>
      <c r="S43" s="52"/>
      <c r="T43" s="52"/>
      <c r="U43" s="52"/>
      <c r="V43" s="52"/>
      <c r="W43" s="52"/>
      <c r="X43" s="52"/>
      <c r="Y43" s="52"/>
      <c r="Z43" s="52"/>
      <c r="AA43" s="52"/>
      <c r="AB43" s="52"/>
      <c r="AC43" s="52"/>
      <c r="AD43" s="52"/>
      <c r="AE43" s="52"/>
      <c r="AF43" s="52"/>
    </row>
    <row r="44" spans="1:33" s="83" customFormat="1" ht="15.75" thickBot="1" x14ac:dyDescent="0.3">
      <c r="B44" s="83" t="s">
        <v>570</v>
      </c>
      <c r="D44" s="83" t="s">
        <v>196</v>
      </c>
      <c r="E44" s="83" t="s">
        <v>609</v>
      </c>
      <c r="F44" s="83" t="s">
        <v>830</v>
      </c>
      <c r="G44" s="274" t="s">
        <v>625</v>
      </c>
      <c r="H44" s="274"/>
      <c r="I44" s="83" t="s">
        <v>630</v>
      </c>
      <c r="J44" s="83" t="s">
        <v>798</v>
      </c>
      <c r="L44" s="83" t="s">
        <v>642</v>
      </c>
      <c r="M44" s="83">
        <v>0</v>
      </c>
      <c r="O44" s="83">
        <v>0</v>
      </c>
      <c r="P44" s="83">
        <v>10</v>
      </c>
      <c r="R44" s="276"/>
      <c r="S44" s="276"/>
      <c r="T44" s="276"/>
      <c r="U44" s="276"/>
      <c r="V44" s="276"/>
      <c r="W44" s="276"/>
      <c r="X44" s="276"/>
      <c r="Y44" s="276"/>
      <c r="Z44" s="276"/>
      <c r="AA44" s="276"/>
      <c r="AB44" s="276"/>
      <c r="AC44" s="276"/>
      <c r="AD44" s="276"/>
      <c r="AE44" s="276"/>
      <c r="AF44" s="276"/>
    </row>
    <row r="45" spans="1:33" x14ac:dyDescent="0.25">
      <c r="B45" t="s">
        <v>571</v>
      </c>
      <c r="C45" t="s">
        <v>240</v>
      </c>
      <c r="D45" t="s">
        <v>196</v>
      </c>
      <c r="E45" t="s">
        <v>610</v>
      </c>
      <c r="F45" t="s">
        <v>831</v>
      </c>
      <c r="G45" s="46" t="s">
        <v>827</v>
      </c>
      <c r="J45" t="s">
        <v>798</v>
      </c>
      <c r="K45" t="s">
        <v>136</v>
      </c>
      <c r="L45" t="s">
        <v>645</v>
      </c>
      <c r="M45">
        <v>0</v>
      </c>
      <c r="N45">
        <v>0</v>
      </c>
      <c r="O45">
        <v>0.5</v>
      </c>
      <c r="P45">
        <v>2</v>
      </c>
      <c r="R45" s="272"/>
      <c r="S45" s="272"/>
      <c r="T45" s="272"/>
      <c r="U45" s="272"/>
      <c r="V45" s="272"/>
      <c r="W45" s="272"/>
      <c r="X45" s="272"/>
      <c r="Y45" s="272"/>
      <c r="Z45" s="272"/>
      <c r="AA45" s="272"/>
      <c r="AB45" s="272"/>
      <c r="AC45" s="272"/>
      <c r="AD45" s="272"/>
      <c r="AE45" s="272"/>
      <c r="AF45" s="272"/>
    </row>
    <row r="46" spans="1:33" x14ac:dyDescent="0.25">
      <c r="B46" t="s">
        <v>571</v>
      </c>
      <c r="C46" t="s">
        <v>242</v>
      </c>
      <c r="D46" t="s">
        <v>196</v>
      </c>
      <c r="E46" t="s">
        <v>610</v>
      </c>
      <c r="F46" t="s">
        <v>832</v>
      </c>
      <c r="G46" s="46" t="s">
        <v>242</v>
      </c>
      <c r="J46" t="s">
        <v>798</v>
      </c>
      <c r="K46" t="s">
        <v>136</v>
      </c>
      <c r="L46" t="s">
        <v>645</v>
      </c>
      <c r="M46">
        <v>0</v>
      </c>
      <c r="N46">
        <v>0</v>
      </c>
      <c r="O46">
        <v>0.5</v>
      </c>
      <c r="P46">
        <v>2</v>
      </c>
      <c r="R46" s="52"/>
      <c r="S46" s="52"/>
      <c r="T46" s="52"/>
      <c r="U46" s="52"/>
      <c r="V46" s="52"/>
      <c r="W46" s="52"/>
      <c r="X46" s="52"/>
      <c r="Y46" s="52"/>
      <c r="Z46" s="52"/>
      <c r="AA46" s="52"/>
      <c r="AB46" s="52"/>
      <c r="AC46" s="52"/>
      <c r="AD46" s="52"/>
      <c r="AE46" s="52"/>
      <c r="AF46" s="52"/>
    </row>
    <row r="47" spans="1:33" x14ac:dyDescent="0.25">
      <c r="B47" t="s">
        <v>571</v>
      </c>
      <c r="C47" t="s">
        <v>595</v>
      </c>
      <c r="D47" t="s">
        <v>196</v>
      </c>
      <c r="E47" t="s">
        <v>610</v>
      </c>
      <c r="F47" t="s">
        <v>833</v>
      </c>
      <c r="G47" s="46" t="s">
        <v>624</v>
      </c>
      <c r="J47" t="s">
        <v>798</v>
      </c>
      <c r="L47" t="s">
        <v>645</v>
      </c>
      <c r="M47">
        <v>0</v>
      </c>
      <c r="N47">
        <v>0</v>
      </c>
      <c r="O47">
        <v>1800</v>
      </c>
      <c r="P47">
        <v>2045</v>
      </c>
      <c r="R47" s="52"/>
      <c r="S47" s="52"/>
      <c r="T47" s="52"/>
      <c r="U47" s="52"/>
      <c r="V47" s="52"/>
      <c r="W47" s="52"/>
      <c r="X47" s="52"/>
      <c r="Y47" s="52"/>
      <c r="Z47" s="52"/>
      <c r="AA47" s="52"/>
      <c r="AB47" s="52"/>
      <c r="AC47" s="52"/>
      <c r="AD47" s="52"/>
      <c r="AE47" s="52"/>
      <c r="AF47" s="52"/>
    </row>
    <row r="48" spans="1:33" s="83" customFormat="1" ht="15.75" thickBot="1" x14ac:dyDescent="0.3">
      <c r="B48" s="83" t="s">
        <v>571</v>
      </c>
      <c r="D48" s="83" t="s">
        <v>196</v>
      </c>
      <c r="E48" s="83" t="s">
        <v>610</v>
      </c>
      <c r="F48" s="83" t="s">
        <v>834</v>
      </c>
      <c r="G48" s="274" t="s">
        <v>625</v>
      </c>
      <c r="H48" s="274"/>
      <c r="J48" s="83" t="s">
        <v>798</v>
      </c>
      <c r="L48" s="83" t="s">
        <v>642</v>
      </c>
      <c r="M48" s="83">
        <v>0</v>
      </c>
      <c r="O48" s="83">
        <v>0</v>
      </c>
      <c r="P48" s="83">
        <v>10</v>
      </c>
      <c r="Q48" s="83">
        <v>1</v>
      </c>
      <c r="R48" s="276">
        <f>$Q48</f>
        <v>1</v>
      </c>
      <c r="S48" s="276">
        <f t="shared" ref="S48:AF48" si="16">$Q48</f>
        <v>1</v>
      </c>
      <c r="T48" s="276">
        <f t="shared" si="16"/>
        <v>1</v>
      </c>
      <c r="U48" s="276">
        <f t="shared" si="16"/>
        <v>1</v>
      </c>
      <c r="V48" s="276">
        <f t="shared" si="16"/>
        <v>1</v>
      </c>
      <c r="W48" s="276">
        <f t="shared" si="16"/>
        <v>1</v>
      </c>
      <c r="X48" s="276">
        <f t="shared" si="16"/>
        <v>1</v>
      </c>
      <c r="Y48" s="276">
        <f t="shared" si="16"/>
        <v>1</v>
      </c>
      <c r="Z48" s="276">
        <f t="shared" si="16"/>
        <v>1</v>
      </c>
      <c r="AA48" s="276">
        <f t="shared" si="16"/>
        <v>1</v>
      </c>
      <c r="AB48" s="276">
        <f t="shared" si="16"/>
        <v>1</v>
      </c>
      <c r="AC48" s="276">
        <f t="shared" si="16"/>
        <v>1</v>
      </c>
      <c r="AD48" s="276">
        <f t="shared" si="16"/>
        <v>1</v>
      </c>
      <c r="AE48" s="276">
        <f t="shared" si="16"/>
        <v>1</v>
      </c>
      <c r="AF48" s="276">
        <f t="shared" si="16"/>
        <v>1</v>
      </c>
    </row>
    <row r="49" spans="2:32" x14ac:dyDescent="0.25">
      <c r="B49" t="s">
        <v>579</v>
      </c>
      <c r="C49" t="s">
        <v>597</v>
      </c>
      <c r="D49" t="s">
        <v>835</v>
      </c>
      <c r="F49" t="s">
        <v>836</v>
      </c>
      <c r="G49" s="46" t="s">
        <v>837</v>
      </c>
      <c r="I49" t="s">
        <v>631</v>
      </c>
      <c r="L49" t="s">
        <v>642</v>
      </c>
      <c r="M49">
        <v>1</v>
      </c>
      <c r="R49" s="272"/>
      <c r="S49" s="272" t="s">
        <v>838</v>
      </c>
      <c r="T49" s="272" t="s">
        <v>838</v>
      </c>
      <c r="U49" s="272" t="s">
        <v>838</v>
      </c>
      <c r="V49" s="272" t="s">
        <v>839</v>
      </c>
      <c r="W49" s="272" t="s">
        <v>838</v>
      </c>
      <c r="X49" s="272"/>
      <c r="Y49" s="272"/>
      <c r="Z49" s="272"/>
      <c r="AA49" s="272"/>
      <c r="AB49" s="272"/>
      <c r="AC49" s="272"/>
      <c r="AD49" s="272"/>
      <c r="AE49" s="272"/>
      <c r="AF49" s="272"/>
    </row>
    <row r="50" spans="2:32" x14ac:dyDescent="0.25">
      <c r="B50" t="s">
        <v>579</v>
      </c>
      <c r="C50" t="s">
        <v>598</v>
      </c>
      <c r="D50" t="s">
        <v>835</v>
      </c>
      <c r="F50" t="s">
        <v>841</v>
      </c>
      <c r="G50" s="46" t="s">
        <v>842</v>
      </c>
      <c r="I50" t="s">
        <v>631</v>
      </c>
      <c r="L50" t="s">
        <v>642</v>
      </c>
      <c r="M50">
        <v>1</v>
      </c>
      <c r="R50" s="52"/>
      <c r="S50" s="52" t="s">
        <v>843</v>
      </c>
      <c r="T50" s="52" t="s">
        <v>844</v>
      </c>
      <c r="U50" s="52" t="s">
        <v>845</v>
      </c>
      <c r="V50" s="52" t="s">
        <v>846</v>
      </c>
      <c r="W50" s="52" t="s">
        <v>844</v>
      </c>
      <c r="X50" s="52"/>
      <c r="Y50" s="52"/>
      <c r="Z50" s="52"/>
      <c r="AA50" s="52"/>
      <c r="AB50" s="52"/>
      <c r="AC50" s="52"/>
      <c r="AD50" s="52"/>
      <c r="AE50" s="52"/>
      <c r="AF50" s="52"/>
    </row>
    <row r="51" spans="2:32" ht="15.75" thickBot="1" x14ac:dyDescent="0.3">
      <c r="B51" t="s">
        <v>579</v>
      </c>
      <c r="C51" t="s">
        <v>592</v>
      </c>
      <c r="D51" t="s">
        <v>835</v>
      </c>
      <c r="F51" t="s">
        <v>848</v>
      </c>
      <c r="G51" s="46" t="s">
        <v>849</v>
      </c>
      <c r="I51" t="s">
        <v>630</v>
      </c>
      <c r="K51" t="s">
        <v>641</v>
      </c>
      <c r="L51" t="s">
        <v>645</v>
      </c>
      <c r="M51">
        <v>1</v>
      </c>
      <c r="N51">
        <v>0</v>
      </c>
      <c r="O51">
        <v>200</v>
      </c>
      <c r="P51">
        <v>2500</v>
      </c>
      <c r="R51" s="52"/>
      <c r="S51" s="52">
        <v>600</v>
      </c>
      <c r="T51" s="52">
        <v>600</v>
      </c>
      <c r="U51" s="52">
        <v>600</v>
      </c>
      <c r="V51" s="52">
        <v>600</v>
      </c>
      <c r="W51" s="52">
        <v>350</v>
      </c>
      <c r="X51" s="52"/>
      <c r="Y51" s="52"/>
      <c r="Z51" s="52"/>
      <c r="AA51" s="52"/>
      <c r="AB51" s="52"/>
      <c r="AC51" s="52"/>
      <c r="AD51" s="52"/>
      <c r="AE51" s="52"/>
      <c r="AF51" s="52"/>
    </row>
    <row r="52" spans="2:32" ht="15.75" thickBot="1" x14ac:dyDescent="0.3">
      <c r="B52" t="s">
        <v>579</v>
      </c>
      <c r="C52" t="s">
        <v>240</v>
      </c>
      <c r="D52" t="s">
        <v>835</v>
      </c>
      <c r="F52" t="s">
        <v>850</v>
      </c>
      <c r="G52" s="46" t="s">
        <v>851</v>
      </c>
      <c r="I52" t="s">
        <v>630</v>
      </c>
      <c r="K52" t="s">
        <v>641</v>
      </c>
      <c r="L52" t="s">
        <v>645</v>
      </c>
      <c r="M52">
        <v>1</v>
      </c>
      <c r="N52">
        <v>0</v>
      </c>
      <c r="O52">
        <v>100</v>
      </c>
      <c r="P52">
        <v>2500</v>
      </c>
      <c r="Q52" s="271"/>
      <c r="R52" s="52"/>
      <c r="S52" s="52">
        <v>800</v>
      </c>
      <c r="T52" s="52"/>
      <c r="U52" s="52"/>
      <c r="V52" s="52"/>
      <c r="W52" s="52"/>
      <c r="X52" s="52"/>
      <c r="Y52" s="52"/>
      <c r="Z52" s="52"/>
      <c r="AA52" s="52"/>
      <c r="AB52" s="52"/>
      <c r="AC52" s="52"/>
      <c r="AD52" s="52"/>
      <c r="AE52" s="52"/>
      <c r="AF52" s="52"/>
    </row>
    <row r="53" spans="2:32" x14ac:dyDescent="0.25">
      <c r="B53" t="s">
        <v>579</v>
      </c>
      <c r="C53" t="s">
        <v>600</v>
      </c>
      <c r="D53" t="s">
        <v>835</v>
      </c>
      <c r="F53" t="s">
        <v>852</v>
      </c>
      <c r="G53" s="46" t="s">
        <v>853</v>
      </c>
      <c r="I53" t="s">
        <v>630</v>
      </c>
      <c r="K53" t="s">
        <v>641</v>
      </c>
      <c r="L53" t="s">
        <v>645</v>
      </c>
      <c r="M53">
        <v>1</v>
      </c>
      <c r="N53">
        <v>0</v>
      </c>
      <c r="O53">
        <v>40</v>
      </c>
      <c r="P53">
        <v>300</v>
      </c>
      <c r="R53" s="52"/>
      <c r="S53" s="52">
        <v>100</v>
      </c>
      <c r="T53" s="52">
        <v>100</v>
      </c>
      <c r="U53" s="52">
        <v>155</v>
      </c>
      <c r="V53" s="52">
        <v>110</v>
      </c>
      <c r="W53" s="52">
        <v>100</v>
      </c>
      <c r="X53" s="52"/>
      <c r="Y53" s="52"/>
      <c r="Z53" s="52"/>
      <c r="AA53" s="52"/>
      <c r="AB53" s="52"/>
      <c r="AC53" s="52"/>
      <c r="AD53" s="52"/>
      <c r="AE53" s="52"/>
      <c r="AF53" s="52"/>
    </row>
    <row r="54" spans="2:32" x14ac:dyDescent="0.25">
      <c r="B54" t="s">
        <v>579</v>
      </c>
      <c r="C54" t="s">
        <v>601</v>
      </c>
      <c r="D54" t="s">
        <v>835</v>
      </c>
      <c r="F54" t="s">
        <v>854</v>
      </c>
      <c r="G54" s="46" t="s">
        <v>855</v>
      </c>
      <c r="I54" t="s">
        <v>630</v>
      </c>
      <c r="J54" t="s">
        <v>856</v>
      </c>
      <c r="L54" t="s">
        <v>645</v>
      </c>
      <c r="M54">
        <v>0</v>
      </c>
      <c r="N54">
        <v>0</v>
      </c>
      <c r="O54">
        <v>1</v>
      </c>
      <c r="P54">
        <v>20</v>
      </c>
      <c r="R54" s="52"/>
      <c r="S54" s="52"/>
      <c r="T54" s="52"/>
      <c r="U54" s="52"/>
      <c r="V54" s="52">
        <v>17</v>
      </c>
      <c r="W54" s="52"/>
      <c r="X54" s="52"/>
      <c r="Y54" s="52"/>
      <c r="Z54" s="52"/>
      <c r="AA54" s="52"/>
      <c r="AB54" s="52"/>
      <c r="AC54" s="52"/>
      <c r="AD54" s="52"/>
      <c r="AE54" s="52"/>
      <c r="AF54" s="52"/>
    </row>
    <row r="55" spans="2:32" s="83" customFormat="1" ht="30.75" thickBot="1" x14ac:dyDescent="0.3">
      <c r="B55" s="83" t="s">
        <v>579</v>
      </c>
      <c r="C55" s="83" t="s">
        <v>857</v>
      </c>
      <c r="D55" s="83" t="s">
        <v>835</v>
      </c>
      <c r="F55" s="83" t="s">
        <v>858</v>
      </c>
      <c r="G55" s="274" t="s">
        <v>859</v>
      </c>
      <c r="H55" s="274"/>
      <c r="I55" s="83" t="s">
        <v>630</v>
      </c>
      <c r="L55" s="83" t="s">
        <v>645</v>
      </c>
      <c r="M55" s="83">
        <v>0</v>
      </c>
      <c r="N55" s="83">
        <v>0</v>
      </c>
      <c r="O55" s="83">
        <v>0</v>
      </c>
      <c r="P55" s="83">
        <v>5</v>
      </c>
      <c r="Q55" s="83">
        <v>1</v>
      </c>
      <c r="R55" s="276">
        <f>$Q$55</f>
        <v>1</v>
      </c>
      <c r="S55" s="276">
        <f t="shared" ref="S55:Y55" si="17">$Q$55</f>
        <v>1</v>
      </c>
      <c r="T55" s="276">
        <v>1</v>
      </c>
      <c r="U55" s="276">
        <f t="shared" si="17"/>
        <v>1</v>
      </c>
      <c r="V55" s="276">
        <f t="shared" si="17"/>
        <v>1</v>
      </c>
      <c r="W55" s="276">
        <f t="shared" si="17"/>
        <v>1</v>
      </c>
      <c r="X55" s="276">
        <f t="shared" si="17"/>
        <v>1</v>
      </c>
      <c r="Y55" s="276">
        <f t="shared" si="17"/>
        <v>1</v>
      </c>
      <c r="Z55" s="276">
        <f t="shared" ref="Z55:AF55" si="18">$Q$55</f>
        <v>1</v>
      </c>
      <c r="AA55" s="276">
        <f t="shared" si="18"/>
        <v>1</v>
      </c>
      <c r="AB55" s="276">
        <f t="shared" si="18"/>
        <v>1</v>
      </c>
      <c r="AC55" s="276">
        <f t="shared" si="18"/>
        <v>1</v>
      </c>
      <c r="AD55" s="276">
        <f t="shared" si="18"/>
        <v>1</v>
      </c>
      <c r="AE55" s="276">
        <f t="shared" si="18"/>
        <v>1</v>
      </c>
      <c r="AF55" s="276">
        <f t="shared" si="18"/>
        <v>1</v>
      </c>
    </row>
    <row r="56" spans="2:32" x14ac:dyDescent="0.25">
      <c r="B56" t="s">
        <v>580</v>
      </c>
      <c r="C56" t="s">
        <v>597</v>
      </c>
      <c r="D56" t="s">
        <v>860</v>
      </c>
      <c r="F56" t="s">
        <v>861</v>
      </c>
      <c r="G56" s="46" t="s">
        <v>837</v>
      </c>
      <c r="I56" t="s">
        <v>631</v>
      </c>
      <c r="L56" t="s">
        <v>642</v>
      </c>
      <c r="M56">
        <v>0</v>
      </c>
      <c r="R56" s="272"/>
      <c r="S56" s="272"/>
      <c r="T56" s="272"/>
      <c r="U56" s="272"/>
      <c r="V56" s="272"/>
      <c r="W56" s="272" t="s">
        <v>840</v>
      </c>
      <c r="X56" s="272"/>
      <c r="Y56" s="272"/>
      <c r="Z56" s="272"/>
      <c r="AA56" s="272"/>
      <c r="AB56" s="272"/>
      <c r="AC56" s="272"/>
      <c r="AD56" s="272"/>
      <c r="AE56" s="272"/>
      <c r="AF56" s="272"/>
    </row>
    <row r="57" spans="2:32" x14ac:dyDescent="0.25">
      <c r="B57" t="s">
        <v>580</v>
      </c>
      <c r="C57" t="s">
        <v>598</v>
      </c>
      <c r="D57" t="s">
        <v>860</v>
      </c>
      <c r="F57" t="s">
        <v>862</v>
      </c>
      <c r="G57" s="46" t="s">
        <v>842</v>
      </c>
      <c r="I57" t="s">
        <v>631</v>
      </c>
      <c r="L57" t="s">
        <v>642</v>
      </c>
      <c r="M57">
        <v>0</v>
      </c>
      <c r="R57" s="52"/>
      <c r="S57" s="52"/>
      <c r="T57" s="52"/>
      <c r="U57" s="52"/>
      <c r="V57" s="52"/>
      <c r="W57" s="52" t="s">
        <v>863</v>
      </c>
      <c r="X57" s="52"/>
      <c r="Y57" s="52"/>
      <c r="Z57" s="52"/>
      <c r="AA57" s="52"/>
      <c r="AB57" s="52"/>
      <c r="AC57" s="52"/>
      <c r="AD57" s="52"/>
      <c r="AE57" s="52"/>
      <c r="AF57" s="52"/>
    </row>
    <row r="58" spans="2:32" x14ac:dyDescent="0.25">
      <c r="B58" t="s">
        <v>580</v>
      </c>
      <c r="C58" t="s">
        <v>592</v>
      </c>
      <c r="D58" t="s">
        <v>860</v>
      </c>
      <c r="F58" t="s">
        <v>864</v>
      </c>
      <c r="G58" s="46" t="s">
        <v>849</v>
      </c>
      <c r="I58" t="s">
        <v>630</v>
      </c>
      <c r="K58" t="s">
        <v>641</v>
      </c>
      <c r="L58" t="s">
        <v>645</v>
      </c>
      <c r="M58">
        <v>0</v>
      </c>
      <c r="N58">
        <v>0</v>
      </c>
      <c r="O58">
        <v>200</v>
      </c>
      <c r="P58">
        <v>2500</v>
      </c>
      <c r="R58" s="52"/>
      <c r="S58" s="52"/>
      <c r="T58" s="52"/>
      <c r="U58" s="52"/>
      <c r="V58" s="52"/>
      <c r="W58" s="52">
        <v>2000</v>
      </c>
      <c r="X58" s="52"/>
      <c r="Y58" s="52"/>
      <c r="Z58" s="52"/>
      <c r="AA58" s="52"/>
      <c r="AB58" s="52"/>
      <c r="AC58" s="52"/>
      <c r="AD58" s="52"/>
      <c r="AE58" s="52"/>
      <c r="AF58" s="52"/>
    </row>
    <row r="59" spans="2:32" x14ac:dyDescent="0.25">
      <c r="B59" t="s">
        <v>580</v>
      </c>
      <c r="C59" t="s">
        <v>240</v>
      </c>
      <c r="D59" t="s">
        <v>860</v>
      </c>
      <c r="F59" t="s">
        <v>865</v>
      </c>
      <c r="G59" s="46" t="s">
        <v>851</v>
      </c>
      <c r="I59" t="s">
        <v>630</v>
      </c>
      <c r="K59" t="s">
        <v>641</v>
      </c>
      <c r="L59" t="s">
        <v>645</v>
      </c>
      <c r="M59">
        <v>1</v>
      </c>
      <c r="N59">
        <v>0</v>
      </c>
      <c r="O59">
        <v>100</v>
      </c>
      <c r="P59">
        <v>2500</v>
      </c>
      <c r="R59" s="52"/>
      <c r="S59" s="52"/>
      <c r="T59" s="52"/>
      <c r="U59" s="52"/>
      <c r="V59" s="52"/>
      <c r="W59" s="52"/>
      <c r="X59" s="52"/>
      <c r="Y59" s="52"/>
      <c r="Z59" s="52"/>
      <c r="AA59" s="52"/>
      <c r="AB59" s="52"/>
      <c r="AC59" s="52"/>
      <c r="AD59" s="52"/>
      <c r="AE59" s="52"/>
      <c r="AF59" s="52"/>
    </row>
    <row r="60" spans="2:32" x14ac:dyDescent="0.25">
      <c r="B60" t="s">
        <v>580</v>
      </c>
      <c r="C60" t="s">
        <v>600</v>
      </c>
      <c r="D60" t="s">
        <v>860</v>
      </c>
      <c r="F60" t="s">
        <v>866</v>
      </c>
      <c r="G60" s="46" t="s">
        <v>853</v>
      </c>
      <c r="I60" t="s">
        <v>630</v>
      </c>
      <c r="K60" t="s">
        <v>641</v>
      </c>
      <c r="L60" t="s">
        <v>645</v>
      </c>
      <c r="M60">
        <v>0</v>
      </c>
      <c r="N60">
        <v>0</v>
      </c>
      <c r="O60">
        <v>40</v>
      </c>
      <c r="P60">
        <v>300</v>
      </c>
      <c r="R60" s="52"/>
      <c r="S60" s="52"/>
      <c r="T60" s="52"/>
      <c r="U60" s="52"/>
      <c r="V60" s="52"/>
      <c r="W60" s="52">
        <v>225</v>
      </c>
      <c r="X60" s="52"/>
      <c r="Y60" s="52"/>
      <c r="Z60" s="52"/>
      <c r="AA60" s="52"/>
      <c r="AB60" s="52"/>
      <c r="AC60" s="52"/>
      <c r="AD60" s="52"/>
      <c r="AE60" s="52"/>
      <c r="AF60" s="52"/>
    </row>
    <row r="61" spans="2:32" x14ac:dyDescent="0.25">
      <c r="B61" t="s">
        <v>580</v>
      </c>
      <c r="C61" t="s">
        <v>601</v>
      </c>
      <c r="D61" t="s">
        <v>860</v>
      </c>
      <c r="F61" t="s">
        <v>867</v>
      </c>
      <c r="G61" s="46" t="s">
        <v>855</v>
      </c>
      <c r="I61" t="s">
        <v>630</v>
      </c>
      <c r="J61" t="s">
        <v>868</v>
      </c>
      <c r="L61" t="s">
        <v>645</v>
      </c>
      <c r="M61">
        <v>0</v>
      </c>
      <c r="N61">
        <v>0</v>
      </c>
      <c r="O61">
        <v>1</v>
      </c>
      <c r="P61">
        <v>20</v>
      </c>
      <c r="R61" s="52"/>
      <c r="S61" s="52"/>
      <c r="T61" s="52"/>
      <c r="U61" s="52"/>
      <c r="V61" s="52"/>
      <c r="W61" s="52">
        <v>10</v>
      </c>
      <c r="X61" s="52"/>
      <c r="Y61" s="52"/>
      <c r="Z61" s="52"/>
      <c r="AA61" s="52"/>
      <c r="AB61" s="52"/>
      <c r="AC61" s="52"/>
      <c r="AD61" s="52"/>
      <c r="AE61" s="52"/>
      <c r="AF61" s="52"/>
    </row>
    <row r="62" spans="2:32" s="83" customFormat="1" ht="30.75" thickBot="1" x14ac:dyDescent="0.3">
      <c r="B62" s="83" t="s">
        <v>580</v>
      </c>
      <c r="C62" s="83" t="s">
        <v>857</v>
      </c>
      <c r="D62" s="83" t="s">
        <v>860</v>
      </c>
      <c r="F62" s="83" t="s">
        <v>869</v>
      </c>
      <c r="G62" s="274" t="s">
        <v>859</v>
      </c>
      <c r="H62" s="274"/>
      <c r="I62" s="83" t="s">
        <v>630</v>
      </c>
      <c r="L62" s="83" t="s">
        <v>645</v>
      </c>
      <c r="M62" s="83">
        <v>0</v>
      </c>
      <c r="N62" s="83">
        <v>0</v>
      </c>
      <c r="O62" s="83">
        <v>0</v>
      </c>
      <c r="P62" s="83">
        <v>5</v>
      </c>
      <c r="Q62" s="83">
        <v>1</v>
      </c>
      <c r="R62" s="276">
        <f>$Q$62</f>
        <v>1</v>
      </c>
      <c r="S62" s="276">
        <f t="shared" ref="S62:AF62" si="19">$Q$62</f>
        <v>1</v>
      </c>
      <c r="T62" s="276">
        <f t="shared" si="19"/>
        <v>1</v>
      </c>
      <c r="U62" s="276">
        <f t="shared" si="19"/>
        <v>1</v>
      </c>
      <c r="V62" s="276">
        <f t="shared" si="19"/>
        <v>1</v>
      </c>
      <c r="W62" s="276">
        <f t="shared" si="19"/>
        <v>1</v>
      </c>
      <c r="X62" s="276">
        <f t="shared" si="19"/>
        <v>1</v>
      </c>
      <c r="Y62" s="276">
        <f t="shared" si="19"/>
        <v>1</v>
      </c>
      <c r="Z62" s="276">
        <f t="shared" si="19"/>
        <v>1</v>
      </c>
      <c r="AA62" s="276">
        <f t="shared" si="19"/>
        <v>1</v>
      </c>
      <c r="AB62" s="276">
        <f t="shared" si="19"/>
        <v>1</v>
      </c>
      <c r="AC62" s="276">
        <f t="shared" si="19"/>
        <v>1</v>
      </c>
      <c r="AD62" s="276">
        <f t="shared" si="19"/>
        <v>1</v>
      </c>
      <c r="AE62" s="276">
        <f t="shared" si="19"/>
        <v>1</v>
      </c>
      <c r="AF62" s="276">
        <f t="shared" si="19"/>
        <v>1</v>
      </c>
    </row>
    <row r="63" spans="2:32" x14ac:dyDescent="0.25">
      <c r="B63" t="s">
        <v>581</v>
      </c>
      <c r="C63" t="s">
        <v>597</v>
      </c>
      <c r="D63" t="s">
        <v>870</v>
      </c>
      <c r="F63" t="s">
        <v>871</v>
      </c>
      <c r="G63" s="46" t="s">
        <v>837</v>
      </c>
      <c r="I63" t="s">
        <v>631</v>
      </c>
      <c r="L63" t="s">
        <v>642</v>
      </c>
      <c r="M63">
        <v>0</v>
      </c>
      <c r="R63" s="272"/>
      <c r="S63" s="272"/>
      <c r="T63" s="272"/>
      <c r="U63" s="272"/>
      <c r="V63" s="272"/>
      <c r="W63" s="272"/>
      <c r="X63" s="272"/>
      <c r="Y63" s="272"/>
      <c r="Z63" s="272"/>
      <c r="AA63" s="272"/>
      <c r="AB63" s="272"/>
      <c r="AC63" s="272"/>
      <c r="AD63" s="272"/>
      <c r="AE63" s="272"/>
      <c r="AF63" s="272"/>
    </row>
    <row r="64" spans="2:32" x14ac:dyDescent="0.25">
      <c r="B64" t="s">
        <v>581</v>
      </c>
      <c r="C64" t="s">
        <v>598</v>
      </c>
      <c r="D64" t="s">
        <v>870</v>
      </c>
      <c r="F64" t="s">
        <v>872</v>
      </c>
      <c r="G64" s="46" t="s">
        <v>842</v>
      </c>
      <c r="I64" t="s">
        <v>631</v>
      </c>
      <c r="L64" t="s">
        <v>642</v>
      </c>
      <c r="M64">
        <v>0</v>
      </c>
      <c r="R64" s="52"/>
      <c r="S64" s="52"/>
      <c r="T64" s="52"/>
      <c r="U64" s="52"/>
      <c r="V64" s="52"/>
      <c r="W64" s="52"/>
      <c r="X64" s="52"/>
      <c r="Y64" s="52"/>
      <c r="Z64" s="52"/>
      <c r="AA64" s="52"/>
      <c r="AB64" s="52"/>
      <c r="AC64" s="52"/>
      <c r="AD64" s="52"/>
      <c r="AE64" s="52"/>
      <c r="AF64" s="52"/>
    </row>
    <row r="65" spans="2:32" x14ac:dyDescent="0.25">
      <c r="B65" t="s">
        <v>581</v>
      </c>
      <c r="C65" t="s">
        <v>592</v>
      </c>
      <c r="D65" t="s">
        <v>870</v>
      </c>
      <c r="F65" t="s">
        <v>873</v>
      </c>
      <c r="G65" s="46" t="s">
        <v>849</v>
      </c>
      <c r="I65" t="s">
        <v>630</v>
      </c>
      <c r="K65" t="s">
        <v>641</v>
      </c>
      <c r="L65" t="s">
        <v>645</v>
      </c>
      <c r="M65">
        <v>0</v>
      </c>
      <c r="N65">
        <v>0</v>
      </c>
      <c r="O65">
        <v>200</v>
      </c>
      <c r="P65">
        <v>2500</v>
      </c>
      <c r="R65" s="52"/>
      <c r="S65" s="52"/>
      <c r="T65" s="52"/>
      <c r="U65" s="52"/>
      <c r="V65" s="52"/>
      <c r="W65" s="52"/>
      <c r="X65" s="52"/>
      <c r="Y65" s="52"/>
      <c r="Z65" s="52"/>
      <c r="AA65" s="52"/>
      <c r="AB65" s="52"/>
      <c r="AC65" s="52"/>
      <c r="AD65" s="52"/>
      <c r="AE65" s="52"/>
      <c r="AF65" s="52"/>
    </row>
    <row r="66" spans="2:32" x14ac:dyDescent="0.25">
      <c r="B66" t="s">
        <v>581</v>
      </c>
      <c r="C66" t="s">
        <v>240</v>
      </c>
      <c r="D66" t="s">
        <v>870</v>
      </c>
      <c r="F66" t="s">
        <v>874</v>
      </c>
      <c r="G66" s="46" t="s">
        <v>851</v>
      </c>
      <c r="I66" t="s">
        <v>630</v>
      </c>
      <c r="K66" t="s">
        <v>641</v>
      </c>
      <c r="L66" t="s">
        <v>645</v>
      </c>
      <c r="M66">
        <v>1</v>
      </c>
      <c r="N66">
        <v>0</v>
      </c>
      <c r="O66">
        <v>100</v>
      </c>
      <c r="P66">
        <v>2500</v>
      </c>
      <c r="R66" s="52"/>
      <c r="S66" s="52"/>
      <c r="T66" s="52"/>
      <c r="U66" s="52"/>
      <c r="V66" s="52"/>
      <c r="W66" s="52"/>
      <c r="X66" s="52"/>
      <c r="Y66" s="52"/>
      <c r="Z66" s="52"/>
      <c r="AA66" s="52"/>
      <c r="AB66" s="52"/>
      <c r="AC66" s="52"/>
      <c r="AD66" s="52"/>
      <c r="AE66" s="52"/>
      <c r="AF66" s="52"/>
    </row>
    <row r="67" spans="2:32" x14ac:dyDescent="0.25">
      <c r="B67" t="s">
        <v>581</v>
      </c>
      <c r="C67" t="s">
        <v>600</v>
      </c>
      <c r="D67" t="s">
        <v>870</v>
      </c>
      <c r="F67" t="s">
        <v>875</v>
      </c>
      <c r="G67" s="46" t="s">
        <v>853</v>
      </c>
      <c r="I67" t="s">
        <v>630</v>
      </c>
      <c r="K67" t="s">
        <v>641</v>
      </c>
      <c r="L67" t="s">
        <v>645</v>
      </c>
      <c r="M67">
        <v>0</v>
      </c>
      <c r="N67">
        <v>0</v>
      </c>
      <c r="O67">
        <v>40</v>
      </c>
      <c r="P67">
        <v>300</v>
      </c>
      <c r="R67" s="52"/>
      <c r="S67" s="52"/>
      <c r="T67" s="52"/>
      <c r="U67" s="52"/>
      <c r="V67" s="52"/>
      <c r="W67" s="52"/>
      <c r="X67" s="52"/>
      <c r="Y67" s="52"/>
      <c r="Z67" s="52"/>
      <c r="AA67" s="52"/>
      <c r="AB67" s="52"/>
      <c r="AC67" s="52"/>
      <c r="AD67" s="52"/>
      <c r="AE67" s="52"/>
      <c r="AF67" s="52"/>
    </row>
    <row r="68" spans="2:32" x14ac:dyDescent="0.25">
      <c r="B68" t="s">
        <v>581</v>
      </c>
      <c r="C68" t="s">
        <v>601</v>
      </c>
      <c r="D68" t="s">
        <v>870</v>
      </c>
      <c r="F68" t="s">
        <v>876</v>
      </c>
      <c r="G68" s="46" t="s">
        <v>855</v>
      </c>
      <c r="I68" t="s">
        <v>630</v>
      </c>
      <c r="J68" t="s">
        <v>877</v>
      </c>
      <c r="L68" t="s">
        <v>645</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x14ac:dyDescent="0.3">
      <c r="B69" s="83" t="s">
        <v>581</v>
      </c>
      <c r="C69" s="83" t="s">
        <v>857</v>
      </c>
      <c r="D69" s="83" t="s">
        <v>870</v>
      </c>
      <c r="F69" s="83" t="s">
        <v>878</v>
      </c>
      <c r="G69" s="274" t="s">
        <v>859</v>
      </c>
      <c r="H69" s="274"/>
      <c r="I69" s="83" t="s">
        <v>630</v>
      </c>
      <c r="L69" s="83" t="s">
        <v>645</v>
      </c>
      <c r="M69" s="83">
        <v>0</v>
      </c>
      <c r="N69" s="83">
        <v>0</v>
      </c>
      <c r="O69" s="83">
        <v>0</v>
      </c>
      <c r="P69" s="83">
        <v>5</v>
      </c>
      <c r="Q69" s="83">
        <v>1</v>
      </c>
      <c r="R69" s="276">
        <f>$Q$69</f>
        <v>1</v>
      </c>
      <c r="S69" s="276">
        <f>$Q$69</f>
        <v>1</v>
      </c>
      <c r="T69" s="276">
        <f t="shared" ref="T69:AF69" si="20">$Q$69</f>
        <v>1</v>
      </c>
      <c r="U69" s="276">
        <f t="shared" si="20"/>
        <v>1</v>
      </c>
      <c r="V69" s="276">
        <f t="shared" si="20"/>
        <v>1</v>
      </c>
      <c r="W69" s="276">
        <f t="shared" si="20"/>
        <v>1</v>
      </c>
      <c r="X69" s="276">
        <f t="shared" si="20"/>
        <v>1</v>
      </c>
      <c r="Y69" s="276">
        <f t="shared" si="20"/>
        <v>1</v>
      </c>
      <c r="Z69" s="276">
        <f t="shared" si="20"/>
        <v>1</v>
      </c>
      <c r="AA69" s="276">
        <f t="shared" si="20"/>
        <v>1</v>
      </c>
      <c r="AB69" s="276">
        <f t="shared" si="20"/>
        <v>1</v>
      </c>
      <c r="AC69" s="276">
        <f t="shared" si="20"/>
        <v>1</v>
      </c>
      <c r="AD69" s="276">
        <f t="shared" si="20"/>
        <v>1</v>
      </c>
      <c r="AE69" s="276">
        <f t="shared" si="20"/>
        <v>1</v>
      </c>
      <c r="AF69" s="276">
        <f t="shared" si="20"/>
        <v>1</v>
      </c>
    </row>
    <row r="72" spans="2:32" ht="15.75" thickBot="1" x14ac:dyDescent="0.3">
      <c r="D72" s="22" t="s">
        <v>879</v>
      </c>
    </row>
    <row r="73" spans="2:32" x14ac:dyDescent="0.25">
      <c r="D73" s="291" t="s">
        <v>783</v>
      </c>
      <c r="E73" s="291"/>
      <c r="F73" s="291" t="s">
        <v>880</v>
      </c>
      <c r="G73" s="292" t="s">
        <v>780</v>
      </c>
      <c r="H73" s="292"/>
      <c r="I73" s="291"/>
      <c r="J73" s="291"/>
      <c r="K73" s="291"/>
      <c r="L73" s="291" t="s">
        <v>645</v>
      </c>
      <c r="M73" s="291"/>
      <c r="N73" s="291"/>
      <c r="O73" s="291"/>
      <c r="P73" s="291"/>
      <c r="Q73" s="291"/>
      <c r="R73" s="298" t="str">
        <f>IF(OR(R$10=Daten!$B$19,R$10=""),IF(IN_build!$Q$7="Ja",IN_build!$R$7,IN_build!$P$5),IF(OR(R$10&lt;IN_build!$P$5,R$10=Daten!$B$20),IN_build!$P$5,R$10))</f>
        <v>1949 - 1957</v>
      </c>
      <c r="S73" s="298" t="str">
        <f>IF(OR(S$10=Daten!$B$19,S$10=""),IF(IN_build!$Q$7="Ja",IN_build!$R$7,IN_build!$P$5),IF(OR(S$10&lt;IN_build!$P$5,S$10=Daten!$B$20),IN_build!$P$5,S$10))</f>
        <v>1949 - 1957</v>
      </c>
      <c r="T73" s="298" t="str">
        <f>IF(OR(T$10=Daten!$B$19,T$10=""),IF(IN_build!$Q$7="Ja",IN_build!$R$7,IN_build!$P$5),IF(OR(T$10&lt;IN_build!$P$5,T$10=Daten!$B$20),IN_build!$P$5,T$10))</f>
        <v>1949 - 1957</v>
      </c>
      <c r="U73" s="298" t="str">
        <f>IF(OR(U$10=Daten!$B$19,U$10=""),IF(IN_build!$Q$7="Ja",IN_build!$R$7,IN_build!$P$5),IF(OR(U$10&lt;IN_build!$P$5,U$10=Daten!$B$20),IN_build!$P$5,U$10))</f>
        <v>1949 - 1957</v>
      </c>
      <c r="V73" s="298" t="str">
        <f>IF(OR(V$10=Daten!$B$19,V$10=""),IF(IN_build!$Q$7="Ja",IN_build!$R$7,IN_build!$P$5),IF(OR(V$10&lt;IN_build!$P$5,V$10=Daten!$B$20),IN_build!$P$5,V$10))</f>
        <v>1949 - 1957</v>
      </c>
      <c r="W73" s="298" t="str">
        <f>IF(OR(W$10=Daten!$B$19,W$10=""),IF(IN_build!$Q$7="Ja",IN_build!$R$7,IN_build!$P$5),IF(OR(W$10&lt;IN_build!$P$5,W$10=Daten!$B$20),IN_build!$P$5,W$10))</f>
        <v>1949 - 1957</v>
      </c>
      <c r="X73" s="298" t="str">
        <f>IF(OR(X$10=Daten!$B$19,X$10=""),IF(IN_build!$Q$7="Ja",IN_build!$R$7,IN_build!$P$5),IF(OR(X$10&lt;IN_build!$P$5,X$10=Daten!$B$20),IN_build!$P$5,X$10))</f>
        <v>1949 - 1957</v>
      </c>
      <c r="Y73" s="298" t="str">
        <f>IF(OR(Y$10=Daten!$B$19,Y$10=""),IF(IN_build!$Q$7="Ja",IN_build!$R$7,IN_build!$P$5),IF(OR(Y$10&lt;IN_build!$P$5,Y$10=Daten!$B$20),IN_build!$P$5,Y$10))</f>
        <v>1949 - 1957</v>
      </c>
      <c r="Z73" s="298" t="str">
        <f>IF(OR(Z$10=Daten!$B$19,Z$10=""),IF(IN_build!$Q$7="Ja",IN_build!$R$7,IN_build!$P$5),IF(OR(Z$10&lt;IN_build!$P$5,Z$10=Daten!$B$20),IN_build!$P$5,Z$10))</f>
        <v>1949 - 1957</v>
      </c>
      <c r="AA73" s="298" t="str">
        <f>IF(OR(AA$10=Daten!$B$19,AA$10=""),IF(IN_build!$Q$7="Ja",IN_build!$R$7,IN_build!$P$5),IF(OR(AA$10&lt;IN_build!$P$5,AA$10=Daten!$B$20),IN_build!$P$5,AA$10))</f>
        <v>1949 - 1957</v>
      </c>
      <c r="AB73" s="298" t="str">
        <f>IF(OR(AB$10=Daten!$B$19,AB$10=""),IF(IN_build!$Q$7="Ja",IN_build!$R$7,IN_build!$P$5),IF(OR(AB$10&lt;IN_build!$P$5,AB$10=Daten!$B$20),IN_build!$P$5,AB$10))</f>
        <v>1949 - 1957</v>
      </c>
      <c r="AC73" s="298" t="str">
        <f>IF(OR(AC$10=Daten!$B$19,AC$10=""),IF(IN_build!$Q$7="Ja",IN_build!$R$7,IN_build!$P$5),IF(OR(AC$10&lt;IN_build!$P$5,AC$10=Daten!$B$20),IN_build!$P$5,AC$10))</f>
        <v>1949 - 1957</v>
      </c>
      <c r="AD73" s="298" t="str">
        <f>IF(OR(AD$10=Daten!$B$19,AD$10=""),IF(IN_build!$Q$7="Ja",IN_build!$R$7,IN_build!$P$5),IF(OR(AD$10&lt;IN_build!$P$5,AD$10=Daten!$B$20),IN_build!$P$5,AD$10))</f>
        <v>1949 - 1957</v>
      </c>
      <c r="AE73" s="298" t="str">
        <f>IF(OR(AE$10=Daten!$B$19,AE$10=""),IF(IN_build!$Q$7="Ja",IN_build!$R$7,IN_build!$P$5),IF(OR(AE$10&lt;IN_build!$P$5,AE$10=Daten!$B$20),IN_build!$P$5,AE$10))</f>
        <v>1949 - 1957</v>
      </c>
      <c r="AF73" s="298" t="str">
        <f>IF(OR(AF$10=Daten!$B$19,AF$10=""),IF(IN_build!$Q$7="Ja",IN_build!$R$7,IN_build!$P$5),IF(OR(AF$10&lt;IN_build!$P$5,AF$10=Daten!$B$20),IN_build!$P$5,AF$10))</f>
        <v>1949 - 1957</v>
      </c>
    </row>
    <row r="74" spans="2:32" x14ac:dyDescent="0.25">
      <c r="D74" s="197" t="s">
        <v>783</v>
      </c>
      <c r="E74" s="197"/>
      <c r="F74" s="299" t="s">
        <v>881</v>
      </c>
      <c r="G74" s="300" t="s">
        <v>882</v>
      </c>
      <c r="H74" s="300"/>
      <c r="I74" s="197"/>
      <c r="J74" s="197"/>
      <c r="K74" s="197" t="s">
        <v>640</v>
      </c>
      <c r="L74" s="197" t="s">
        <v>644</v>
      </c>
      <c r="M74" s="197"/>
      <c r="N74" s="197"/>
      <c r="O74" s="299"/>
      <c r="P74" s="299"/>
      <c r="Q74" s="197"/>
      <c r="R74" s="301" cm="1">
        <f t="array" aca="1" ref="R74" ca="1">IF(R10&gt;0,
IF(R73=IN_build!$P$5,0,_xlfn.XLOOKUP(1,
(INDIRECT("UWert_Mod[Bauteil]")="Außenwand")*
(INDIRECT("UWert_Mod[Modernisierungsjahr]")=R73),
INDIRECT("UWert_Mod[d_ins]")
)),IN_build!$T$7)</f>
        <v>0</v>
      </c>
      <c r="S74" s="301" cm="1">
        <f t="array" aca="1" ref="S74" ca="1">IF(S10&gt;0,
IF(S73=IN_build!$P$5,0,_xlfn.XLOOKUP(1,
(INDIRECT("UWert_Mod[Bauteil]")="Außenwand")*
(INDIRECT("UWert_Mod[Modernisierungsjahr]")=S73),
INDIRECT("UWert_Mod[d_ins]")
)),IN_build!$T$7)</f>
        <v>0</v>
      </c>
      <c r="T74" s="301" cm="1">
        <f t="array" aca="1" ref="T74" ca="1">IF(T10&gt;0,
IF(T73=IN_build!$P$5,0,_xlfn.XLOOKUP(1,
(INDIRECT("UWert_Mod[Bauteil]")="Außenwand")*
(INDIRECT("UWert_Mod[Modernisierungsjahr]")=T73),
INDIRECT("UWert_Mod[d_ins]")
)),IN_build!$T$7)</f>
        <v>0</v>
      </c>
      <c r="U74" s="301" cm="1">
        <f t="array" aca="1" ref="U74" ca="1">IF(U10&gt;0,
IF(U73=IN_build!$P$5,0,_xlfn.XLOOKUP(1,
(INDIRECT("UWert_Mod[Bauteil]")="Außenwand")*
(INDIRECT("UWert_Mod[Modernisierungsjahr]")=U73),
INDIRECT("UWert_Mod[d_ins]")
)),IN_build!$T$7)</f>
        <v>0</v>
      </c>
      <c r="V74" s="301" cm="1">
        <f t="array" aca="1" ref="V74" ca="1">IF(V10&gt;0,
IF(V73=IN_build!$P$5,0,_xlfn.XLOOKUP(1,
(INDIRECT("UWert_Mod[Bauteil]")="Außenwand")*
(INDIRECT("UWert_Mod[Modernisierungsjahr]")=V73),
INDIRECT("UWert_Mod[d_ins]")
)),IN_build!$T$7)</f>
        <v>0</v>
      </c>
      <c r="W74" s="301" cm="1">
        <f t="array" aca="1" ref="W74" ca="1">IF(W10&gt;0,
IF(W73=IN_build!$P$5,0,_xlfn.XLOOKUP(1,
(INDIRECT("UWert_Mod[Bauteil]")="Außenwand")*
(INDIRECT("UWert_Mod[Modernisierungsjahr]")=W73),
INDIRECT("UWert_Mod[d_ins]")
)),IN_build!$T$7)</f>
        <v>0</v>
      </c>
      <c r="X74" s="301" cm="1">
        <f t="array" aca="1" ref="X74" ca="1">IF(X10&gt;0,
IF(X73=IN_build!$P$5,0,_xlfn.XLOOKUP(1,
(INDIRECT("UWert_Mod[Bauteil]")="Außenwand")*
(INDIRECT("UWert_Mod[Modernisierungsjahr]")=X73),
INDIRECT("UWert_Mod[d_ins]")
)),IN_build!$T$7)</f>
        <v>0</v>
      </c>
      <c r="Y74" s="301" cm="1">
        <f t="array" aca="1" ref="Y74" ca="1">IF(Y10&gt;0,
IF(Y73=IN_build!$P$5,0,_xlfn.XLOOKUP(1,
(INDIRECT("UWert_Mod[Bauteil]")="Außenwand")*
(INDIRECT("UWert_Mod[Modernisierungsjahr]")=Y73),
INDIRECT("UWert_Mod[d_ins]")
)),IN_build!$T$7)</f>
        <v>0</v>
      </c>
      <c r="Z74" s="301" cm="1">
        <f t="array" aca="1" ref="Z74" ca="1">IF(Z10&gt;0,
IF(Z73=IN_build!$P$5,0,_xlfn.XLOOKUP(1,
(INDIRECT("UWert_Mod[Bauteil]")="Außenwand")*
(INDIRECT("UWert_Mod[Modernisierungsjahr]")=Z73),
INDIRECT("UWert_Mod[d_ins]")
)),IN_build!$T$7)</f>
        <v>0</v>
      </c>
      <c r="AA74" s="301" cm="1">
        <f t="array" aca="1" ref="AA74" ca="1">IF(AA10&gt;0,
IF(AA73=IN_build!$P$5,0,_xlfn.XLOOKUP(1,
(INDIRECT("UWert_Mod[Bauteil]")="Außenwand")*
(INDIRECT("UWert_Mod[Modernisierungsjahr]")=AA73),
INDIRECT("UWert_Mod[d_ins]")
)),IN_build!$T$7)</f>
        <v>0</v>
      </c>
      <c r="AB74" s="301" cm="1">
        <f t="array" aca="1" ref="AB74" ca="1">IF(AB10&gt;0,
IF(AB73=IN_build!$P$5,0,_xlfn.XLOOKUP(1,
(INDIRECT("UWert_Mod[Bauteil]")="Außenwand")*
(INDIRECT("UWert_Mod[Modernisierungsjahr]")=AB73),
INDIRECT("UWert_Mod[d_ins]")
)),IN_build!$T$7)</f>
        <v>0</v>
      </c>
      <c r="AC74" s="301" cm="1">
        <f t="array" aca="1" ref="AC74" ca="1">IF(AC10&gt;0,
IF(AC73=IN_build!$P$5,0,_xlfn.XLOOKUP(1,
(INDIRECT("UWert_Mod[Bauteil]")="Außenwand")*
(INDIRECT("UWert_Mod[Modernisierungsjahr]")=AC73),
INDIRECT("UWert_Mod[d_ins]")
)),IN_build!$T$7)</f>
        <v>0</v>
      </c>
      <c r="AD74" s="301" cm="1">
        <f t="array" aca="1" ref="AD74" ca="1">IF(AD10&gt;0,
IF(AD73=IN_build!$P$5,0,_xlfn.XLOOKUP(1,
(INDIRECT("UWert_Mod[Bauteil]")="Außenwand")*
(INDIRECT("UWert_Mod[Modernisierungsjahr]")=AD73),
INDIRECT("UWert_Mod[d_ins]")
)),IN_build!$T$7)</f>
        <v>0</v>
      </c>
      <c r="AE74" s="301" cm="1">
        <f t="array" aca="1" ref="AE74" ca="1">IF(AE10&gt;0,
IF(AE73=IN_build!$P$5,0,_xlfn.XLOOKUP(1,
(INDIRECT("UWert_Mod[Bauteil]")="Außenwand")*
(INDIRECT("UWert_Mod[Modernisierungsjahr]")=AE73),
INDIRECT("UWert_Mod[d_ins]")
)),IN_build!$T$7)</f>
        <v>0</v>
      </c>
      <c r="AF74" s="301" cm="1">
        <f t="array" aca="1" ref="AF74" ca="1">IF(AF10&gt;0,
IF(AF73=IN_build!$P$5,0,_xlfn.XLOOKUP(1,
(INDIRECT("UWert_Mod[Bauteil]")="Außenwand")*
(INDIRECT("UWert_Mod[Modernisierungsjahr]")=AF73),
INDIRECT("UWert_Mod[d_ins]")
)),IN_build!$T$7)</f>
        <v>0</v>
      </c>
    </row>
    <row r="75" spans="2:32" ht="15.75" thickBot="1" x14ac:dyDescent="0.3">
      <c r="D75" s="293" t="s">
        <v>783</v>
      </c>
      <c r="E75" s="293"/>
      <c r="F75" s="293" t="s">
        <v>883</v>
      </c>
      <c r="G75" s="294" t="s">
        <v>884</v>
      </c>
      <c r="H75" s="294"/>
      <c r="I75" s="293"/>
      <c r="J75" s="293"/>
      <c r="K75" s="293" t="s">
        <v>640</v>
      </c>
      <c r="L75" s="293" t="s">
        <v>644</v>
      </c>
      <c r="M75" s="293"/>
      <c r="N75" s="293"/>
      <c r="O75" s="295"/>
      <c r="P75" s="295"/>
      <c r="Q75" s="293"/>
      <c r="R75" s="282">
        <f ca="1">IF(R$11&lt;=0,R$74,R$11)</f>
        <v>0</v>
      </c>
      <c r="S75" s="313">
        <f t="shared" ref="S75:AF75" ca="1" si="21">IF(S$11&lt;=0,S$74,S$11)</f>
        <v>0</v>
      </c>
      <c r="T75" s="282">
        <f t="shared" ca="1" si="21"/>
        <v>0</v>
      </c>
      <c r="U75" s="282">
        <f t="shared" ca="1" si="21"/>
        <v>0</v>
      </c>
      <c r="V75" s="282">
        <f t="shared" ca="1" si="21"/>
        <v>0</v>
      </c>
      <c r="W75" s="282">
        <f t="shared" ca="1" si="21"/>
        <v>0</v>
      </c>
      <c r="X75" s="282">
        <f t="shared" ca="1" si="21"/>
        <v>0</v>
      </c>
      <c r="Y75" s="282">
        <f t="shared" ca="1" si="21"/>
        <v>0</v>
      </c>
      <c r="Z75" s="282">
        <f t="shared" ca="1" si="21"/>
        <v>0</v>
      </c>
      <c r="AA75" s="282">
        <f t="shared" ca="1" si="21"/>
        <v>0</v>
      </c>
      <c r="AB75" s="282">
        <f t="shared" ca="1" si="21"/>
        <v>0</v>
      </c>
      <c r="AC75" s="282">
        <f t="shared" ca="1" si="21"/>
        <v>0</v>
      </c>
      <c r="AD75" s="282">
        <f t="shared" ca="1" si="21"/>
        <v>0</v>
      </c>
      <c r="AE75" s="282">
        <f t="shared" ca="1" si="21"/>
        <v>0</v>
      </c>
      <c r="AF75" s="282">
        <f t="shared" ca="1" si="21"/>
        <v>0</v>
      </c>
    </row>
    <row r="76" spans="2:32" x14ac:dyDescent="0.25">
      <c r="D76" t="s">
        <v>184</v>
      </c>
      <c r="E76" t="s">
        <v>609</v>
      </c>
      <c r="F76" t="str">
        <f>"YEAR_"&amp;D76&amp;"_"&amp;E76&amp;"_eff"</f>
        <v>YEAR_wall_win1_eff</v>
      </c>
      <c r="G76" s="46" t="s">
        <v>624</v>
      </c>
      <c r="R76" s="52" t="str">
        <f>IF(OR(R$15=Daten!$E$17,R$15=""),IN_build!$R$8,IF(OR(R$15=Daten!$E$18,R$15&lt;IN_build!$P$5),IN_build!$P$5,R$15))</f>
        <v>1949 - 1957</v>
      </c>
      <c r="S76" s="52" t="str">
        <f>IF(OR(S$15=Daten!$E$17,S$15=""),IN_build!$R$8,IF(OR(S$15=Daten!$E$18,S$15&lt;IN_build!$P$5),IN_build!$P$5,S$15))</f>
        <v>1949 - 1957</v>
      </c>
      <c r="T76" s="52" t="str">
        <f>IF(OR(T$15=Daten!$E$17,T$15=""),IN_build!$R$8,IF(OR(T$15=Daten!$E$18,T$15&lt;IN_build!$P$5),IN_build!$P$5,T$15))</f>
        <v>1949 - 1957</v>
      </c>
      <c r="U76" s="52" t="str">
        <f>IF(OR(U$15=Daten!$E$17,U$15=""),IN_build!$R$8,IF(OR(U$15=Daten!$E$18,U$15&lt;IN_build!$P$5),IN_build!$P$5,U$15))</f>
        <v>2003 - 2008</v>
      </c>
      <c r="V76" s="52" t="str">
        <f>IF(OR(V$15=Daten!$E$17,V$15=""),IN_build!$R$8,IF(OR(V$15=Daten!$E$18,V$15&lt;IN_build!$P$5),IN_build!$P$5,V$15))</f>
        <v>1949 - 1957</v>
      </c>
      <c r="W76" s="52" t="str">
        <f>IF(OR(W$15=Daten!$E$17,W$15=""),IN_build!$R$8,IF(OR(W$15=Daten!$E$18,W$15&lt;IN_build!$P$5),IN_build!$P$5,W$15))</f>
        <v>1995 - 2002</v>
      </c>
      <c r="X76" s="52" t="str">
        <f>IF(OR(X$15=Daten!$E$17,X$15=""),IN_build!$R$8,IF(OR(X$15=Daten!$E$18,X$15&lt;IN_build!$P$5),IN_build!$P$5,X$15))</f>
        <v>1949 - 1957</v>
      </c>
      <c r="Y76" s="52" t="str">
        <f>IF(OR(Y$15=Daten!$E$17,Y$15=""),IN_build!$R$8,IF(OR(Y$15=Daten!$E$18,Y$15&lt;IN_build!$P$5),IN_build!$P$5,Y$15))</f>
        <v>1949 - 1957</v>
      </c>
      <c r="Z76" s="52" t="str">
        <f>IF(OR(Z$15=Daten!$E$17,Z$15=""),IN_build!$R$8,IF(OR(Z$15=Daten!$E$18,Z$15&lt;IN_build!$P$5),IN_build!$P$5,Z$15))</f>
        <v>1949 - 1957</v>
      </c>
      <c r="AA76" s="52" t="str">
        <f>IF(OR(AA$15=Daten!$E$17,AA$15=""),IN_build!$R$8,IF(OR(AA$15=Daten!$E$18,AA$15&lt;IN_build!$P$5),IN_build!$P$5,AA$15))</f>
        <v>1949 - 1957</v>
      </c>
      <c r="AB76" s="52" t="str">
        <f>IF(OR(AB$15=Daten!$E$17,AB$15=""),IN_build!$R$8,IF(OR(AB$15=Daten!$E$18,AB$15&lt;IN_build!$P$5),IN_build!$P$5,AB$15))</f>
        <v>1949 - 1957</v>
      </c>
      <c r="AC76" s="52" t="str">
        <f>IF(OR(AC$15=Daten!$E$17,AC$15=""),IN_build!$R$8,IF(OR(AC$15=Daten!$E$18,AC$15&lt;IN_build!$P$5),IN_build!$P$5,AC$15))</f>
        <v>1949 - 1957</v>
      </c>
      <c r="AD76" s="52" t="str">
        <f>IF(OR(AD$15=Daten!$E$17,AD$15=""),IN_build!$R$8,IF(OR(AD$15=Daten!$E$18,AD$15&lt;IN_build!$P$5),IN_build!$P$5,AD$15))</f>
        <v>1949 - 1957</v>
      </c>
      <c r="AE76" s="52" t="str">
        <f>IF(OR(AE$15=Daten!$E$17,AE$15=""),IN_build!$R$8,IF(OR(AE$15=Daten!$E$18,AE$15&lt;IN_build!$P$5),IN_build!$P$5,AE$15))</f>
        <v>1949 - 1957</v>
      </c>
      <c r="AF76" s="52" t="str">
        <f>IF(OR(AF$15=Daten!$E$17,AF$15=""),IN_build!$R$8,IF(OR(AF$15=Daten!$E$18,AF$15&lt;IN_build!$P$5),IN_build!$P$5,AF$15))</f>
        <v>1949 - 1957</v>
      </c>
    </row>
    <row r="77" spans="2:32" x14ac:dyDescent="0.25">
      <c r="D77" t="s">
        <v>184</v>
      </c>
      <c r="E77" t="s">
        <v>610</v>
      </c>
      <c r="F77" t="str">
        <f>"YEAR_"&amp;D77&amp;"_"&amp;E77&amp;"_eff"</f>
        <v>YEAR_wall_win2_eff</v>
      </c>
      <c r="G77" s="46" t="s">
        <v>624</v>
      </c>
      <c r="R77" s="52" t="str">
        <f>IF(OR(R$19=Daten!$E$17,R$19=""),IN_build!$R$8,IF(OR(R$19=Daten!$E$18,R$19&lt;IN_build!$P$5),IN_build!$P$5,R$19))</f>
        <v>1949 - 1957</v>
      </c>
      <c r="S77" s="52" t="str">
        <f>IF(OR(S$19=Daten!$E$17,S$19=""),IN_build!$R$8,IF(OR(S$19=Daten!$E$18,S$19&lt;IN_build!$P$5),IN_build!$P$5,S$19))</f>
        <v>1949 - 1957</v>
      </c>
      <c r="T77" s="52" t="str">
        <f>IF(OR(T$19=Daten!$E$17,T$19=""),IN_build!$R$8,IF(OR(T$19=Daten!$E$18,T$19&lt;IN_build!$P$5),IN_build!$P$5,T$19))</f>
        <v>1949 - 1957</v>
      </c>
      <c r="U77" s="52" t="str">
        <f>IF(OR(U$19=Daten!$E$17,U$19=""),IN_build!$R$8,IF(OR(U$19=Daten!$E$18,U$19&lt;IN_build!$P$5),IN_build!$P$5,U$19))</f>
        <v>1949 - 1957</v>
      </c>
      <c r="V77" s="52" t="str">
        <f>IF(OR(V$19=Daten!$E$17,V$19=""),IN_build!$R$8,IF(OR(V$19=Daten!$E$18,V$19&lt;IN_build!$P$5),IN_build!$P$5,V$19))</f>
        <v>1949 - 1957</v>
      </c>
      <c r="W77" s="52" t="str">
        <f>IF(OR(W$19=Daten!$E$17,W$19=""),IN_build!$R$8,IF(OR(W$19=Daten!$E$18,W$19&lt;IN_build!$P$5),IN_build!$P$5,W$19))</f>
        <v>1995 - 2002</v>
      </c>
      <c r="X77" s="52" t="str">
        <f>IF(OR(X$19=Daten!$E$17,X$19=""),IN_build!$R$8,IF(OR(X$19=Daten!$E$18,X$19&lt;IN_build!$P$5),IN_build!$P$5,X$19))</f>
        <v>1949 - 1957</v>
      </c>
      <c r="Y77" s="52" t="str">
        <f>IF(OR(Y$19=Daten!$E$17,Y$19=""),IN_build!$R$8,IF(OR(Y$19=Daten!$E$18,Y$19&lt;IN_build!$P$5),IN_build!$P$5,Y$19))</f>
        <v>1949 - 1957</v>
      </c>
      <c r="Z77" s="52" t="str">
        <f>IF(OR(Z$19=Daten!$E$17,Z$19=""),IN_build!$R$8,IF(OR(Z$19=Daten!$E$18,Z$19&lt;IN_build!$P$5),IN_build!$P$5,Z$19))</f>
        <v>1949 - 1957</v>
      </c>
      <c r="AA77" s="52" t="str">
        <f>IF(OR(AA$19=Daten!$E$17,AA$19=""),IN_build!$R$8,IF(OR(AA$19=Daten!$E$18,AA$19&lt;IN_build!$P$5),IN_build!$P$5,AA$19))</f>
        <v>1949 - 1957</v>
      </c>
      <c r="AB77" s="52" t="str">
        <f>IF(OR(AB$19=Daten!$E$17,AB$19=""),IN_build!$R$8,IF(OR(AB$19=Daten!$E$18,AB$19&lt;IN_build!$P$5),IN_build!$P$5,AB$19))</f>
        <v>1949 - 1957</v>
      </c>
      <c r="AC77" s="52" t="str">
        <f>IF(OR(AC$19=Daten!$E$17,AC$19=""),IN_build!$R$8,IF(OR(AC$19=Daten!$E$18,AC$19&lt;IN_build!$P$5),IN_build!$P$5,AC$19))</f>
        <v>1949 - 1957</v>
      </c>
      <c r="AD77" s="52" t="str">
        <f>IF(OR(AD$19=Daten!$E$17,AD$19=""),IN_build!$R$8,IF(OR(AD$19=Daten!$E$18,AD$19&lt;IN_build!$P$5),IN_build!$P$5,AD$19))</f>
        <v>1949 - 1957</v>
      </c>
      <c r="AE77" s="52" t="str">
        <f>IF(OR(AE$19=Daten!$E$17,AE$19=""),IN_build!$R$8,IF(OR(AE$19=Daten!$E$18,AE$19&lt;IN_build!$P$5),IN_build!$P$5,AE$19))</f>
        <v>1949 - 1957</v>
      </c>
      <c r="AF77" s="52" t="str">
        <f>IF(OR(AF$19=Daten!$E$17,AF$19=""),IN_build!$R$8,IF(OR(AF$19=Daten!$E$18,AF$19&lt;IN_build!$P$5),IN_build!$P$5,AF$19))</f>
        <v>1949 - 1957</v>
      </c>
    </row>
    <row r="78" spans="2:32" ht="15.75" thickBot="1" x14ac:dyDescent="0.3">
      <c r="D78" t="s">
        <v>184</v>
      </c>
      <c r="E78" t="s">
        <v>611</v>
      </c>
      <c r="F78" t="str">
        <f>"YEAR_"&amp;D78&amp;"_"&amp;E78&amp;"_eff"</f>
        <v>YEAR_wall_win3_eff</v>
      </c>
      <c r="G78" s="46" t="s">
        <v>624</v>
      </c>
      <c r="R78" s="296" t="str">
        <f>IF(OR(R$23=Daten!$E$17,R$23=""),IN_build!$R$8,IF(OR(R$23=Daten!$E$18,R$23&lt;IN_build!$P$5),IN_build!$P$5,R$23))</f>
        <v>1949 - 1957</v>
      </c>
      <c r="S78" s="296" t="str">
        <f>IF(OR(S$23=Daten!$E$17,S$23=""),IN_build!$R$8,IF(OR(S$23=Daten!$E$18,S$23&lt;IN_build!$P$5),IN_build!$P$5,S$23))</f>
        <v>1949 - 1957</v>
      </c>
      <c r="T78" s="296" t="str">
        <f>IF(OR(T$23=Daten!$E$17,T$23=""),IN_build!$R$8,IF(OR(T$23=Daten!$E$18,T$23&lt;IN_build!$P$5),IN_build!$P$5,T$23))</f>
        <v>1949 - 1957</v>
      </c>
      <c r="U78" s="296" t="str">
        <f>IF(OR(U$23=Daten!$E$17,U$23=""),IN_build!$R$8,IF(OR(U$23=Daten!$E$18,U$23&lt;IN_build!$P$5),IN_build!$P$5,U$23))</f>
        <v>1949 - 1957</v>
      </c>
      <c r="V78" s="296" t="str">
        <f>IF(OR(V$23=Daten!$E$17,V$23=""),IN_build!$R$8,IF(OR(V$23=Daten!$E$18,V$23&lt;IN_build!$P$5),IN_build!$P$5,V$23))</f>
        <v>1949 - 1957</v>
      </c>
      <c r="W78" s="296" t="str">
        <f>IF(OR(W$23=Daten!$E$17,W$23=""),IN_build!$R$8,IF(OR(W$23=Daten!$E$18,W$23&lt;IN_build!$P$5),IN_build!$P$5,W$23))</f>
        <v>1949 - 1957</v>
      </c>
      <c r="X78" s="296" t="str">
        <f>IF(OR(X$23=Daten!$E$17,X$23=""),IN_build!$R$8,IF(OR(X$23=Daten!$E$18,X$23&lt;IN_build!$P$5),IN_build!$P$5,X$23))</f>
        <v>1949 - 1957</v>
      </c>
      <c r="Y78" s="296" t="str">
        <f>IF(OR(Y$23=Daten!$E$17,Y$23=""),IN_build!$R$8,IF(OR(Y$23=Daten!$E$18,Y$23&lt;IN_build!$P$5),IN_build!$P$5,Y$23))</f>
        <v>1949 - 1957</v>
      </c>
      <c r="Z78" s="296" t="str">
        <f>IF(OR(Z$23=Daten!$E$17,Z$23=""),IN_build!$R$8,IF(OR(Z$23=Daten!$E$18,Z$23&lt;IN_build!$P$5),IN_build!$P$5,Z$23))</f>
        <v>1949 - 1957</v>
      </c>
      <c r="AA78" s="296" t="str">
        <f>IF(OR(AA$23=Daten!$E$17,AA$23=""),IN_build!$R$8,IF(OR(AA$23=Daten!$E$18,AA$23&lt;IN_build!$P$5),IN_build!$P$5,AA$23))</f>
        <v>1949 - 1957</v>
      </c>
      <c r="AB78" s="296" t="str">
        <f>IF(OR(AB$23=Daten!$E$17,AB$23=""),IN_build!$R$8,IF(OR(AB$23=Daten!$E$18,AB$23&lt;IN_build!$P$5),IN_build!$P$5,AB$23))</f>
        <v>1949 - 1957</v>
      </c>
      <c r="AC78" s="296" t="str">
        <f>IF(OR(AC$23=Daten!$E$17,AC$23=""),IN_build!$R$8,IF(OR(AC$23=Daten!$E$18,AC$23&lt;IN_build!$P$5),IN_build!$P$5,AC$23))</f>
        <v>1949 - 1957</v>
      </c>
      <c r="AD78" s="296" t="str">
        <f>IF(OR(AD$23=Daten!$E$17,AD$23=""),IN_build!$R$8,IF(OR(AD$23=Daten!$E$18,AD$23&lt;IN_build!$P$5),IN_build!$P$5,AD$23))</f>
        <v>1949 - 1957</v>
      </c>
      <c r="AE78" s="296" t="str">
        <f>IF(OR(AE$23=Daten!$E$17,AE$23=""),IN_build!$R$8,IF(OR(AE$23=Daten!$E$18,AE$23&lt;IN_build!$P$5),IN_build!$P$5,AE$23))</f>
        <v>1949 - 1957</v>
      </c>
      <c r="AF78" s="296" t="str">
        <f>IF(OR(AF$23=Daten!$E$17,AF$23=""),IN_build!$R$8,IF(OR(AF$23=Daten!$E$18,AF$23&lt;IN_build!$P$5),IN_build!$P$5,AF$23))</f>
        <v>1949 - 1957</v>
      </c>
    </row>
    <row r="79" spans="2:32" x14ac:dyDescent="0.25">
      <c r="D79" s="250" t="s">
        <v>196</v>
      </c>
      <c r="E79" s="250" t="s">
        <v>609</v>
      </c>
      <c r="F79" s="250" t="s">
        <v>885</v>
      </c>
      <c r="G79" s="297" t="s">
        <v>624</v>
      </c>
      <c r="H79" s="297"/>
      <c r="I79" s="250"/>
      <c r="J79" s="250"/>
      <c r="K79" s="250"/>
      <c r="L79" s="250"/>
      <c r="M79" s="250"/>
      <c r="N79" s="250"/>
      <c r="O79" s="250"/>
      <c r="P79" s="250"/>
      <c r="Q79" s="250"/>
      <c r="R79" s="298" t="str">
        <f>IF(OR(R$43=Daten!$E$17,R$43=""),IF(IN_build!$R$8&gt;=IN_build!$R$9,IN_build!$R$8,IN_build!$R$9),IF(OR(R$43=Daten!$E$18,R$43&lt;IN_build!$P$5),IN_build!$P$5,R$43))</f>
        <v>1949 - 1957</v>
      </c>
      <c r="S79" s="298" t="str">
        <f>IF(OR(S$43=Daten!$E$17,S$43=""),IN_build!$R$8,IF(OR(S$43=Daten!$E$18,S$43&lt;IN_build!$P$5),IN_build!$P$5,S$43))</f>
        <v>1949 - 1957</v>
      </c>
      <c r="T79" s="298" t="str">
        <f>IF(OR(T$43=Daten!$E$17,T$43=""),IN_build!$R$8,IF(OR(T$43=Daten!$E$18,T$43&lt;IN_build!$P$5),IN_build!$P$5,T$43))</f>
        <v>1949 - 1957</v>
      </c>
      <c r="U79" s="298" t="str">
        <f>IF(OR(U$43=Daten!$E$17,U$43=""),IN_build!$R$8,IF(OR(U$43=Daten!$E$18,U$43&lt;IN_build!$P$5),IN_build!$P$5,U$43))</f>
        <v>1949 - 1957</v>
      </c>
      <c r="V79" s="298" t="str">
        <f>IF(OR(V$43=Daten!$E$17,V$43=""),IN_build!$R$8,IF(OR(V$43=Daten!$E$18,V$43&lt;IN_build!$P$5),IN_build!$P$5,V$43))</f>
        <v>1949 - 1957</v>
      </c>
      <c r="W79" s="298" t="str">
        <f>IF(OR(W$43=Daten!$E$17,W$43=""),IN_build!$R$8,IF(OR(W$43=Daten!$E$18,W$43&lt;IN_build!$P$5),IN_build!$P$5,W$43))</f>
        <v>1949 - 1957</v>
      </c>
      <c r="X79" s="298" t="str">
        <f>IF(OR(X$43=Daten!$E$17,X$43=""),IN_build!$R$8,IF(OR(X$43=Daten!$E$18,X$43&lt;IN_build!$P$5),IN_build!$P$5,X$43))</f>
        <v>1949 - 1957</v>
      </c>
      <c r="Y79" s="298" t="str">
        <f>IF(OR(Y$43=Daten!$E$17,Y$43=""),IN_build!$R$8,IF(OR(Y$43=Daten!$E$18,Y$43&lt;IN_build!$P$5),IN_build!$P$5,Y$43))</f>
        <v>1949 - 1957</v>
      </c>
      <c r="Z79" s="298" t="str">
        <f>IF(OR(Z$43=Daten!$E$17,Z$43=""),IN_build!$R$8,IF(OR(Z$43=Daten!$E$18,Z$43&lt;IN_build!$P$5),IN_build!$P$5,Z$43))</f>
        <v>1949 - 1957</v>
      </c>
      <c r="AA79" s="298" t="str">
        <f>IF(OR(AA$43=Daten!$E$17,AA$43=""),IN_build!$R$8,IF(OR(AA$43=Daten!$E$18,AA$43&lt;IN_build!$P$5),IN_build!$P$5,AA$43))</f>
        <v>1949 - 1957</v>
      </c>
      <c r="AB79" s="298" t="str">
        <f>IF(OR(AB$43=Daten!$E$17,AB$43=""),IN_build!$R$8,IF(OR(AB$43=Daten!$E$18,AB$43&lt;IN_build!$P$5),IN_build!$P$5,AB$43))</f>
        <v>1949 - 1957</v>
      </c>
      <c r="AC79" s="298" t="str">
        <f>IF(OR(AC$43=Daten!$E$17,AC$43=""),IN_build!$R$8,IF(OR(AC$43=Daten!$E$18,AC$43&lt;IN_build!$P$5),IN_build!$P$5,AC$43))</f>
        <v>1949 - 1957</v>
      </c>
      <c r="AD79" s="298" t="str">
        <f>IF(OR(AD$43=Daten!$E$17,AD$43=""),IN_build!$R$8,IF(OR(AD$43=Daten!$E$18,AD$43&lt;IN_build!$P$5),IN_build!$P$5,AD$43))</f>
        <v>1949 - 1957</v>
      </c>
      <c r="AE79" s="298" t="str">
        <f>IF(OR(AE$43=Daten!$E$17,AE$43=""),IN_build!$R$8,IF(OR(AE$43=Daten!$E$18,AE$43&lt;IN_build!$P$5),IN_build!$P$5,AE$43))</f>
        <v>1949 - 1957</v>
      </c>
      <c r="AF79" s="298" t="str">
        <f>IF(OR(AF$43=Daten!$E$17,AF$43=""),IN_build!$R$8,IF(OR(AF$43=Daten!$E$18,AF$43&lt;IN_build!$P$5),IN_build!$P$5,AF$43))</f>
        <v>1949 - 1957</v>
      </c>
    </row>
    <row r="80" spans="2:32" ht="15.75" thickBot="1" x14ac:dyDescent="0.3">
      <c r="D80" s="83" t="s">
        <v>196</v>
      </c>
      <c r="E80" s="83" t="s">
        <v>610</v>
      </c>
      <c r="F80" s="83" t="s">
        <v>885</v>
      </c>
      <c r="G80" s="274" t="s">
        <v>624</v>
      </c>
      <c r="H80" s="274"/>
      <c r="I80" s="83"/>
      <c r="J80" s="83"/>
      <c r="K80" s="83"/>
      <c r="L80" s="83"/>
      <c r="M80" s="83"/>
      <c r="N80" s="83"/>
      <c r="O80" s="83"/>
      <c r="P80" s="83"/>
      <c r="Q80" s="83"/>
      <c r="R80" s="276" t="str">
        <f>IF(OR(R$47=Daten!$E$17,R$47=""),IF(IN_build!$R$8&gt;=IN_build!$R$9,IN_build!$R$8,IN_build!$R$9),IF(OR(R$47=Daten!$E$18,R$47&lt;IN_build!$P$5),IN_build!$P$5,R$47))</f>
        <v>1949 - 1957</v>
      </c>
      <c r="S80" s="276" t="str">
        <f>IF(OR(S$47=Daten!$E$17,S$47=""),IF(IN_build!$R$8&gt;=IN_build!$R$9,IN_build!$R$8,IN_build!$R$9),IF(OR(S$47=Daten!$E$18,S$47&lt;IN_build!$P$5),IN_build!$P$5,S$47))</f>
        <v>1949 - 1957</v>
      </c>
      <c r="T80" s="276" t="str">
        <f>IF(OR(T$47=Daten!$E$17,T$47=""),IF(IN_build!$R$8&gt;=IN_build!$R$9,IN_build!$R$8,IN_build!$R$9),IF(OR(T$47=Daten!$E$18,T$47&lt;IN_build!$P$5),IN_build!$P$5,T$47))</f>
        <v>1949 - 1957</v>
      </c>
      <c r="U80" s="276" t="str">
        <f>IF(OR(U$47=Daten!$E$17,U$47=""),IF(IN_build!$R$8&gt;=IN_build!$R$9,IN_build!$R$8,IN_build!$R$9),IF(OR(U$47=Daten!$E$18,U$47&lt;IN_build!$P$5),IN_build!$P$5,U$47))</f>
        <v>1949 - 1957</v>
      </c>
      <c r="V80" s="276" t="str">
        <f>IF(OR(V$47=Daten!$E$17,V$47=""),IF(IN_build!$R$8&gt;=IN_build!$R$9,IN_build!$R$8,IN_build!$R$9),IF(OR(V$47=Daten!$E$18,V$47&lt;IN_build!$P$5),IN_build!$P$5,V$47))</f>
        <v>1949 - 1957</v>
      </c>
      <c r="W80" s="276" t="str">
        <f>IF(OR(W$47=Daten!$E$17,W$47=""),IF(IN_build!$R$8&gt;=IN_build!$R$9,IN_build!$R$8,IN_build!$R$9),IF(OR(W$47=Daten!$E$18,W$47&lt;IN_build!$P$5),IN_build!$P$5,W$47))</f>
        <v>1949 - 1957</v>
      </c>
      <c r="X80" s="276" t="str">
        <f>IF(OR(X$47=Daten!$E$17,X$47=""),IF(IN_build!$R$8&gt;=IN_build!$R$9,IN_build!$R$8,IN_build!$R$9),IF(OR(X$47=Daten!$E$18,X$47&lt;IN_build!$P$5),IN_build!$P$5,X$47))</f>
        <v>1949 - 1957</v>
      </c>
      <c r="Y80" s="276" t="str">
        <f>IF(OR(Y$47=Daten!$E$17,Y$47=""),IF(IN_build!$R$8&gt;=IN_build!$R$9,IN_build!$R$8,IN_build!$R$9),IF(OR(Y$47=Daten!$E$18,Y$47&lt;IN_build!$P$5),IN_build!$P$5,Y$47))</f>
        <v>1949 - 1957</v>
      </c>
      <c r="Z80" s="276" t="str">
        <f>IF(OR(Z$47=Daten!$E$17,Z$47=""),IF(IN_build!$R$8&gt;=IN_build!$R$9,IN_build!$R$8,IN_build!$R$9),IF(OR(Z$47=Daten!$E$18,Z$47&lt;IN_build!$P$5),IN_build!$P$5,Z$47))</f>
        <v>1949 - 1957</v>
      </c>
      <c r="AA80" s="276" t="str">
        <f>IF(OR(AA$47=Daten!$E$17,AA$47=""),IF(IN_build!$R$8&gt;=IN_build!$R$9,IN_build!$R$8,IN_build!$R$9),IF(OR(AA$47=Daten!$E$18,AA$47&lt;IN_build!$P$5),IN_build!$P$5,AA$47))</f>
        <v>1949 - 1957</v>
      </c>
      <c r="AB80" s="276" t="str">
        <f>IF(OR(AB$47=Daten!$E$17,AB$47=""),IF(IN_build!$R$8&gt;=IN_build!$R$9,IN_build!$R$8,IN_build!$R$9),IF(OR(AB$47=Daten!$E$18,AB$47&lt;IN_build!$P$5),IN_build!$P$5,AB$47))</f>
        <v>1949 - 1957</v>
      </c>
      <c r="AC80" s="276" t="str">
        <f>IF(OR(AC$47=Daten!$E$17,AC$47=""),IF(IN_build!$R$8&gt;=IN_build!$R$9,IN_build!$R$8,IN_build!$R$9),IF(OR(AC$47=Daten!$E$18,AC$47&lt;IN_build!$P$5),IN_build!$P$5,AC$47))</f>
        <v>1949 - 1957</v>
      </c>
      <c r="AD80" s="276" t="str">
        <f>IF(OR(AD$47=Daten!$E$17,AD$47=""),IF(IN_build!$R$8&gt;=IN_build!$R$9,IN_build!$R$8,IN_build!$R$9),IF(OR(AD$47=Daten!$E$18,AD$47&lt;IN_build!$P$5),IN_build!$P$5,AD$47))</f>
        <v>1949 - 1957</v>
      </c>
      <c r="AE80" s="276" t="str">
        <f>IF(OR(AE$47=Daten!$E$17,AE$47=""),IF(IN_build!$R$8&gt;=IN_build!$R$9,IN_build!$R$8,IN_build!$R$9),IF(OR(AE$47=Daten!$E$18,AE$47&lt;IN_build!$P$5),IN_build!$P$5,AE$47))</f>
        <v>1949 - 1957</v>
      </c>
      <c r="AF80" s="276" t="str">
        <f>IF(OR(AF$47=Daten!$E$17,AF$47=""),IF(IN_build!$R$8&gt;=IN_build!$R$9,IN_build!$R$8,IN_build!$R$9),IF(OR(AF$47=Daten!$E$18,AF$47&lt;IN_build!$P$5),IN_build!$P$5,AF$47))</f>
        <v>1949 - 1957</v>
      </c>
    </row>
    <row r="87" spans="18:19" x14ac:dyDescent="0.25">
      <c r="R87" s="136"/>
      <c r="S87" s="136"/>
    </row>
  </sheetData>
  <autoFilter ref="B1:Y69" xr:uid="{20892E64-CE98-4370-90F3-9CC89BDCD725}"/>
  <phoneticPr fontId="27" type="noConversion"/>
  <conditionalFormatting sqref="B1:B1048576">
    <cfRule type="expression" dxfId="54" priority="51">
      <formula>#REF!="x"</formula>
    </cfRule>
  </conditionalFormatting>
  <conditionalFormatting sqref="C1:C1048576">
    <cfRule type="expression" dxfId="53" priority="53">
      <formula>D1="x"</formula>
    </cfRule>
  </conditionalFormatting>
  <conditionalFormatting sqref="D1:D1048576 G40 H49 F49:G54 I49:I69 F56:G61 F63:G68">
    <cfRule type="expression" dxfId="52" priority="30">
      <formula>F1="x"</formula>
    </cfRule>
  </conditionalFormatting>
  <dataValidations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R12:AF12 R8:AF8</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tabSelected="1" zoomScale="90" zoomScaleNormal="90" workbookViewId="0">
      <pane ySplit="1" topLeftCell="A2" activePane="bottomLeft" state="frozen"/>
      <selection activeCell="V14" sqref="V14"/>
      <selection pane="bottomLeft" activeCell="A35" sqref="A35"/>
    </sheetView>
  </sheetViews>
  <sheetFormatPr baseColWidth="10" defaultColWidth="11.42578125" defaultRowHeight="15" x14ac:dyDescent="0.2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x14ac:dyDescent="0.3">
      <c r="A1" s="195" t="s">
        <v>886</v>
      </c>
      <c r="B1" s="195" t="s">
        <v>0</v>
      </c>
      <c r="C1" s="195" t="s">
        <v>497</v>
      </c>
      <c r="D1" s="195" t="s">
        <v>498</v>
      </c>
      <c r="E1" s="195" t="s">
        <v>714</v>
      </c>
      <c r="F1" s="195" t="s">
        <v>2</v>
      </c>
      <c r="G1" s="195" t="s">
        <v>887</v>
      </c>
      <c r="H1" s="195" t="s">
        <v>281</v>
      </c>
      <c r="I1" s="195" t="s">
        <v>768</v>
      </c>
    </row>
    <row r="2" spans="1:23" s="46" customFormat="1" x14ac:dyDescent="0.25">
      <c r="C2" t="s">
        <v>584</v>
      </c>
      <c r="D2"/>
      <c r="E2" t="s">
        <v>648</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x14ac:dyDescent="0.25">
      <c r="B3" t="s">
        <v>484</v>
      </c>
      <c r="E3" t="s">
        <v>725</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x14ac:dyDescent="0.3">
      <c r="B4" t="s">
        <v>250</v>
      </c>
      <c r="E4" t="s">
        <v>732</v>
      </c>
      <c r="I4" t="str">
        <f>IN_build!$P$5</f>
        <v>1949 - 1957</v>
      </c>
      <c r="J4" t="str">
        <f>IN_build!$P$5</f>
        <v>1949 - 1957</v>
      </c>
      <c r="K4" t="str">
        <f>IN_build!$P$5</f>
        <v>1949 - 1957</v>
      </c>
      <c r="L4" t="str">
        <f>IN_build!$P$5</f>
        <v>1949 - 1957</v>
      </c>
      <c r="M4" t="str">
        <f>IN_build!$P$5</f>
        <v>1949 - 1957</v>
      </c>
      <c r="N4" t="str">
        <f>IN_build!$P$5</f>
        <v>1949 - 1957</v>
      </c>
      <c r="O4" t="str">
        <f>IN_build!$P$5</f>
        <v>1949 - 1957</v>
      </c>
      <c r="P4" t="str">
        <f>IN_build!$P$5</f>
        <v>1949 - 1957</v>
      </c>
      <c r="Q4" t="str">
        <f>IN_build!$P$5</f>
        <v>1949 - 1957</v>
      </c>
      <c r="R4" t="str">
        <f>IN_build!$P$5</f>
        <v>1949 - 1957</v>
      </c>
      <c r="S4" t="str">
        <f>IN_build!$P$5</f>
        <v>1949 - 1957</v>
      </c>
      <c r="T4" t="str">
        <f>IN_build!$P$5</f>
        <v>1949 - 1957</v>
      </c>
      <c r="U4" t="str">
        <f>IN_build!$P$5</f>
        <v>1949 - 1957</v>
      </c>
      <c r="V4" t="str">
        <f>IN_build!$P$5</f>
        <v>1949 - 1957</v>
      </c>
      <c r="W4" t="str">
        <f>IN_build!$P$5</f>
        <v>1949 - 1957</v>
      </c>
    </row>
    <row r="5" spans="1:23" ht="15.75" thickBot="1" x14ac:dyDescent="0.3">
      <c r="B5" t="s">
        <v>585</v>
      </c>
      <c r="E5" t="s">
        <v>769</v>
      </c>
      <c r="I5" s="102">
        <f>IN_rooms!R3</f>
        <v>0</v>
      </c>
      <c r="J5" s="21" t="str">
        <f>IN_rooms!S3</f>
        <v>Test</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x14ac:dyDescent="0.3">
      <c r="A6" t="s">
        <v>888</v>
      </c>
      <c r="B6" t="s">
        <v>889</v>
      </c>
      <c r="E6" t="s">
        <v>890</v>
      </c>
      <c r="F6" t="s">
        <v>172</v>
      </c>
      <c r="I6" s="102">
        <f>IN_rooms!R$4*IN_rooms!R$5</f>
        <v>0</v>
      </c>
      <c r="J6" s="21">
        <f>IN_rooms!S$4*IN_rooms!S$5</f>
        <v>54.800000000000004</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x14ac:dyDescent="0.3">
      <c r="A7" t="s">
        <v>888</v>
      </c>
      <c r="B7" t="s">
        <v>891</v>
      </c>
      <c r="E7" t="s">
        <v>892</v>
      </c>
      <c r="F7" t="s">
        <v>129</v>
      </c>
      <c r="H7" t="s">
        <v>893</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x14ac:dyDescent="0.3">
      <c r="B8" t="s">
        <v>894</v>
      </c>
      <c r="E8" t="s">
        <v>895</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x14ac:dyDescent="0.3">
      <c r="B9" t="s">
        <v>896</v>
      </c>
      <c r="E9" t="s">
        <v>897</v>
      </c>
      <c r="F9" t="s">
        <v>898</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x14ac:dyDescent="0.3">
      <c r="B10" t="s">
        <v>899</v>
      </c>
      <c r="E10" t="s">
        <v>900</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x14ac:dyDescent="0.3">
      <c r="A11" t="s">
        <v>888</v>
      </c>
      <c r="B11" t="s">
        <v>901</v>
      </c>
      <c r="E11" t="s">
        <v>902</v>
      </c>
      <c r="F11" t="s">
        <v>175</v>
      </c>
      <c r="I11" s="102">
        <f t="shared" ref="I11:W11" si="2">I$7*I$6</f>
        <v>0</v>
      </c>
      <c r="J11" s="21">
        <f t="shared" si="2"/>
        <v>27.400000000000002</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x14ac:dyDescent="0.3">
      <c r="A12" t="s">
        <v>888</v>
      </c>
      <c r="B12" t="s">
        <v>903</v>
      </c>
      <c r="E12" t="s">
        <v>904</v>
      </c>
      <c r="F12" t="s">
        <v>112</v>
      </c>
      <c r="I12" s="66">
        <f>I$9*I$11*(I$10-Normaußentemperatur_12831!$B$6)</f>
        <v>0</v>
      </c>
      <c r="J12" s="68">
        <f>J$9*J$11*(J$10-Normaußentemperatur_12831!$B$6)</f>
        <v>279.48</v>
      </c>
      <c r="K12" s="66">
        <f>K$9*K$11*(K$10-Normaußentemperatur_12831!$B$6)</f>
        <v>153.00000000000003</v>
      </c>
      <c r="L12" s="68">
        <f>L$9*L$11*(L$10-Normaußentemperatur_12831!$B$6)</f>
        <v>127.5</v>
      </c>
      <c r="M12" s="68">
        <f>M$9*M$11*(M$10-Normaußentemperatur_12831!$B$6)</f>
        <v>153.00000000000003</v>
      </c>
      <c r="N12" s="68">
        <f>N$9*N$11*(N$10-Normaußentemperatur_12831!$B$6)</f>
        <v>191.25000000000003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x14ac:dyDescent="0.3">
      <c r="A13" t="s">
        <v>888</v>
      </c>
      <c r="B13" t="s">
        <v>905</v>
      </c>
      <c r="E13" t="s">
        <v>906</v>
      </c>
      <c r="F13" t="s">
        <v>111</v>
      </c>
      <c r="I13" s="306" t="e">
        <f t="shared" ref="I13:W13" ca="1" si="3">I$12/I$72</f>
        <v>#DIV/0!</v>
      </c>
      <c r="J13" s="269">
        <f t="shared" ca="1" si="3"/>
        <v>0.18596369356313303</v>
      </c>
      <c r="K13" s="302">
        <f t="shared" ca="1" si="3"/>
        <v>0.15221608715117149</v>
      </c>
      <c r="L13" s="269">
        <f t="shared" ca="1" si="3"/>
        <v>0.18914107699154428</v>
      </c>
      <c r="M13" s="269">
        <f t="shared" ca="1" si="3"/>
        <v>0.11163339859228046</v>
      </c>
      <c r="N13" s="269">
        <f t="shared" ca="1" si="3"/>
        <v>0.13357778941854373</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x14ac:dyDescent="0.3">
      <c r="A14" t="s">
        <v>185</v>
      </c>
      <c r="B14" t="s">
        <v>907</v>
      </c>
      <c r="C14" t="s">
        <v>184</v>
      </c>
      <c r="E14" t="s">
        <v>908</v>
      </c>
      <c r="F14" t="s">
        <v>122</v>
      </c>
      <c r="H14" t="s">
        <v>909</v>
      </c>
      <c r="I14" s="66" cm="1">
        <f t="array" ref="I14">IF(
    OR(IN_rooms!R$28="Nein",IN_rooms!R$31=0,IN_rooms!R$30 = 0, IN_build!$P$4 = "Flach bzw. Flachdach"),
    IN_rooms!R$9 * IN_rooms!R$5 - (IN_rooms!R$13 * IN_rooms!R$14 +
    IN_rooms!R$17 * IN_rooms!R$18 + IN_rooms!R$21 * IN_rooms!R$22),
_xlfn.LET(
  _xlpm.b_ceil, IN_rooms!R$32,
  _xlpm.L_wall, IN_rooms!R$9,
  _xlpm.n_giebel, IF(_xlpm.L_wall=0,0,IN_rooms!R33),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_xlpm.L_wall * IN_rooms!R$5,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AND(IN_rooms!R$29 = "Nein", _xlpm.n_giebel = 1),
  _xlpm.giebel_2_slop_1, AND(IN_rooms!R$29 = "Nein", _xlpm.n_giebel = 2),
  _xlpm.giebel_1_slop_2, AND(IN_rooms!R$29 = "Ja", _xlpm.n_giebel = 1),
  _xlpm.giebel_2_slop_2, AND(IN_rooms!R$29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J14" s="66" cm="1">
        <f t="array" ref="J14">IF(
    OR(IN_rooms!S$28="Nein",IN_rooms!S$31=0,IN_rooms!S$30 = 0, IN_build!$P$4 = "Flach bzw. Flachdach"),
    IN_rooms!S$9 * IN_rooms!S$5 - (IN_rooms!S$13 * IN_rooms!S$14 +
    IN_rooms!S$17 * IN_rooms!S$18 + IN_rooms!S$21 * IN_rooms!S$22),
_xlfn.LET(
  _xlpm.b_ceil, IN_rooms!S$32,
  _xlpm.L_wall, IN_rooms!S$9,
  _xlpm.n_giebel, IF(_xlpm.L_wall=0,0,IN_rooms!S33),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_xlpm.L_wall * IN_rooms!S$5,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AND(IN_rooms!S$29 = "Nein", _xlpm.n_giebel = 1),
  _xlpm.giebel_2_slop_1, AND(IN_rooms!S$29 = "Nein", _xlpm.n_giebel = 2),
  _xlpm.giebel_1_slop_2, AND(IN_rooms!S$29 = "Ja", _xlpm.n_giebel = 1),
  _xlpm.giebel_2_slop_2, AND(IN_rooms!S$29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22.660000000000004</v>
      </c>
      <c r="K14" s="66" cm="1">
        <f t="array" ref="K14">IF(
    OR(IN_rooms!T$28="Nein",IN_rooms!T$31=0,IN_rooms!T$30 = 0, IN_build!$P$4 = "Flach bzw. Flachdach"),
    IN_rooms!T$9 * IN_rooms!T$5 - (IN_rooms!T$13 * IN_rooms!T$14 +
    IN_rooms!T$17 * IN_rooms!T$18 + IN_rooms!T$21 * IN_rooms!T$22),
_xlfn.LET(
  _xlpm.b_ceil, IN_rooms!T$32,
  _xlpm.L_wall, IN_rooms!T$9,
  _xlpm.n_giebel, IF(_xlpm.L_wall=0,0,IN_rooms!T33),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_xlpm.L_wall * IN_rooms!T$5,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AND(IN_rooms!T$29 = "Nein", _xlpm.n_giebel = 1),
  _xlpm.giebel_2_slop_1, AND(IN_rooms!T$29 = "Nein", _xlpm.n_giebel = 2),
  _xlpm.giebel_1_slop_2, AND(IN_rooms!T$29 = "Ja", _xlpm.n_giebel = 1),
  _xlpm.giebel_2_slop_2, AND(IN_rooms!T$29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12</v>
      </c>
      <c r="L14" s="66" cm="1">
        <f t="array" ref="L14">IF(
    OR(IN_rooms!U$28="Nein",IN_rooms!U$31=0,IN_rooms!U$30 = 0, IN_build!$P$4 = "Flach bzw. Flachdach"),
    IN_rooms!U$9 * IN_rooms!U$5 - (IN_rooms!U$13 * IN_rooms!U$14 +
    IN_rooms!U$17 * IN_rooms!U$18 + IN_rooms!U$21 * IN_rooms!U$22),
_xlfn.LET(
  _xlpm.b_ceil, IN_rooms!U$32,
  _xlpm.L_wall, IN_rooms!U$9,
  _xlpm.n_giebel, IF(_xlpm.L_wall=0,0,IN_rooms!U33),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_xlpm.L_wall * IN_rooms!U$5,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AND(IN_rooms!U$29 = "Nein", _xlpm.n_giebel = 1),
  _xlpm.giebel_2_slop_1, AND(IN_rooms!U$29 = "Nein", _xlpm.n_giebel = 2),
  _xlpm.giebel_1_slop_2, AND(IN_rooms!U$29 = "Ja", _xlpm.n_giebel = 1),
  _xlpm.giebel_2_slop_2, AND(IN_rooms!U$29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v>
      </c>
      <c r="M14" s="66" cm="1">
        <f t="array" ref="M14">IF(
    OR(IN_rooms!V$28="Nein",IN_rooms!V$31=0,IN_rooms!V$30 = 0, IN_build!$P$4 = "Flach bzw. Flachdach"),
    IN_rooms!V$9 * IN_rooms!V$5 - (IN_rooms!V$13 * IN_rooms!V$14 +
    IN_rooms!V$17 * IN_rooms!V$18 + IN_rooms!V$21 * IN_rooms!V$22),
_xlfn.LET(
  _xlpm.b_ceil, IN_rooms!V$32,
  _xlpm.L_wall, IN_rooms!V$9,
  _xlpm.n_giebel, IF(_xlpm.L_wall=0,0,IN_rooms!V33),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_xlpm.L_wall * IN_rooms!V$5,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AND(IN_rooms!V$29 = "Nein", _xlpm.n_giebel = 1),
  _xlpm.giebel_2_slop_1, AND(IN_rooms!V$29 = "Nein", _xlpm.n_giebel = 2),
  _xlpm.giebel_1_slop_2, AND(IN_rooms!V$29 = "Ja", _xlpm.n_giebel = 1),
  _xlpm.giebel_2_slop_2, AND(IN_rooms!V$29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9.0524705337543612</v>
      </c>
      <c r="N14" s="66" cm="1">
        <f t="array" ref="N14">IF(
    OR(IN_rooms!W$28="Nein",IN_rooms!W$31=0,IN_rooms!W$30 = 0, IN_build!$P$4 = "Flach bzw. Flachdach"),
    IN_rooms!W$9 * IN_rooms!W$5 - (IN_rooms!W$13 * IN_rooms!W$14 +
    IN_rooms!W$17 * IN_rooms!W$18 + IN_rooms!W$21 * IN_rooms!W$22),
_xlfn.LET(
  _xlpm.b_ceil, IN_rooms!W$32,
  _xlpm.L_wall, IN_rooms!W$9,
  _xlpm.n_giebel, IF(_xlpm.L_wall=0,0,IN_rooms!W33),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_xlpm.L_wall * IN_rooms!W$5,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AND(IN_rooms!W$29 = "Nein", _xlpm.n_giebel = 1),
  _xlpm.giebel_2_slop_1, AND(IN_rooms!W$29 = "Nein", _xlpm.n_giebel = 2),
  _xlpm.giebel_1_slop_2, AND(IN_rooms!W$29 = "Ja", _xlpm.n_giebel = 1),
  _xlpm.giebel_2_slop_2, AND(IN_rooms!W$29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15</v>
      </c>
      <c r="O14" s="66" cm="1">
        <f t="array" ref="O14">IF(
    OR(IN_rooms!X$28="Nein",IN_rooms!X$31=0,IN_rooms!X$30 = 0, IN_build!$P$4 = "Flach bzw. Flachdach"),
    IN_rooms!X$9 * IN_rooms!X$5 - (IN_rooms!X$13 * IN_rooms!X$14 +
    IN_rooms!X$17 * IN_rooms!X$18 + IN_rooms!X$21 * IN_rooms!X$22),
_xlfn.LET(
  _xlpm.b_ceil, IN_rooms!X$32,
  _xlpm.L_wall, IN_rooms!X$9,
  _xlpm.n_giebel, IF(_xlpm.L_wall=0,0,IN_rooms!X33),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_xlpm.L_wall * IN_rooms!X$5,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AND(IN_rooms!X$29 = "Nein", _xlpm.n_giebel = 1),
  _xlpm.giebel_2_slop_1, AND(IN_rooms!X$29 = "Nein", _xlpm.n_giebel = 2),
  _xlpm.giebel_1_slop_2, AND(IN_rooms!X$29 = "Ja", _xlpm.n_giebel = 1),
  _xlpm.giebel_2_slop_2, AND(IN_rooms!X$29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P14" s="66" cm="1">
        <f t="array" ref="P14">IF(
    OR(IN_rooms!Y$28="Nein",IN_rooms!Y$31=0,IN_rooms!Y$30 = 0, IN_build!$P$4 = "Flach bzw. Flachdach"),
    IN_rooms!Y$9 * IN_rooms!Y$5 - (IN_rooms!Y$13 * IN_rooms!Y$14 +
    IN_rooms!Y$17 * IN_rooms!Y$18 + IN_rooms!Y$21 * IN_rooms!Y$22),
_xlfn.LET(
  _xlpm.b_ceil, IN_rooms!Y$32,
  _xlpm.L_wall, IN_rooms!Y$9,
  _xlpm.n_giebel, IF(_xlpm.L_wall=0,0,IN_rooms!Y33),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_xlpm.L_wall * IN_rooms!Y$5,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AND(IN_rooms!Y$29 = "Nein", _xlpm.n_giebel = 1),
  _xlpm.giebel_2_slop_1, AND(IN_rooms!Y$29 = "Nein", _xlpm.n_giebel = 2),
  _xlpm.giebel_1_slop_2, AND(IN_rooms!Y$29 = "Ja", _xlpm.n_giebel = 1),
  _xlpm.giebel_2_slop_2, AND(IN_rooms!Y$29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Q14" s="66" cm="1">
        <f t="array" ref="Q14">IF(
    OR(IN_rooms!Z$28="Nein",IN_rooms!Z$31=0,IN_rooms!Z$30 = 0, IN_build!$P$4 = "Flach bzw. Flachdach"),
    IN_rooms!Z$9 * IN_rooms!Z$5 - (IN_rooms!Z$13 * IN_rooms!Z$14 +
    IN_rooms!Z$17 * IN_rooms!Z$18 + IN_rooms!Z$21 * IN_rooms!Z$22),
_xlfn.LET(
  _xlpm.b_ceil, IN_rooms!Z$32,
  _xlpm.L_wall, IN_rooms!Z$9,
  _xlpm.n_giebel, IF(_xlpm.L_wall=0,0,IN_rooms!Z33),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_xlpm.L_wall * IN_rooms!Z$5,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AND(IN_rooms!Z$29 = "Nein", _xlpm.n_giebel = 1),
  _xlpm.giebel_2_slop_1, AND(IN_rooms!Z$29 = "Nein", _xlpm.n_giebel = 2),
  _xlpm.giebel_1_slop_2, AND(IN_rooms!Z$29 = "Ja", _xlpm.n_giebel = 1),
  _xlpm.giebel_2_slop_2, AND(IN_rooms!Z$29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R14" s="66" cm="1">
        <f t="array" ref="R14">IF(
    OR(IN_rooms!AA$28="Nein",IN_rooms!AA$31=0,IN_rooms!AA$30 = 0, IN_build!$P$4 = "Flach bzw. Flachdach"),
    IN_rooms!AA$9 * IN_rooms!AA$5 - (IN_rooms!AA$13 * IN_rooms!AA$14 +
    IN_rooms!AA$17 * IN_rooms!AA$18 + IN_rooms!AA$21 * IN_rooms!AA$22),
_xlfn.LET(
  _xlpm.b_ceil, IN_rooms!AA$32,
  _xlpm.L_wall, IN_rooms!AA$9,
  _xlpm.n_giebel, IF(_xlpm.L_wall=0,0,IN_rooms!AA33),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_xlpm.L_wall * IN_rooms!AA$5,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AND(IN_rooms!AA$29 = "Nein", _xlpm.n_giebel = 1),
  _xlpm.giebel_2_slop_1, AND(IN_rooms!AA$29 = "Nein", _xlpm.n_giebel = 2),
  _xlpm.giebel_1_slop_2, AND(IN_rooms!AA$29 = "Ja", _xlpm.n_giebel = 1),
  _xlpm.giebel_2_slop_2, AND(IN_rooms!AA$29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S14" s="66" cm="1">
        <f t="array" ref="S14">IF(
    OR(IN_rooms!AB$28="Nein",IN_rooms!AB$31=0,IN_rooms!AB$30 = 0, IN_build!$P$4 = "Flach bzw. Flachdach"),
    IN_rooms!AB$9 * IN_rooms!AB$5 - (IN_rooms!AB$13 * IN_rooms!AB$14 +
    IN_rooms!AB$17 * IN_rooms!AB$18 + IN_rooms!AB$21 * IN_rooms!AB$22),
_xlfn.LET(
  _xlpm.b_ceil, IN_rooms!AB$32,
  _xlpm.L_wall, IN_rooms!AB$9,
  _xlpm.n_giebel, IF(_xlpm.L_wall=0,0,IN_rooms!AB33),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_xlpm.L_wall * IN_rooms!AB$5,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AND(IN_rooms!AB$29 = "Nein", _xlpm.n_giebel = 1),
  _xlpm.giebel_2_slop_1, AND(IN_rooms!AB$29 = "Nein", _xlpm.n_giebel = 2),
  _xlpm.giebel_1_slop_2, AND(IN_rooms!AB$29 = "Ja", _xlpm.n_giebel = 1),
  _xlpm.giebel_2_slop_2, AND(IN_rooms!AB$29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T14" s="66" cm="1">
        <f t="array" ref="T14">IF(
    OR(IN_rooms!AC$28="Nein",IN_rooms!AC$31=0,IN_rooms!AC$30 = 0, IN_build!$P$4 = "Flach bzw. Flachdach"),
    IN_rooms!AC$9 * IN_rooms!AC$5 - (IN_rooms!AC$13 * IN_rooms!AC$14 +
    IN_rooms!AC$17 * IN_rooms!AC$18 + IN_rooms!AC$21 * IN_rooms!AC$22),
_xlfn.LET(
  _xlpm.b_ceil, IN_rooms!AC$32,
  _xlpm.L_wall, IN_rooms!AC$9,
  _xlpm.n_giebel, IF(_xlpm.L_wall=0,0,IN_rooms!AC33),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_xlpm.L_wall * IN_rooms!AC$5,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AND(IN_rooms!AC$29 = "Nein", _xlpm.n_giebel = 1),
  _xlpm.giebel_2_slop_1, AND(IN_rooms!AC$29 = "Nein", _xlpm.n_giebel = 2),
  _xlpm.giebel_1_slop_2, AND(IN_rooms!AC$29 = "Ja", _xlpm.n_giebel = 1),
  _xlpm.giebel_2_slop_2, AND(IN_rooms!AC$29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U14" s="66" cm="1">
        <f t="array" ref="U14">IF(
    OR(IN_rooms!AD$28="Nein",IN_rooms!AD$31=0,IN_rooms!AD$30 = 0, IN_build!$P$4 = "Flach bzw. Flachdach"),
    IN_rooms!AD$9 * IN_rooms!AD$5 - (IN_rooms!AD$13 * IN_rooms!AD$14 +
    IN_rooms!AD$17 * IN_rooms!AD$18 + IN_rooms!AD$21 * IN_rooms!AD$22),
_xlfn.LET(
  _xlpm.b_ceil, IN_rooms!AD$32,
  _xlpm.L_wall, IN_rooms!AD$9,
  _xlpm.n_giebel, IF(_xlpm.L_wall=0,0,IN_rooms!AD33),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_xlpm.L_wall * IN_rooms!AD$5,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AND(IN_rooms!AD$29 = "Nein", _xlpm.n_giebel = 1),
  _xlpm.giebel_2_slop_1, AND(IN_rooms!AD$29 = "Nein", _xlpm.n_giebel = 2),
  _xlpm.giebel_1_slop_2, AND(IN_rooms!AD$29 = "Ja", _xlpm.n_giebel = 1),
  _xlpm.giebel_2_slop_2, AND(IN_rooms!AD$29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V14" s="66" cm="1">
        <f t="array" ref="V14">IF(
    OR(IN_rooms!AE$28="Nein",IN_rooms!AE$31=0,IN_rooms!AE$30 = 0, IN_build!$P$4 = "Flach bzw. Flachdach"),
    IN_rooms!AE$9 * IN_rooms!AE$5 - (IN_rooms!AE$13 * IN_rooms!AE$14 +
    IN_rooms!AE$17 * IN_rooms!AE$18 + IN_rooms!AE$21 * IN_rooms!AE$22),
_xlfn.LET(
  _xlpm.b_ceil, IN_rooms!AE$32,
  _xlpm.L_wall, IN_rooms!AE$9,
  _xlpm.n_giebel, IF(_xlpm.L_wall=0,0,IN_rooms!AE33),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_xlpm.L_wall * IN_rooms!AE$5,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AND(IN_rooms!AE$29 = "Nein", _xlpm.n_giebel = 1),
  _xlpm.giebel_2_slop_1, AND(IN_rooms!AE$29 = "Nein", _xlpm.n_giebel = 2),
  _xlpm.giebel_1_slop_2, AND(IN_rooms!AE$29 = "Ja", _xlpm.n_giebel = 1),
  _xlpm.giebel_2_slop_2, AND(IN_rooms!AE$29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W14" s="66" cm="1">
        <f t="array" ref="W14">IF(
    OR(IN_rooms!AF$28="Nein",IN_rooms!AF$31=0,IN_rooms!AF$30 = 0, IN_build!$P$4 = "Flach bzw. Flachdach"),
    IN_rooms!AF$9 * IN_rooms!AF$5 - (IN_rooms!AF$13 * IN_rooms!AF$14 +
    IN_rooms!AF$17 * IN_rooms!AF$18 + IN_rooms!AF$21 * IN_rooms!AF$22),
_xlfn.LET(
  _xlpm.b_ceil, IN_rooms!AF$32,
  _xlpm.L_wall, IN_rooms!AF$9,
  _xlpm.n_giebel, IF(_xlpm.L_wall=0,0,IN_rooms!AF33),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_xlpm.L_wall * IN_rooms!AF$5,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AND(IN_rooms!AF$29 = "Nein", _xlpm.n_giebel = 1),
  _xlpm.giebel_2_slop_1, AND(IN_rooms!AF$29 = "Nein", _xlpm.n_giebel = 2),
  _xlpm.giebel_1_slop_2, AND(IN_rooms!AF$29 = "Ja", _xlpm.n_giebel = 1),
  _xlpm.giebel_2_slop_2, AND(IN_rooms!AF$29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row>
    <row r="15" spans="1:23" ht="15.75" thickBot="1" x14ac:dyDescent="0.3">
      <c r="A15" t="s">
        <v>185</v>
      </c>
      <c r="B15" t="s">
        <v>910</v>
      </c>
      <c r="C15" t="s">
        <v>184</v>
      </c>
      <c r="E15" t="s">
        <v>911</v>
      </c>
      <c r="F15" t="s">
        <v>912</v>
      </c>
      <c r="I15" s="66" cm="1">
        <f t="array" ref="I15">IF(I14=0,0,_xlfn.AGGREGATE(15,6,U_Werte_IWU!$F$30:$F$297/((U_Werte_IWU!$E$30:$E$297=LEFT($A$14,9))*(U_Werte_IWU!$D$30:$D$297=clc_load!I4)*(U_Werte_IWU!$C$30:$C$297=clc_load!I3)),1))</f>
        <v>0</v>
      </c>
      <c r="J15" s="66" cm="1">
        <f t="array" ref="J15">IF(J14=0,0,_xlfn.AGGREGATE(15,6,U_Werte_IWU!$F$30:$F$297/((U_Werte_IWU!$E$30:$E$297=LEFT($A$14,9))*(U_Werte_IWU!$D$30:$D$297=clc_load!J4)*(U_Werte_IWU!$C$30:$C$297=clc_load!J3)),1))</f>
        <v>0.93</v>
      </c>
      <c r="K15" s="66" cm="1">
        <f t="array" ref="K15">IF(K14=0,0,_xlfn.AGGREGATE(15,6,U_Werte_IWU!$F$30:$F$297/((U_Werte_IWU!$E$30:$E$297=LEFT($A$14,9))*(U_Werte_IWU!$D$30:$D$297=clc_load!K4)*(U_Werte_IWU!$C$30:$C$297=clc_load!K3)),1))</f>
        <v>0.93</v>
      </c>
      <c r="L15" s="66" cm="1">
        <f t="array" ref="L15">IF(L14=0,0,_xlfn.AGGREGATE(15,6,U_Werte_IWU!$F$30:$F$297/((U_Werte_IWU!$E$30:$E$297=LEFT($A$14,9))*(U_Werte_IWU!$D$30:$D$297=clc_load!L4)*(U_Werte_IWU!$C$30:$C$297=clc_load!L3)),1))</f>
        <v>0.93</v>
      </c>
      <c r="M15" s="66" cm="1">
        <f t="array" ref="M15">IF(M14=0,0,_xlfn.AGGREGATE(15,6,U_Werte_IWU!$F$30:$F$297/((U_Werte_IWU!$E$30:$E$297=LEFT($A$14,9))*(U_Werte_IWU!$D$30:$D$297=clc_load!M4)*(U_Werte_IWU!$C$30:$C$297=clc_load!M3)),1))</f>
        <v>0.93</v>
      </c>
      <c r="N15" s="66" cm="1">
        <f t="array" ref="N15">IF(N14=0,0,_xlfn.AGGREGATE(15,6,U_Werte_IWU!$F$30:$F$297/((U_Werte_IWU!$E$30:$E$297=LEFT($A$14,9))*(U_Werte_IWU!$D$30:$D$297=clc_load!N4)*(U_Werte_IWU!$C$30:$C$297=clc_load!N3)),1))</f>
        <v>0.93</v>
      </c>
      <c r="O15" s="66" cm="1">
        <f t="array" ref="O15">IF(O14=0,0,_xlfn.AGGREGATE(15,6,U_Werte_IWU!$F$30:$F$297/((U_Werte_IWU!$E$30:$E$297=LEFT($A$14,9))*(U_Werte_IWU!$D$30:$D$297=clc_load!O4)*(U_Werte_IWU!$C$30:$C$297=clc_load!O3)),1))</f>
        <v>0</v>
      </c>
      <c r="P15" s="66" cm="1">
        <f t="array" ref="P15">IF(P14=0,0,_xlfn.AGGREGATE(15,6,U_Werte_IWU!$F$30:$F$297/((U_Werte_IWU!$E$30:$E$297=LEFT($A$14,9))*(U_Werte_IWU!$D$30:$D$297=clc_load!P4)*(U_Werte_IWU!$C$30:$C$297=clc_load!P3)),1))</f>
        <v>0</v>
      </c>
      <c r="Q15" s="66" cm="1">
        <f t="array" ref="Q15">IF(Q14=0,0,_xlfn.AGGREGATE(15,6,U_Werte_IWU!$F$30:$F$297/((U_Werte_IWU!$E$30:$E$297=LEFT($A$14,9))*(U_Werte_IWU!$D$30:$D$297=clc_load!Q4)*(U_Werte_IWU!$C$30:$C$297=clc_load!Q3)),1))</f>
        <v>0</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x14ac:dyDescent="0.3">
      <c r="A16" t="s">
        <v>185</v>
      </c>
      <c r="B16" t="s">
        <v>913</v>
      </c>
      <c r="C16" t="s">
        <v>184</v>
      </c>
      <c r="E16" t="s">
        <v>914</v>
      </c>
      <c r="F16" t="s">
        <v>912</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v>
      </c>
      <c r="J16" s="315"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0.93</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0.93</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0.93</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0.93</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0.93</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x14ac:dyDescent="0.3">
      <c r="A17" t="s">
        <v>185</v>
      </c>
      <c r="B17" t="s">
        <v>915</v>
      </c>
      <c r="C17" t="s">
        <v>184</v>
      </c>
      <c r="E17" t="s">
        <v>916</v>
      </c>
      <c r="F17" t="s">
        <v>112</v>
      </c>
      <c r="G17" s="136"/>
      <c r="I17" s="66">
        <f>IF(I14=0,0,I14*(I16+I$8)*_xlfn.XLOOKUP(IN_rooms!R12,Daten!$E$106:$E$109,Daten!$F$106:$F$109,"FEHLER",0,1)*(I$10-Normaußentemperatur_12831!$B$6))</f>
        <v>0</v>
      </c>
      <c r="J17" s="68">
        <f ca="1">IF(J14=0,0,J14*(J16+J$8)*_xlfn.XLOOKUP(IN_rooms!S12,Daten!$E$106:$E$109,Daten!$F$106:$F$109,"FEHLER",0,1)*(J$10-Normaußentemperatur_12831!$B$6))</f>
        <v>700.19400000000007</v>
      </c>
      <c r="K17" s="66">
        <f ca="1">IF(K14=0,0,K14*(K16+K$8)*_xlfn.XLOOKUP(IN_rooms!T12,Daten!$E$106:$E$109,Daten!$F$106:$F$109,"FEHLER",0,1)*(K$10-Normaußentemperatur_12831!$B$6))</f>
        <v>370.79999999999995</v>
      </c>
      <c r="L17" s="68">
        <f ca="1">IF(L14=0,0,L14*(L16+L$8)*_xlfn.XLOOKUP(IN_rooms!U12,Daten!$E$106:$E$109,Daten!$F$106:$F$109,"FEHLER",0,1)*(L$10-Normaußentemperatur_12831!$B$6))</f>
        <v>278.09999999999997</v>
      </c>
      <c r="M17" s="68">
        <f ca="1">IF(M14=0,0,M14*(M16+M$8)*_xlfn.XLOOKUP(IN_rooms!V12,Daten!$E$106:$E$109,Daten!$F$106:$F$109,"FEHLER",0,1)*(M$10-Normaußentemperatur_12831!$B$6))</f>
        <v>279.72133949300979</v>
      </c>
      <c r="N17" s="68">
        <f ca="1">IF(N14=0,0,N14*(N16+N$8)*_xlfn.XLOOKUP(IN_rooms!W12,Daten!$E$106:$E$109,Daten!$F$106:$F$109,"FEHLER",0,1)*(N$10-Normaußentemperatur_12831!$B$6))</f>
        <v>463.50000000000006</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x14ac:dyDescent="0.3">
      <c r="A18" t="s">
        <v>185</v>
      </c>
      <c r="B18" t="s">
        <v>905</v>
      </c>
      <c r="C18" t="s">
        <v>184</v>
      </c>
      <c r="E18" t="s">
        <v>917</v>
      </c>
      <c r="F18" t="s">
        <v>111</v>
      </c>
      <c r="I18" s="102" t="e">
        <f t="shared" ref="I18:W18" ca="1" si="4">I$17/I$72</f>
        <v>#DIV/0!</v>
      </c>
      <c r="J18" s="135">
        <f t="shared" ca="1" si="4"/>
        <v>0.46590332922121214</v>
      </c>
      <c r="K18" s="102">
        <f t="shared" ca="1" si="4"/>
        <v>0.36890016415460375</v>
      </c>
      <c r="L18" s="135">
        <f t="shared" ca="1" si="4"/>
        <v>0.41255006675567418</v>
      </c>
      <c r="M18" s="135">
        <f t="shared" ca="1" si="4"/>
        <v>0.20409309664307032</v>
      </c>
      <c r="N18" s="135">
        <f t="shared" ca="1" si="4"/>
        <v>0.32372970141435303</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x14ac:dyDescent="0.3">
      <c r="A19" t="s">
        <v>189</v>
      </c>
      <c r="B19" t="s">
        <v>907</v>
      </c>
      <c r="C19" t="s">
        <v>791</v>
      </c>
      <c r="E19" t="s">
        <v>918</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x14ac:dyDescent="0.3">
      <c r="A20" t="s">
        <v>189</v>
      </c>
      <c r="B20" t="s">
        <v>910</v>
      </c>
      <c r="C20" t="s">
        <v>791</v>
      </c>
      <c r="E20" t="s">
        <v>919</v>
      </c>
      <c r="F20" t="s">
        <v>912</v>
      </c>
      <c r="H20" s="202" t="s">
        <v>920</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x14ac:dyDescent="0.3">
      <c r="A21" t="s">
        <v>189</v>
      </c>
      <c r="B21" t="s">
        <v>913</v>
      </c>
      <c r="C21" t="s">
        <v>791</v>
      </c>
      <c r="E21" t="s">
        <v>921</v>
      </c>
      <c r="F21" t="s">
        <v>912</v>
      </c>
      <c r="I21" s="66">
        <f ca="1">IF(IN_rooms!R$27&gt;0,1/(1/I$20+IN_rooms!R$27*0.01/INDEX(INDIRECT("PAR[lambda_ins_thick]"),1)),I$20)</f>
        <v>1</v>
      </c>
      <c r="J21" s="315">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x14ac:dyDescent="0.3">
      <c r="A22" t="s">
        <v>189</v>
      </c>
      <c r="B22" t="s">
        <v>915</v>
      </c>
      <c r="C22" t="s">
        <v>791</v>
      </c>
      <c r="E22" t="s">
        <v>922</v>
      </c>
      <c r="F22" t="s">
        <v>112</v>
      </c>
      <c r="H22" t="s">
        <v>923</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x14ac:dyDescent="0.3">
      <c r="A23" t="s">
        <v>189</v>
      </c>
      <c r="B23" t="s">
        <v>905</v>
      </c>
      <c r="C23" t="s">
        <v>791</v>
      </c>
      <c r="E23" t="s">
        <v>924</v>
      </c>
      <c r="F23" t="s">
        <v>111</v>
      </c>
      <c r="I23" s="102">
        <f>IF(I$22=0,0,I$22/I$72)</f>
        <v>0</v>
      </c>
      <c r="J23" s="102">
        <f t="shared" ref="J23:W23" si="6">IF(J$22=0,0,J$22/J$72)</f>
        <v>0</v>
      </c>
      <c r="K23" s="102">
        <f t="shared" ca="1" si="6"/>
        <v>4.1038650947619756E-2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x14ac:dyDescent="0.3">
      <c r="A24" t="s">
        <v>925</v>
      </c>
      <c r="B24" t="s">
        <v>926</v>
      </c>
      <c r="C24" t="s">
        <v>823</v>
      </c>
      <c r="F24" t="s">
        <v>112</v>
      </c>
      <c r="H24" t="s">
        <v>927</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x14ac:dyDescent="0.3">
      <c r="A25" s="201" t="s">
        <v>928</v>
      </c>
      <c r="B25" t="s">
        <v>929</v>
      </c>
      <c r="C25" t="s">
        <v>823</v>
      </c>
      <c r="F25" t="s">
        <v>172</v>
      </c>
      <c r="H25" t="s">
        <v>930</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x14ac:dyDescent="0.3">
      <c r="A26" t="s">
        <v>550</v>
      </c>
      <c r="B26" t="s">
        <v>907</v>
      </c>
      <c r="C26" t="s">
        <v>196</v>
      </c>
      <c r="E26" t="s">
        <v>931</v>
      </c>
      <c r="F26" t="s">
        <v>122</v>
      </c>
      <c r="I26" s="66" cm="1">
        <f t="array" ref="I2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c r="J26" s="66" cm="1">
        <f t="array" ref="J26">_xlfn.IFS(
   IN_rooms!S$28&lt;&gt;"Ja",
    0,
    IN_build!$P$4 = "Flach bzw. Flachdach",
      IN_rooms!S$4     - (IN_rooms!S$41 * IN_rooms!S$42)
      - (IN_rooms!S$45 * IN_rooms!S$46),
  IN_rooms!S$39&gt;0,
    IN_rooms!S$30 * IN_rooms!S$31
      * IF(IN_rooms!S$29="Nein",1,2)
    + IN_rooms!S$39
      / SIN(
          _xlfn.IFS(
            IN_build!$P$4="geneigt",   25,
            IN_build!$P$4="steil",     40,
            IN_build!$P$4="sehr steil",55
          )
          * PI() / 180
        )
      * IN_rooms!S$30
    - (IN_rooms!S$41 * IN_rooms!S$42)
    - (IN_rooms!S$45 * IN_rooms!S$46),
  OR(
    IN_rooms!S$39=0,
    IN_rooms!S$37&gt;0
  ),
    IN_rooms!S$30 * IN_rooms!S$31
    - (IN_rooms!S$41 * IN_rooms!S$42)
    - (IN_rooms!S$45 * IN_rooms!S$46)
)</f>
        <v>0</v>
      </c>
      <c r="K26" s="66" cm="1">
        <f t="array" ref="K26">_xlfn.IFS(
   IN_rooms!T$28&lt;&gt;"Ja",
    0,
    IN_build!$P$4 = "Flach bzw. Flachdach",
      IN_rooms!T$4     - (IN_rooms!T$41 * IN_rooms!T$42)
      - (IN_rooms!T$45 * IN_rooms!T$46),
  IN_rooms!T$39&gt;0,
    IN_rooms!T$30 * IN_rooms!T$31
      * IF(IN_rooms!T$29="Nein",1,2)
    + IN_rooms!T$39
      / SIN(
          _xlfn.IFS(
            IN_build!$P$4="geneigt",   25,
            IN_build!$P$4="steil",     40,
            IN_build!$P$4="sehr steil",55
          )
          * PI() / 180
        )
      * IN_rooms!T$30
    - (IN_rooms!T$41 * IN_rooms!T$42)
    - (IN_rooms!T$45 * IN_rooms!T$46),
  OR(
    IN_rooms!T$39=0,
    IN_rooms!T$37&gt;0
  ),
    IN_rooms!T$30 * IN_rooms!T$31
    - (IN_rooms!T$41 * IN_rooms!T$42)
    - (IN_rooms!T$45 * IN_rooms!T$46)
)</f>
        <v>0</v>
      </c>
      <c r="L26" s="66" cm="1">
        <f t="array" ref="L26">_xlfn.IFS(
   IN_rooms!U$28&lt;&gt;"Ja",
    0,
    IN_build!$P$4 = "Flach bzw. Flachdach",
      IN_rooms!U$4     - (IN_rooms!U$41 * IN_rooms!U$42)
      - (IN_rooms!U$45 * IN_rooms!U$46),
  IN_rooms!U$39&gt;0,
    IN_rooms!U$30 * IN_rooms!U$31
      * IF(IN_rooms!U$29="Nein",1,2)
    + IN_rooms!U$39
      / SIN(
          _xlfn.IFS(
            IN_build!$P$4="geneigt",   25,
            IN_build!$P$4="steil",     40,
            IN_build!$P$4="sehr steil",55
          )
          * PI() / 180
        )
      * IN_rooms!U$30
    - (IN_rooms!U$41 * IN_rooms!U$42)
    - (IN_rooms!U$45 * IN_rooms!U$46),
  OR(
    IN_rooms!U$39=0,
    IN_rooms!U$37&gt;0
  ),
    IN_rooms!U$30 * IN_rooms!U$31
    - (IN_rooms!U$41 * IN_rooms!U$42)
    - (IN_rooms!U$45 * IN_rooms!U$46)
)</f>
        <v>0</v>
      </c>
      <c r="M26" s="66" cm="1">
        <f t="array" ref="M26">_xlfn.IFS(
   IN_rooms!V$28&lt;&gt;"Ja",
    0,
    IN_build!$P$4 = "Flach bzw. Flachdach",
      IN_rooms!V$4     - (IN_rooms!V$41 * IN_rooms!V$42)
      - (IN_rooms!V$45 * IN_rooms!V$46),
  IN_rooms!V$39&gt;0,
    IN_rooms!V$30 * IN_rooms!V$31
      * IF(IN_rooms!V$29="Nein",1,2)
    + IN_rooms!V$39
      / SIN(
          _xlfn.IFS(
            IN_build!$P$4="geneigt",   25,
            IN_build!$P$4="steil",     40,
            IN_build!$P$4="sehr steil",55
          )
          * PI() / 180
        )
      * IN_rooms!V$30
    - (IN_rooms!V$41 * IN_rooms!V$42)
    - (IN_rooms!V$45 * IN_rooms!V$46),
  OR(
    IN_rooms!V$39=0,
    IN_rooms!V$37&gt;0
  ),
    IN_rooms!V$30 * IN_rooms!V$31
    - (IN_rooms!V$41 * IN_rooms!V$42)
    - (IN_rooms!V$45 * IN_rooms!V$46)
)</f>
        <v>24.732403166304998</v>
      </c>
      <c r="N26" s="66" cm="1">
        <f t="array" ref="N26">_xlfn.IFS(
   IN_rooms!W$28&lt;&gt;"Ja",
    0,
    IN_build!$P$4 = "Flach bzw. Flachdach",
      IN_rooms!W$4     - (IN_rooms!W$41 * IN_rooms!W$42)
      - (IN_rooms!W$45 * IN_rooms!W$46),
  IN_rooms!W$39&gt;0,
    IN_rooms!W$30 * IN_rooms!W$31
      * IF(IN_rooms!W$29="Nein",1,2)
    + IN_rooms!W$39
      / SIN(
          _xlfn.IFS(
            IN_build!$P$4="geneigt",   25,
            IN_build!$P$4="steil",     40,
            IN_build!$P$4="sehr steil",55
          )
          * PI() / 180
        )
      * IN_rooms!W$30
    - (IN_rooms!W$41 * IN_rooms!W$42)
    - (IN_rooms!W$45 * IN_rooms!W$46),
  OR(
    IN_rooms!W$39=0,
    IN_rooms!W$37&gt;0
  ),
    IN_rooms!W$30 * IN_rooms!W$31
    - (IN_rooms!W$41 * IN_rooms!W$42)
    - (IN_rooms!W$45 * IN_rooms!W$46)
)</f>
        <v>0</v>
      </c>
      <c r="O26" s="66" cm="1">
        <f t="array" ref="O26">_xlfn.IFS(
   IN_rooms!X$28&lt;&gt;"Ja",
    0,
    IN_build!$P$4 = "Flach bzw. Flachdach",
      IN_rooms!X$4     - (IN_rooms!X$41 * IN_rooms!X$42)
      - (IN_rooms!X$45 * IN_rooms!X$46),
  IN_rooms!X$39&gt;0,
    IN_rooms!X$30 * IN_rooms!X$31
      * IF(IN_rooms!X$29="Nein",1,2)
    + IN_rooms!X$39
      / SIN(
          _xlfn.IFS(
            IN_build!$P$4="geneigt",   25,
            IN_build!$P$4="steil",     40,
            IN_build!$P$4="sehr steil",55
          )
          * PI() / 180
        )
      * IN_rooms!X$30
    - (IN_rooms!X$41 * IN_rooms!X$42)
    - (IN_rooms!X$45 * IN_rooms!X$46),
  OR(
    IN_rooms!X$39=0,
    IN_rooms!X$37&gt;0
  ),
    IN_rooms!X$30 * IN_rooms!X$31
    - (IN_rooms!X$41 * IN_rooms!X$42)
    - (IN_rooms!X$45 * IN_rooms!X$46)
)</f>
        <v>0</v>
      </c>
      <c r="P26" s="66" cm="1">
        <f t="array" ref="P26">_xlfn.IFS(
   IN_rooms!Y$28&lt;&gt;"Ja",
    0,
    IN_build!$P$4 = "Flach bzw. Flachdach",
      IN_rooms!Y$4     - (IN_rooms!Y$41 * IN_rooms!Y$42)
      - (IN_rooms!Y$45 * IN_rooms!Y$46),
  IN_rooms!Y$39&gt;0,
    IN_rooms!Y$30 * IN_rooms!Y$31
      * IF(IN_rooms!Y$29="Nein",1,2)
    + IN_rooms!Y$39
      / SIN(
          _xlfn.IFS(
            IN_build!$P$4="geneigt",   25,
            IN_build!$P$4="steil",     40,
            IN_build!$P$4="sehr steil",55
          )
          * PI() / 180
        )
      * IN_rooms!Y$30
    - (IN_rooms!Y$41 * IN_rooms!Y$42)
    - (IN_rooms!Y$45 * IN_rooms!Y$46),
  OR(
    IN_rooms!Y$39=0,
    IN_rooms!Y$37&gt;0
  ),
    IN_rooms!Y$30 * IN_rooms!Y$31
    - (IN_rooms!Y$41 * IN_rooms!Y$42)
    - (IN_rooms!Y$45 * IN_rooms!Y$46)
)</f>
        <v>0</v>
      </c>
      <c r="Q26" s="66" cm="1">
        <f t="array" ref="Q26">_xlfn.IFS(
   IN_rooms!Z$28&lt;&gt;"Ja",
    0,
    IN_build!$P$4 = "Flach bzw. Flachdach",
      IN_rooms!Z$4     - (IN_rooms!Z$41 * IN_rooms!Z$42)
      - (IN_rooms!Z$45 * IN_rooms!Z$46),
  IN_rooms!Z$39&gt;0,
    IN_rooms!Z$30 * IN_rooms!Z$31
      * IF(IN_rooms!Z$29="Nein",1,2)
    + IN_rooms!Z$39
      / SIN(
          _xlfn.IFS(
            IN_build!$P$4="geneigt",   25,
            IN_build!$P$4="steil",     40,
            IN_build!$P$4="sehr steil",55
          )
          * PI() / 180
        )
      * IN_rooms!Z$30
    - (IN_rooms!Z$41 * IN_rooms!Z$42)
    - (IN_rooms!Z$45 * IN_rooms!Z$46),
  OR(
    IN_rooms!Z$39=0,
    IN_rooms!Z$37&gt;0
  ),
    IN_rooms!Z$30 * IN_rooms!Z$31
    - (IN_rooms!Z$41 * IN_rooms!Z$42)
    - (IN_rooms!Z$45 * IN_rooms!Z$46)
)</f>
        <v>0</v>
      </c>
      <c r="R26" s="66" cm="1">
        <f t="array" ref="R26">_xlfn.IFS(
   IN_rooms!AA$28&lt;&gt;"Ja",
    0,
    IN_build!$P$4 = "Flach bzw. Flachdach",
      IN_rooms!AA$4     - (IN_rooms!AA$41 * IN_rooms!AA$42)
      - (IN_rooms!AA$45 * IN_rooms!AA$46),
  IN_rooms!AA$39&gt;0,
    IN_rooms!AA$30 * IN_rooms!AA$31
      * IF(IN_rooms!AA$29="Nein",1,2)
    + IN_rooms!AA$39
      / SIN(
          _xlfn.IFS(
            IN_build!$P$4="geneigt",   25,
            IN_build!$P$4="steil",     40,
            IN_build!$P$4="sehr steil",55
          )
          * PI() / 180
        )
      * IN_rooms!AA$30
    - (IN_rooms!AA$41 * IN_rooms!AA$42)
    - (IN_rooms!AA$45 * IN_rooms!AA$46),
  OR(
    IN_rooms!AA$39=0,
    IN_rooms!AA$37&gt;0
  ),
    IN_rooms!AA$30 * IN_rooms!AA$31
    - (IN_rooms!AA$41 * IN_rooms!AA$42)
    - (IN_rooms!AA$45 * IN_rooms!AA$46)
)</f>
        <v>0</v>
      </c>
      <c r="S26" s="66" cm="1">
        <f t="array" ref="S26">_xlfn.IFS(
   IN_rooms!AB$28&lt;&gt;"Ja",
    0,
    IN_build!$P$4 = "Flach bzw. Flachdach",
      IN_rooms!AB$4     - (IN_rooms!AB$41 * IN_rooms!AB$42)
      - (IN_rooms!AB$45 * IN_rooms!AB$46),
  IN_rooms!AB$39&gt;0,
    IN_rooms!AB$30 * IN_rooms!AB$31
      * IF(IN_rooms!AB$29="Nein",1,2)
    + IN_rooms!AB$39
      / SIN(
          _xlfn.IFS(
            IN_build!$P$4="geneigt",   25,
            IN_build!$P$4="steil",     40,
            IN_build!$P$4="sehr steil",55
          )
          * PI() / 180
        )
      * IN_rooms!AB$30
    - (IN_rooms!AB$41 * IN_rooms!AB$42)
    - (IN_rooms!AB$45 * IN_rooms!AB$46),
  OR(
    IN_rooms!AB$39=0,
    IN_rooms!AB$37&gt;0
  ),
    IN_rooms!AB$30 * IN_rooms!AB$31
    - (IN_rooms!AB$41 * IN_rooms!AB$42)
    - (IN_rooms!AB$45 * IN_rooms!AB$46)
)</f>
        <v>0</v>
      </c>
      <c r="T26" s="66" cm="1">
        <f t="array" ref="T26">_xlfn.IFS(
   IN_rooms!AC$28&lt;&gt;"Ja",
    0,
    IN_build!$P$4 = "Flach bzw. Flachdach",
      IN_rooms!AC$4     - (IN_rooms!AC$41 * IN_rooms!AC$42)
      - (IN_rooms!AC$45 * IN_rooms!AC$46),
  IN_rooms!AC$39&gt;0,
    IN_rooms!AC$30 * IN_rooms!AC$31
      * IF(IN_rooms!AC$29="Nein",1,2)
    + IN_rooms!AC$39
      / SIN(
          _xlfn.IFS(
            IN_build!$P$4="geneigt",   25,
            IN_build!$P$4="steil",     40,
            IN_build!$P$4="sehr steil",55
          )
          * PI() / 180
        )
      * IN_rooms!AC$30
    - (IN_rooms!AC$41 * IN_rooms!AC$42)
    - (IN_rooms!AC$45 * IN_rooms!AC$46),
  OR(
    IN_rooms!AC$39=0,
    IN_rooms!AC$37&gt;0
  ),
    IN_rooms!AC$30 * IN_rooms!AC$31
    - (IN_rooms!AC$41 * IN_rooms!AC$42)
    - (IN_rooms!AC$45 * IN_rooms!AC$46)
)</f>
        <v>0</v>
      </c>
      <c r="U26" s="66" cm="1">
        <f t="array" ref="U26">_xlfn.IFS(
   IN_rooms!AD$28&lt;&gt;"Ja",
    0,
    IN_build!$P$4 = "Flach bzw. Flachdach",
      IN_rooms!AD$4     - (IN_rooms!AD$41 * IN_rooms!AD$42)
      - (IN_rooms!AD$45 * IN_rooms!AD$46),
  IN_rooms!AD$39&gt;0,
    IN_rooms!AD$30 * IN_rooms!AD$31
      * IF(IN_rooms!AD$29="Nein",1,2)
    + IN_rooms!AD$39
      / SIN(
          _xlfn.IFS(
            IN_build!$P$4="geneigt",   25,
            IN_build!$P$4="steil",     40,
            IN_build!$P$4="sehr steil",55
          )
          * PI() / 180
        )
      * IN_rooms!AD$30
    - (IN_rooms!AD$41 * IN_rooms!AD$42)
    - (IN_rooms!AD$45 * IN_rooms!AD$46),
  OR(
    IN_rooms!AD$39=0,
    IN_rooms!AD$37&gt;0
  ),
    IN_rooms!AD$30 * IN_rooms!AD$31
    - (IN_rooms!AD$41 * IN_rooms!AD$42)
    - (IN_rooms!AD$45 * IN_rooms!AD$46)
)</f>
        <v>0</v>
      </c>
      <c r="V26" s="66" cm="1">
        <f t="array" ref="V26">_xlfn.IFS(
   IN_rooms!AE$28&lt;&gt;"Ja",
    0,
    IN_build!$P$4 = "Flach bzw. Flachdach",
      IN_rooms!AE$4     - (IN_rooms!AE$41 * IN_rooms!AE$42)
      - (IN_rooms!AE$45 * IN_rooms!AE$46),
  IN_rooms!AE$39&gt;0,
    IN_rooms!AE$30 * IN_rooms!AE$31
      * IF(IN_rooms!AE$29="Nein",1,2)
    + IN_rooms!AE$39
      / SIN(
          _xlfn.IFS(
            IN_build!$P$4="geneigt",   25,
            IN_build!$P$4="steil",     40,
            IN_build!$P$4="sehr steil",55
          )
          * PI() / 180
        )
      * IN_rooms!AE$30
    - (IN_rooms!AE$41 * IN_rooms!AE$42)
    - (IN_rooms!AE$45 * IN_rooms!AE$46),
  OR(
    IN_rooms!AE$39=0,
    IN_rooms!AE$37&gt;0
  ),
    IN_rooms!AE$30 * IN_rooms!AE$31
    - (IN_rooms!AE$41 * IN_rooms!AE$42)
    - (IN_rooms!AE$45 * IN_rooms!AE$46)
)</f>
        <v>0</v>
      </c>
      <c r="W26" s="66" cm="1">
        <f t="array" ref="W26">_xlfn.IFS(
   IN_rooms!AF$28&lt;&gt;"Ja",
    0,
    IN_build!$P$4 = "Flach bzw. Flachdach",
      IN_rooms!AF$4     - (IN_rooms!AF$41 * IN_rooms!AF$42)
      - (IN_rooms!AF$45 * IN_rooms!AF$46),
  IN_rooms!AF$39&gt;0,
    IN_rooms!AF$30 * IN_rooms!AF$31
      * IF(IN_rooms!AF$29="Nein",1,2)
    + IN_rooms!AF$39
      / SIN(
          _xlfn.IFS(
            IN_build!$P$4="geneigt",   25,
            IN_build!$P$4="steil",     40,
            IN_build!$P$4="sehr steil",55
          )
          * PI() / 180
        )
      * IN_rooms!AF$30
    - (IN_rooms!AF$41 * IN_rooms!AF$42)
    - (IN_rooms!AF$45 * IN_rooms!AF$46),
  OR(
    IN_rooms!AF$39=0,
    IN_rooms!AF$37&gt;0
  ),
    IN_rooms!AF$30 * IN_rooms!AF$31
    - (IN_rooms!AF$41 * IN_rooms!AF$42)
    - (IN_rooms!AF$45 * IN_rooms!AF$46)
)</f>
        <v>0</v>
      </c>
    </row>
    <row r="27" spans="1:23" ht="15.75" thickBot="1" x14ac:dyDescent="0.3">
      <c r="A27" t="s">
        <v>550</v>
      </c>
      <c r="B27" t="s">
        <v>910</v>
      </c>
      <c r="C27" t="s">
        <v>196</v>
      </c>
      <c r="E27" t="s">
        <v>932</v>
      </c>
      <c r="F27" t="s">
        <v>912</v>
      </c>
      <c r="I27" s="66" cm="1">
        <f t="array" ref="I27">_xlfn.AGGREGATE(15,6,U_Werte_IWU!$F$30:$F$297/((U_Werte_IWU!$E$30:$E$297=LEFT($A27,4))*(U_Werte_IWU!$D$30:$D$297=clc_load!I4)*(U_Werte_IWU!$C$30:$C$297=clc_load!I3)),1)</f>
        <v>1.1100000000000001</v>
      </c>
      <c r="J27" s="66" cm="1">
        <f t="array" ref="J27">_xlfn.AGGREGATE(15,6,U_Werte_IWU!$F$30:$F$297/((U_Werte_IWU!$E$30:$E$297=LEFT($A27,4))*(U_Werte_IWU!$D$30:$D$297=clc_load!J4)*(U_Werte_IWU!$C$30:$C$297=clc_load!J3)),1)</f>
        <v>1.1100000000000001</v>
      </c>
      <c r="K27" s="66" cm="1">
        <f t="array" ref="K27">_xlfn.AGGREGATE(15,6,U_Werte_IWU!$F$30:$F$297/((U_Werte_IWU!$E$30:$E$297=LEFT($A27,4))*(U_Werte_IWU!$D$30:$D$297=clc_load!K4)*(U_Werte_IWU!$C$30:$C$297=clc_load!K3)),1)</f>
        <v>1.1100000000000001</v>
      </c>
      <c r="L27" s="66" cm="1">
        <f t="array" ref="L27">_xlfn.AGGREGATE(15,6,U_Werte_IWU!$F$30:$F$297/((U_Werte_IWU!$E$30:$E$297=LEFT($A27,4))*(U_Werte_IWU!$D$30:$D$297=clc_load!L4)*(U_Werte_IWU!$C$30:$C$297=clc_load!L3)),1)</f>
        <v>1.1100000000000001</v>
      </c>
      <c r="M27" s="66" cm="1">
        <f t="array" ref="M27">_xlfn.AGGREGATE(15,6,U_Werte_IWU!$F$30:$F$297/((U_Werte_IWU!$E$30:$E$297=LEFT($A27,4))*(U_Werte_IWU!$D$30:$D$297=clc_load!M4)*(U_Werte_IWU!$C$30:$C$297=clc_load!M3)),1)</f>
        <v>1.1100000000000001</v>
      </c>
      <c r="N27" s="66" cm="1">
        <f t="array" ref="N27">_xlfn.AGGREGATE(15,6,U_Werte_IWU!$F$30:$F$297/((U_Werte_IWU!$E$30:$E$297=LEFT($A27,4))*(U_Werte_IWU!$D$30:$D$297=clc_load!N4)*(U_Werte_IWU!$C$30:$C$297=clc_load!N3)),1)</f>
        <v>1.1100000000000001</v>
      </c>
      <c r="O27" s="66" cm="1">
        <f t="array" ref="O27">_xlfn.AGGREGATE(15,6,U_Werte_IWU!$F$30:$F$297/((U_Werte_IWU!$E$30:$E$297=LEFT($A27,4))*(U_Werte_IWU!$D$30:$D$297=clc_load!O4)*(U_Werte_IWU!$C$30:$C$297=clc_load!O3)),1)</f>
        <v>1.1100000000000001</v>
      </c>
      <c r="P27" s="66" cm="1">
        <f t="array" ref="P27">_xlfn.AGGREGATE(15,6,U_Werte_IWU!$F$30:$F$297/((U_Werte_IWU!$E$30:$E$297=LEFT($A27,4))*(U_Werte_IWU!$D$30:$D$297=clc_load!P4)*(U_Werte_IWU!$C$30:$C$297=clc_load!P3)),1)</f>
        <v>1.1100000000000001</v>
      </c>
      <c r="Q27" s="66" cm="1">
        <f t="array" ref="Q27">_xlfn.AGGREGATE(15,6,U_Werte_IWU!$F$30:$F$297/((U_Werte_IWU!$E$30:$E$297=LEFT($A27,4))*(U_Werte_IWU!$D$30:$D$297=clc_load!Q4)*(U_Werte_IWU!$C$30:$C$297=clc_load!Q3)),1)</f>
        <v>1.1100000000000001</v>
      </c>
      <c r="R27" s="66" cm="1">
        <f t="array" ref="R27">_xlfn.AGGREGATE(15,6,U_Werte_IWU!$F$30:$F$297/((U_Werte_IWU!$E$30:$E$297=LEFT($A27,4))*(U_Werte_IWU!$D$30:$D$297=clc_load!R4)*(U_Werte_IWU!$C$30:$C$297=clc_load!R3)),1)</f>
        <v>1.1100000000000001</v>
      </c>
      <c r="S27" s="66" cm="1">
        <f t="array" ref="S27">_xlfn.AGGREGATE(15,6,U_Werte_IWU!$F$30:$F$297/((U_Werte_IWU!$E$30:$E$297=LEFT($A27,4))*(U_Werte_IWU!$D$30:$D$297=clc_load!S4)*(U_Werte_IWU!$C$30:$C$297=clc_load!S3)),1)</f>
        <v>1.1100000000000001</v>
      </c>
      <c r="T27" s="66" cm="1">
        <f t="array" ref="T27">_xlfn.AGGREGATE(15,6,U_Werte_IWU!$F$30:$F$297/((U_Werte_IWU!$E$30:$E$297=LEFT($A27,4))*(U_Werte_IWU!$D$30:$D$297=clc_load!T4)*(U_Werte_IWU!$C$30:$C$297=clc_load!T3)),1)</f>
        <v>1.1100000000000001</v>
      </c>
      <c r="U27" s="66" cm="1">
        <f t="array" ref="U27">_xlfn.AGGREGATE(15,6,U_Werte_IWU!$F$30:$F$297/((U_Werte_IWU!$E$30:$E$297=LEFT($A27,4))*(U_Werte_IWU!$D$30:$D$297=clc_load!U4)*(U_Werte_IWU!$C$30:$C$297=clc_load!U3)),1)</f>
        <v>1.1100000000000001</v>
      </c>
      <c r="V27" s="66" cm="1">
        <f t="array" ref="V27">_xlfn.AGGREGATE(15,6,U_Werte_IWU!$F$30:$F$297/((U_Werte_IWU!$E$30:$E$297=LEFT($A27,4))*(U_Werte_IWU!$D$30:$D$297=clc_load!V4)*(U_Werte_IWU!$C$30:$C$297=clc_load!V3)),1)</f>
        <v>1.1100000000000001</v>
      </c>
      <c r="W27" s="66" cm="1">
        <f t="array" ref="W27">_xlfn.AGGREGATE(15,6,U_Werte_IWU!$F$30:$F$297/((U_Werte_IWU!$E$30:$E$297=LEFT($A27,4))*(U_Werte_IWU!$D$30:$D$297=clc_load!W4)*(U_Werte_IWU!$C$30:$C$297=clc_load!W3)),1)</f>
        <v>1.1100000000000001</v>
      </c>
    </row>
    <row r="28" spans="1:23" ht="15.75" thickBot="1" x14ac:dyDescent="0.3">
      <c r="A28" t="s">
        <v>550</v>
      </c>
      <c r="B28" t="s">
        <v>913</v>
      </c>
      <c r="C28" t="s">
        <v>196</v>
      </c>
      <c r="E28" t="s">
        <v>933</v>
      </c>
      <c r="F28" t="s">
        <v>912</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1.1100000000000001</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1.1100000000000001</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1.1100000000000001</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1.1100000000000001</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1.1100000000000001</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1.1100000000000001</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1.1100000000000001</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1.1100000000000001</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1.1100000000000001</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1.1100000000000001</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1.1100000000000001</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1.1100000000000001</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1.1100000000000001</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1.1100000000000001</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1.1100000000000001</v>
      </c>
    </row>
    <row r="29" spans="1:23" ht="15.75" thickBot="1" x14ac:dyDescent="0.3">
      <c r="A29" t="s">
        <v>550</v>
      </c>
      <c r="B29" t="s">
        <v>915</v>
      </c>
      <c r="C29" t="s">
        <v>196</v>
      </c>
      <c r="E29" t="s">
        <v>934</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897.78623493687155</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x14ac:dyDescent="0.3">
      <c r="A30" t="s">
        <v>550</v>
      </c>
      <c r="B30" t="s">
        <v>905</v>
      </c>
      <c r="C30" t="s">
        <v>196</v>
      </c>
      <c r="E30" t="s">
        <v>935</v>
      </c>
      <c r="F30" t="s">
        <v>111</v>
      </c>
      <c r="I30" s="102" t="e">
        <f t="shared" ref="I30:W30" ca="1" si="8">I$29/I$72</f>
        <v>#DIV/0!</v>
      </c>
      <c r="J30" s="127">
        <f t="shared" ca="1" si="8"/>
        <v>0</v>
      </c>
      <c r="K30" s="102">
        <f t="shared" ca="1" si="8"/>
        <v>0</v>
      </c>
      <c r="L30" s="127">
        <f t="shared" ca="1" si="8"/>
        <v>0</v>
      </c>
      <c r="M30" s="127">
        <f t="shared" ca="1" si="8"/>
        <v>0.65505182101549353</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x14ac:dyDescent="0.3">
      <c r="A31" t="s">
        <v>543</v>
      </c>
      <c r="B31" t="s">
        <v>936</v>
      </c>
      <c r="C31" t="s">
        <v>198</v>
      </c>
      <c r="E31" t="s">
        <v>937</v>
      </c>
      <c r="F31" t="s">
        <v>122</v>
      </c>
      <c r="H31" s="46"/>
      <c r="I31" s="102">
        <f>IF(
 IN_rooms!R$28="Nein",IN_rooms!R$4,
  IN_rooms!R$32*IN_rooms!R$30)</f>
        <v>0</v>
      </c>
      <c r="J31" s="102">
        <f>IF(
 IN_rooms!S$28="Nein",IN_rooms!S$4,
  IN_rooms!S$32*IN_rooms!S$30)</f>
        <v>20</v>
      </c>
      <c r="K31" s="102">
        <f>IF(
 IN_rooms!T$28="Nein",IN_rooms!T$4,
  IN_rooms!T$32*IN_rooms!T$30)</f>
        <v>0</v>
      </c>
      <c r="L31" s="102">
        <f>IF(
 IN_rooms!U$28="Nein",IN_rooms!U$4,
  IN_rooms!U$32*IN_rooms!U$30)</f>
        <v>0</v>
      </c>
      <c r="M31" s="102">
        <f>IF(
 IN_rooms!V$28="Nein",IN_rooms!V$4,
  IN_rooms!V$32*IN_rooms!V$30)</f>
        <v>0</v>
      </c>
      <c r="N31" s="102">
        <f>IF(
 IN_rooms!W$28="Nein",IN_rooms!W$4,
  IN_rooms!W$32*IN_rooms!W$30)</f>
        <v>15</v>
      </c>
      <c r="O31" s="102">
        <f>IF(
 IN_rooms!X$28="Nein",IN_rooms!X$4,
  IN_rooms!X$32*IN_rooms!X$30)</f>
        <v>0</v>
      </c>
      <c r="P31" s="102">
        <f>IF(
 IN_rooms!Y$28="Nein",IN_rooms!Y$4,
  IN_rooms!Y$32*IN_rooms!Y$30)</f>
        <v>0</v>
      </c>
      <c r="Q31" s="102">
        <f>IF(
 IN_rooms!Z$28="Nein",IN_rooms!Z$4,
  IN_rooms!Z$32*IN_rooms!Z$30)</f>
        <v>0</v>
      </c>
      <c r="R31" s="102">
        <f>IF(
 IN_rooms!AA$28="Nein",IN_rooms!AA$4,
  IN_rooms!AA$32*IN_rooms!AA$30)</f>
        <v>0</v>
      </c>
      <c r="S31" s="102">
        <f>IF(
 IN_rooms!AB$28="Nein",IN_rooms!AB$4,
  IN_rooms!AB$32*IN_rooms!AB$30)</f>
        <v>0</v>
      </c>
      <c r="T31" s="102">
        <f>IF(
 IN_rooms!AC$28="Nein",IN_rooms!AC$4,
  IN_rooms!AC$32*IN_rooms!AC$30)</f>
        <v>0</v>
      </c>
      <c r="U31" s="102">
        <f>IF(
 IN_rooms!AD$28="Nein",IN_rooms!AD$4,
  IN_rooms!AD$32*IN_rooms!AD$30)</f>
        <v>0</v>
      </c>
      <c r="V31" s="102">
        <f>IF(
 IN_rooms!AE$28="Nein",IN_rooms!AE$4,
  IN_rooms!AE$32*IN_rooms!AE$30)</f>
        <v>0</v>
      </c>
      <c r="W31" s="102">
        <f>IF(
 IN_rooms!AF$28="Nein",IN_rooms!AF$4,
  IN_rooms!AF$32*IN_rooms!AF$30)</f>
        <v>0</v>
      </c>
    </row>
    <row r="32" spans="1:23" ht="18" customHeight="1" thickBot="1" x14ac:dyDescent="0.3">
      <c r="A32" t="s">
        <v>543</v>
      </c>
      <c r="B32" t="s">
        <v>907</v>
      </c>
      <c r="C32" t="s">
        <v>198</v>
      </c>
      <c r="E32" t="s">
        <v>938</v>
      </c>
      <c r="F32" t="s">
        <v>122</v>
      </c>
      <c r="H32" s="46"/>
      <c r="I32" s="66">
        <f>IF(AND(IN_build!$P$4="Flach bzw. Flachdach",IN_rooms!R28="Ja"),0,clc_load!I$31)</f>
        <v>0</v>
      </c>
      <c r="J32" s="67">
        <f>IF(AND(IN_build!$P$4="Flach bzw. Flachdach",IN_rooms!S28="Ja"),0,clc_load!J$31)</f>
        <v>20</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x14ac:dyDescent="0.3">
      <c r="A33" t="s">
        <v>543</v>
      </c>
      <c r="B33" t="s">
        <v>910</v>
      </c>
      <c r="C33" t="s">
        <v>198</v>
      </c>
      <c r="E33" t="s">
        <v>939</v>
      </c>
      <c r="F33" t="s">
        <v>912</v>
      </c>
      <c r="I33" s="66" cm="1">
        <f t="array" ref="I33">IF(I$32=0,0,_xlfn.AGGREGATE(15,6,U_Werte_IWU!$F$30:$F$297/((U_Werte_IWU!$E$30:$E$297=LEFT($A33,5))*(U_Werte_IWU!$D$30:$D$297=clc_load!I$4)*(U_Werte_IWU!$C$30:$C$297=clc_load!I$3)),1))</f>
        <v>0</v>
      </c>
      <c r="J33" s="66" cm="1">
        <f t="array" ref="J33">IF(J$32=0,0,_xlfn.AGGREGATE(15,6,U_Werte_IWU!$F$30:$F$297/((U_Werte_IWU!$E$30:$E$297=LEFT($A33,5))*(U_Werte_IWU!$D$30:$D$297=clc_load!J$4)*(U_Werte_IWU!$C$30:$C$297=clc_load!J$3)),1))</f>
        <v>1.1100000000000001</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1.1100000000000001</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x14ac:dyDescent="0.3">
      <c r="A34" t="s">
        <v>543</v>
      </c>
      <c r="B34" t="s">
        <v>913</v>
      </c>
      <c r="C34" t="s">
        <v>198</v>
      </c>
      <c r="E34" t="s">
        <v>940</v>
      </c>
      <c r="F34" t="s">
        <v>912</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1.1100000000000001</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1.1100000000000001</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v>
      </c>
    </row>
    <row r="35" spans="1:23" ht="15.75" thickBot="1" x14ac:dyDescent="0.3">
      <c r="A35" t="s">
        <v>543</v>
      </c>
      <c r="B35" t="s">
        <v>915</v>
      </c>
      <c r="C35" t="s">
        <v>198</v>
      </c>
      <c r="E35" t="s">
        <v>941</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363.00000000000006</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272.25000000000006</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x14ac:dyDescent="0.3">
      <c r="A36" t="s">
        <v>543</v>
      </c>
      <c r="B36" t="s">
        <v>905</v>
      </c>
      <c r="C36" t="s">
        <v>198</v>
      </c>
      <c r="E36" t="s">
        <v>942</v>
      </c>
      <c r="F36" t="s">
        <v>111</v>
      </c>
      <c r="I36" s="307" t="e">
        <f t="shared" ref="I36:W36" ca="1" si="9">I$35/I$72</f>
        <v>#DIV/0!</v>
      </c>
      <c r="J36" s="203">
        <f t="shared" ca="1" si="9"/>
        <v>0.24153721469664124</v>
      </c>
      <c r="K36" s="303">
        <f t="shared" ca="1" si="9"/>
        <v>0</v>
      </c>
      <c r="L36" s="203">
        <f t="shared" ca="1" si="9"/>
        <v>0</v>
      </c>
      <c r="M36" s="203">
        <f t="shared" ca="1" si="9"/>
        <v>0</v>
      </c>
      <c r="N36" s="203">
        <f t="shared" ca="1" si="9"/>
        <v>0.19015191199580933</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x14ac:dyDescent="0.3">
      <c r="A37" t="s">
        <v>544</v>
      </c>
      <c r="B37" t="s">
        <v>907</v>
      </c>
      <c r="C37" t="s">
        <v>200</v>
      </c>
      <c r="E37" t="s">
        <v>943</v>
      </c>
      <c r="F37" t="s">
        <v>122</v>
      </c>
      <c r="G37" t="s">
        <v>944</v>
      </c>
      <c r="I37" s="66" cm="1">
        <f t="array" ref="I37">IF(IN_rooms!R$39=0,
IN_rooms!R$4,
IN_rooms!R$4+
IN_rooms!R$39
/TAN(
_xlfn.IFS(
IN_build!$P$4="Flach bzw. Flachdach",90,IN_build!$P$4="geneigt",25,IN_build!$P$4="steil",40,IN_build!$P$4="sehr steil",55)*PI()/180)
*IN_rooms!R$30)</f>
        <v>0</v>
      </c>
      <c r="J37" s="314" cm="1">
        <f t="array" ref="J37">IF(IN_rooms!S$39=0,
IN_rooms!S$4,
IN_rooms!S$4+
IN_rooms!S$39
/TAN(
_xlfn.IFS(
IN_build!$P$4="Flach bzw. Flachdach",90,IN_build!$P$4="geneigt",25,IN_build!$P$4="steil",40,IN_build!$P$4="sehr steil",55)*PI()/180)
*IN_rooms!S$30)</f>
        <v>20</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16.289013841019116</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x14ac:dyDescent="0.3">
      <c r="A38" t="s">
        <v>544</v>
      </c>
      <c r="B38" t="s">
        <v>910</v>
      </c>
      <c r="C38" t="s">
        <v>200</v>
      </c>
      <c r="E38" t="s">
        <v>945</v>
      </c>
      <c r="F38" t="s">
        <v>109</v>
      </c>
      <c r="I38" s="66" cm="1">
        <f t="array" ref="I38">_xlfn.AGGREGATE(15,6,U_Werte_IWU!$F$30:$F$297/((U_Werte_IWU!$E$30:$E$297=clc_load!$A38)*(U_Werte_IWU!$D$30:$D$297=clc_load!$I$4)*(U_Werte_IWU!$C$30:$C$297=clc_load!$I$3)),1)</f>
        <v>1.01</v>
      </c>
      <c r="J38" s="66" cm="1">
        <f t="array" ref="J38">_xlfn.AGGREGATE(15,6,U_Werte_IWU!$F$30:$F$297/((U_Werte_IWU!$E$30:$E$297=clc_load!$A38)*(U_Werte_IWU!$D$30:$D$297=clc_load!$I$4)*(U_Werte_IWU!$C$30:$C$297=clc_load!$I$3)),1)</f>
        <v>1.01</v>
      </c>
      <c r="K38" s="66" cm="1">
        <f t="array" ref="K38">_xlfn.AGGREGATE(15,6,U_Werte_IWU!$F$30:$F$297/((U_Werte_IWU!$E$30:$E$297=clc_load!$A38)*(U_Werte_IWU!$D$30:$D$297=clc_load!$I$4)*(U_Werte_IWU!$C$30:$C$297=clc_load!$I$3)),1)</f>
        <v>1.01</v>
      </c>
      <c r="L38" s="66" cm="1">
        <f t="array" ref="L38">_xlfn.AGGREGATE(15,6,U_Werte_IWU!$F$30:$F$297/((U_Werte_IWU!$E$30:$E$297=clc_load!$A38)*(U_Werte_IWU!$D$30:$D$297=clc_load!$I$4)*(U_Werte_IWU!$C$30:$C$297=clc_load!$I$3)),1)</f>
        <v>1.01</v>
      </c>
      <c r="M38" s="66" cm="1">
        <f t="array" ref="M38">_xlfn.AGGREGATE(15,6,U_Werte_IWU!$F$30:$F$297/((U_Werte_IWU!$E$30:$E$297=clc_load!$A38)*(U_Werte_IWU!$D$30:$D$297=clc_load!$I$4)*(U_Werte_IWU!$C$30:$C$297=clc_load!$I$3)),1)</f>
        <v>1.01</v>
      </c>
      <c r="N38" s="66" cm="1">
        <f t="array" ref="N38">_xlfn.AGGREGATE(15,6,U_Werte_IWU!$F$30:$F$297/((U_Werte_IWU!$E$30:$E$297=clc_load!$A38)*(U_Werte_IWU!$D$30:$D$297=clc_load!$I$4)*(U_Werte_IWU!$C$30:$C$297=clc_load!$I$3)),1)</f>
        <v>1.01</v>
      </c>
      <c r="O38" s="66" cm="1">
        <f t="array" ref="O38">_xlfn.AGGREGATE(15,6,U_Werte_IWU!$F$30:$F$297/((U_Werte_IWU!$E$30:$E$297=clc_load!$A38)*(U_Werte_IWU!$D$30:$D$297=clc_load!$I$4)*(U_Werte_IWU!$C$30:$C$297=clc_load!$I$3)),1)</f>
        <v>1.01</v>
      </c>
      <c r="P38" s="66" cm="1">
        <f t="array" ref="P38">_xlfn.AGGREGATE(15,6,U_Werte_IWU!$F$30:$F$297/((U_Werte_IWU!$E$30:$E$297=clc_load!$A38)*(U_Werte_IWU!$D$30:$D$297=clc_load!$I$4)*(U_Werte_IWU!$C$30:$C$297=clc_load!$I$3)),1)</f>
        <v>1.01</v>
      </c>
      <c r="Q38" s="66" cm="1">
        <f t="array" ref="Q38">_xlfn.AGGREGATE(15,6,U_Werte_IWU!$F$30:$F$297/((U_Werte_IWU!$E$30:$E$297=clc_load!$A38)*(U_Werte_IWU!$D$30:$D$297=clc_load!$I$4)*(U_Werte_IWU!$C$30:$C$297=clc_load!$I$3)),1)</f>
        <v>1.01</v>
      </c>
      <c r="R38" s="66" cm="1">
        <f t="array" ref="R38">_xlfn.AGGREGATE(15,6,U_Werte_IWU!$F$30:$F$297/((U_Werte_IWU!$E$30:$E$297=clc_load!$A38)*(U_Werte_IWU!$D$30:$D$297=clc_load!$I$4)*(U_Werte_IWU!$C$30:$C$297=clc_load!$I$3)),1)</f>
        <v>1.01</v>
      </c>
      <c r="S38" s="66" cm="1">
        <f t="array" ref="S38">_xlfn.AGGREGATE(15,6,U_Werte_IWU!$F$30:$F$297/((U_Werte_IWU!$E$30:$E$297=clc_load!$A38)*(U_Werte_IWU!$D$30:$D$297=clc_load!$I$4)*(U_Werte_IWU!$C$30:$C$297=clc_load!$I$3)),1)</f>
        <v>1.01</v>
      </c>
      <c r="T38" s="66" cm="1">
        <f t="array" ref="T38">_xlfn.AGGREGATE(15,6,U_Werte_IWU!$F$30:$F$297/((U_Werte_IWU!$E$30:$E$297=clc_load!$A38)*(U_Werte_IWU!$D$30:$D$297=clc_load!$I$4)*(U_Werte_IWU!$C$30:$C$297=clc_load!$I$3)),1)</f>
        <v>1.01</v>
      </c>
      <c r="U38" s="66" cm="1">
        <f t="array" ref="U38">_xlfn.AGGREGATE(15,6,U_Werte_IWU!$F$30:$F$297/((U_Werte_IWU!$E$30:$E$297=clc_load!$A38)*(U_Werte_IWU!$D$30:$D$297=clc_load!$I$4)*(U_Werte_IWU!$C$30:$C$297=clc_load!$I$3)),1)</f>
        <v>1.01</v>
      </c>
      <c r="V38" s="66" cm="1">
        <f t="array" ref="V38">_xlfn.AGGREGATE(15,6,U_Werte_IWU!$F$30:$F$297/((U_Werte_IWU!$E$30:$E$297=clc_load!$A38)*(U_Werte_IWU!$D$30:$D$297=clc_load!$I$4)*(U_Werte_IWU!$C$30:$C$297=clc_load!$I$3)),1)</f>
        <v>1.01</v>
      </c>
      <c r="W38" s="66" cm="1">
        <f t="array" ref="W38">_xlfn.AGGREGATE(15,6,U_Werte_IWU!$F$30:$F$297/((U_Werte_IWU!$E$30:$E$297=clc_load!$A38)*(U_Werte_IWU!$D$30:$D$297=clc_load!$I$4)*(U_Werte_IWU!$C$30:$C$297=clc_load!$I$3)),1)</f>
        <v>1.01</v>
      </c>
    </row>
    <row r="39" spans="1:23" ht="15.75" thickBot="1" x14ac:dyDescent="0.3">
      <c r="A39" t="s">
        <v>544</v>
      </c>
      <c r="B39" t="s">
        <v>946</v>
      </c>
      <c r="C39" t="s">
        <v>200</v>
      </c>
      <c r="E39" t="s">
        <v>947</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1.01</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1.01</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1.01</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1.01</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1.01</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1.01</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1.01</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1.01</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1.01</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1.01</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1.01</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1.01</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1.01</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1.01</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1.01</v>
      </c>
    </row>
    <row r="40" spans="1:23" ht="15.75" thickBot="1" x14ac:dyDescent="0.3">
      <c r="A40" t="s">
        <v>544</v>
      </c>
      <c r="B40" t="s">
        <v>915</v>
      </c>
      <c r="C40" t="s">
        <v>200</v>
      </c>
      <c r="E40" t="s">
        <v>948</v>
      </c>
      <c r="F40" t="s">
        <v>112</v>
      </c>
      <c r="I40" s="66">
        <f ca="1">I$37*(I$38+I$8)*_xlfn.XLOOKUP(IN_rooms!R8,Daten!$E$106:$E$109,Daten!$F$106:$F$109,"FEHLER",0,1)*(I$10-Normaußentemperatur_12831!$B$6)</f>
        <v>0</v>
      </c>
      <c r="J40" s="68">
        <f ca="1">J$37*(J$38+J$8)*_xlfn.XLOOKUP(IN_rooms!S8,Daten!$E$106:$E$109,Daten!$F$106:$F$109,"FEHLER",0,1)*(J$10-Normaußentemperatur_12831!$B$6)</f>
        <v>0</v>
      </c>
      <c r="K40" s="66">
        <f ca="1">K$37*(K$38+K$8)*_xlfn.XLOOKUP(IN_rooms!T8,Daten!$E$106:$E$109,Daten!$F$106:$F$109,"FEHLER",0,1)*(K$10-Normaußentemperatur_12831!$B$6)</f>
        <v>199.8</v>
      </c>
      <c r="L40" s="68">
        <f ca="1">L$37*(L$38+L$8)*_xlfn.XLOOKUP(IN_rooms!U8,Daten!$E$106:$E$109,Daten!$F$106:$F$109,"FEHLER",0,1)*(L$10-Normaußentemperatur_12831!$B$6)</f>
        <v>166.50000000000003</v>
      </c>
      <c r="M40" s="68">
        <f ca="1">M$37*(M$38+M$8)*_xlfn.XLOOKUP(IN_rooms!V8,Daten!$E$106:$E$109,Daten!$F$106:$F$109,"FEHLER",0,1)*(M$10-Normaußentemperatur_12831!$B$6)</f>
        <v>0</v>
      </c>
      <c r="N40" s="68">
        <f ca="1">N$37*(N$38+N$8)*_xlfn.XLOOKUP(IN_rooms!W8,Daten!$E$106:$E$109,Daten!$F$106:$F$109,"FEHLER",0,1)*(N$10-Normaußentemperatur_12831!$B$6)</f>
        <v>249.75000000000003</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x14ac:dyDescent="0.3">
      <c r="A41" t="s">
        <v>544</v>
      </c>
      <c r="B41" t="s">
        <v>905</v>
      </c>
      <c r="C41" t="s">
        <v>200</v>
      </c>
      <c r="E41" t="s">
        <v>949</v>
      </c>
      <c r="F41" t="s">
        <v>111</v>
      </c>
      <c r="I41" s="102" t="e">
        <f t="shared" ref="I41:W41" ca="1" si="10">I$40/I$72</f>
        <v>#DIV/0!</v>
      </c>
      <c r="J41" s="135">
        <f t="shared" ca="1" si="10"/>
        <v>0</v>
      </c>
      <c r="K41" s="102">
        <f t="shared" ca="1" si="10"/>
        <v>0.198776302044471</v>
      </c>
      <c r="L41" s="135">
        <f t="shared" ca="1" si="10"/>
        <v>0.24699599465954611</v>
      </c>
      <c r="M41" s="135">
        <f t="shared" ca="1" si="10"/>
        <v>0</v>
      </c>
      <c r="N41" s="135">
        <f t="shared" ca="1" si="10"/>
        <v>0.17443687794656887</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x14ac:dyDescent="0.3">
      <c r="A42" t="s">
        <v>738</v>
      </c>
      <c r="B42" t="s">
        <v>950</v>
      </c>
      <c r="C42" t="s">
        <v>184</v>
      </c>
      <c r="D42" t="s">
        <v>609</v>
      </c>
      <c r="E42" t="s">
        <v>951</v>
      </c>
      <c r="F42" t="s">
        <v>952</v>
      </c>
      <c r="G42" t="s">
        <v>953</v>
      </c>
      <c r="I42" s="304">
        <f>IN_rooms!R$13*IN_rooms!R$14*IN_rooms!R$16</f>
        <v>0</v>
      </c>
      <c r="J42" s="304">
        <f>IN_rooms!S$13*IN_rooms!S$14*IN_rooms!S$16</f>
        <v>2</v>
      </c>
      <c r="K42" s="304">
        <f>IN_rooms!T$13*IN_rooms!T$14*IN_rooms!T$16</f>
        <v>2</v>
      </c>
      <c r="L42" s="304">
        <f>IN_rooms!U$13*IN_rooms!U$14*IN_rooms!U$16</f>
        <v>2</v>
      </c>
      <c r="M42" s="304">
        <f>IN_rooms!V$13*IN_rooms!V$14*IN_rooms!V$16</f>
        <v>0.5</v>
      </c>
      <c r="N42" s="304">
        <f>IN_rooms!W$13*IN_rooms!W$14*IN_rooms!W$16</f>
        <v>4</v>
      </c>
      <c r="O42" s="304">
        <f>IN_rooms!X$13*IN_rooms!X$14*IN_rooms!X$16</f>
        <v>0</v>
      </c>
      <c r="P42" s="304">
        <f>IN_rooms!Y$13*IN_rooms!Y$14*IN_rooms!Y$16</f>
        <v>0</v>
      </c>
      <c r="Q42" s="304">
        <f>IN_rooms!Z$13*IN_rooms!Z$14*IN_rooms!Z$16</f>
        <v>0</v>
      </c>
      <c r="R42" s="304">
        <f>IN_rooms!AA$13*IN_rooms!AA$14*IN_rooms!AA$16</f>
        <v>0</v>
      </c>
      <c r="S42" s="304">
        <f>IN_rooms!AB$13*IN_rooms!AB$14*IN_rooms!AB$16</f>
        <v>0</v>
      </c>
      <c r="T42" s="304">
        <f>IN_rooms!AC$13*IN_rooms!AC$14*IN_rooms!AC$16</f>
        <v>0</v>
      </c>
      <c r="U42" s="304">
        <f>IN_rooms!AD$13*IN_rooms!AD$14*IN_rooms!AD$16</f>
        <v>0</v>
      </c>
      <c r="V42" s="304">
        <f>IN_rooms!AE$13*IN_rooms!AE$14*IN_rooms!AE$16</f>
        <v>0</v>
      </c>
      <c r="W42" s="304">
        <f>IN_rooms!AF$13*IN_rooms!AF$14*IN_rooms!AF$16</f>
        <v>0</v>
      </c>
    </row>
    <row r="43" spans="1:23" ht="15.75" thickBot="1" x14ac:dyDescent="0.3">
      <c r="A43" t="s">
        <v>738</v>
      </c>
      <c r="B43" t="s">
        <v>910</v>
      </c>
      <c r="C43" t="s">
        <v>184</v>
      </c>
      <c r="D43" t="s">
        <v>609</v>
      </c>
      <c r="E43" t="s">
        <v>954</v>
      </c>
      <c r="F43" t="s">
        <v>912</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x14ac:dyDescent="0.3">
      <c r="A44" t="s">
        <v>738</v>
      </c>
      <c r="B44" t="s">
        <v>955</v>
      </c>
      <c r="C44" t="s">
        <v>184</v>
      </c>
      <c r="D44" t="s">
        <v>609</v>
      </c>
      <c r="E44" t="s">
        <v>956</v>
      </c>
      <c r="F44" t="s">
        <v>912</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x14ac:dyDescent="0.3">
      <c r="A45" t="s">
        <v>738</v>
      </c>
      <c r="B45" t="s">
        <v>913</v>
      </c>
      <c r="C45" t="s">
        <v>184</v>
      </c>
      <c r="D45" t="s">
        <v>609</v>
      </c>
      <c r="E45" t="s">
        <v>957</v>
      </c>
      <c r="F45" t="s">
        <v>912</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x14ac:dyDescent="0.3">
      <c r="A46" t="s">
        <v>738</v>
      </c>
      <c r="B46" t="s">
        <v>915</v>
      </c>
      <c r="C46" t="s">
        <v>184</v>
      </c>
      <c r="D46" t="s">
        <v>609</v>
      </c>
      <c r="E46" t="s">
        <v>958</v>
      </c>
      <c r="F46" t="s">
        <v>112</v>
      </c>
      <c r="I46" s="66">
        <f>IF(I$42=0,0,I$42*(I$45+I$8)*(I$10-Normaußentemperatur_12831!$B$6))</f>
        <v>0</v>
      </c>
      <c r="J46" s="68">
        <f ca="1">IF(J$42=0,0,J$42*(J$45+J$8)*(J$10-Normaußentemperatur_12831!$B$6))</f>
        <v>160.19999999999999</v>
      </c>
      <c r="K46" s="66">
        <f ca="1">IF(K$42=0,0,K$42*(K$45+K$8)*(K$10-Normaußentemperatur_12831!$B$6))</f>
        <v>160.19999999999999</v>
      </c>
      <c r="L46" s="68">
        <f ca="1">IF(L$42=0,0,L$42*(L$45+L$8)*(L$10-Normaußentemperatur_12831!$B$6))</f>
        <v>102.00000000000001</v>
      </c>
      <c r="M46" s="68">
        <f ca="1">IF(M$42=0,0,M$42*(M$45+M$8)*(M$10-Normaußentemperatur_12831!$B$6))</f>
        <v>40.049999999999997</v>
      </c>
      <c r="N46" s="68">
        <f ca="1">IF(N$42=0,0,N$42*(N$45+N$8)*(N$10-Normaußentemperatur_12831!$B$6))</f>
        <v>204.00000000000003</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x14ac:dyDescent="0.3">
      <c r="A47" t="s">
        <v>738</v>
      </c>
      <c r="B47" t="s">
        <v>905</v>
      </c>
      <c r="C47" t="s">
        <v>184</v>
      </c>
      <c r="D47" t="s">
        <v>609</v>
      </c>
      <c r="E47" t="s">
        <v>959</v>
      </c>
      <c r="F47" t="s">
        <v>111</v>
      </c>
      <c r="I47" s="102" t="e">
        <f t="shared" ref="I47:W47" ca="1" si="12">I$46/I$72</f>
        <v>#DIV/0!</v>
      </c>
      <c r="J47" s="135">
        <f t="shared" ca="1" si="12"/>
        <v>0.10659576251901355</v>
      </c>
      <c r="K47" s="102">
        <f t="shared" ca="1" si="12"/>
        <v>0.15937919713475601</v>
      </c>
      <c r="L47" s="135">
        <f t="shared" ca="1" si="12"/>
        <v>0.15131286159323545</v>
      </c>
      <c r="M47" s="135">
        <f t="shared" ca="1" si="12"/>
        <v>2.922168374915576E-2</v>
      </c>
      <c r="N47" s="135">
        <f t="shared" ca="1" si="12"/>
        <v>0.14248297537978</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x14ac:dyDescent="0.3">
      <c r="A48" t="s">
        <v>738</v>
      </c>
      <c r="B48" t="s">
        <v>950</v>
      </c>
      <c r="C48" t="s">
        <v>184</v>
      </c>
      <c r="D48" t="s">
        <v>610</v>
      </c>
      <c r="E48" t="s">
        <v>960</v>
      </c>
      <c r="F48" t="s">
        <v>952</v>
      </c>
      <c r="I48" s="304">
        <f>IN_rooms!R$17*IN_rooms!R$18*IN_rooms!R$20</f>
        <v>0</v>
      </c>
      <c r="J48" s="304">
        <f>IN_rooms!S$17*IN_rooms!S$18*IN_rooms!S$20</f>
        <v>0</v>
      </c>
      <c r="K48" s="304">
        <f>IN_rooms!T$17*IN_rooms!T$18*IN_rooms!T$20</f>
        <v>1</v>
      </c>
      <c r="L48" s="304">
        <f>IN_rooms!U$17*IN_rooms!U$18*IN_rooms!U$20</f>
        <v>0</v>
      </c>
      <c r="M48" s="304">
        <f>IN_rooms!V$17*IN_rooms!V$18*IN_rooms!V$20</f>
        <v>0</v>
      </c>
      <c r="N48" s="304">
        <f>IN_rooms!W$17*IN_rooms!W$18*IN_rooms!W$20</f>
        <v>1</v>
      </c>
      <c r="O48" s="304">
        <f>IN_rooms!X$17*IN_rooms!X$18*IN_rooms!X$20</f>
        <v>0</v>
      </c>
      <c r="P48" s="304">
        <f>IN_rooms!Y$17*IN_rooms!Y$18*IN_rooms!Y$20</f>
        <v>0</v>
      </c>
      <c r="Q48" s="304">
        <f>IN_rooms!Z$17*IN_rooms!Z$18*IN_rooms!Z$20</f>
        <v>0</v>
      </c>
      <c r="R48" s="304">
        <f>IN_rooms!AA$17*IN_rooms!AA$18*IN_rooms!AA$20</f>
        <v>0</v>
      </c>
      <c r="S48" s="304">
        <f>IN_rooms!AB$17*IN_rooms!AB$18*IN_rooms!AB$20</f>
        <v>0</v>
      </c>
      <c r="T48" s="304">
        <f>IN_rooms!AC$17*IN_rooms!AC$18*IN_rooms!AC$20</f>
        <v>0</v>
      </c>
      <c r="U48" s="304">
        <f>IN_rooms!AD$17*IN_rooms!AD$18*IN_rooms!AD$20</f>
        <v>0</v>
      </c>
      <c r="V48" s="304">
        <f>IN_rooms!AE$17*IN_rooms!AE$18*IN_rooms!AE$20</f>
        <v>0</v>
      </c>
      <c r="W48" s="304">
        <f>IN_rooms!AF$17*IN_rooms!AF$18*IN_rooms!AF$20</f>
        <v>0</v>
      </c>
    </row>
    <row r="49" spans="1:23" ht="15.75" thickBot="1" x14ac:dyDescent="0.3">
      <c r="A49" t="s">
        <v>738</v>
      </c>
      <c r="B49" t="s">
        <v>910</v>
      </c>
      <c r="C49" t="s">
        <v>184</v>
      </c>
      <c r="D49" t="s">
        <v>610</v>
      </c>
      <c r="E49" t="s">
        <v>961</v>
      </c>
      <c r="F49" t="s">
        <v>912</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x14ac:dyDescent="0.3">
      <c r="A50" t="s">
        <v>738</v>
      </c>
      <c r="B50" t="s">
        <v>955</v>
      </c>
      <c r="C50" t="s">
        <v>184</v>
      </c>
      <c r="D50" t="s">
        <v>610</v>
      </c>
      <c r="E50" t="s">
        <v>962</v>
      </c>
      <c r="F50" t="s">
        <v>912</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x14ac:dyDescent="0.3">
      <c r="A51" t="s">
        <v>738</v>
      </c>
      <c r="B51" t="s">
        <v>913</v>
      </c>
      <c r="C51" t="s">
        <v>184</v>
      </c>
      <c r="D51" t="s">
        <v>610</v>
      </c>
      <c r="E51" t="s">
        <v>963</v>
      </c>
      <c r="F51" t="s">
        <v>912</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x14ac:dyDescent="0.3">
      <c r="A52" t="s">
        <v>738</v>
      </c>
      <c r="B52" t="s">
        <v>915</v>
      </c>
      <c r="C52" t="s">
        <v>184</v>
      </c>
      <c r="D52" t="s">
        <v>610</v>
      </c>
      <c r="E52" t="s">
        <v>964</v>
      </c>
      <c r="F52" t="s">
        <v>112</v>
      </c>
      <c r="I52" s="66">
        <f>IF(I$48=0,0,I$48*(I$50+I$8)*(I$10-Normaußentemperatur_12831!$B$6))</f>
        <v>0</v>
      </c>
      <c r="J52" s="68">
        <f>IF(J$48=0,0,J$48*(J$50+J$8)*(J$10-Normaußentemperatur_12831!$B$6))</f>
        <v>0</v>
      </c>
      <c r="K52" s="66">
        <f ca="1">IF(K$48=0,0,K$48*(K$50+K$8)*(K$10-Normaußentemperatur_12831!$B$6))</f>
        <v>80.099999999999994</v>
      </c>
      <c r="L52" s="68">
        <f>IF(L$48=0,0,L$48*(L$50+L$8)*(L$10-Normaußentemperatur_12831!$B$6))</f>
        <v>0</v>
      </c>
      <c r="M52" s="68">
        <f>IF(M$48=0,0,M$48*(M$50+M$8)*(M$10-Normaußentemperatur_12831!$B$6))</f>
        <v>0</v>
      </c>
      <c r="N52" s="68">
        <f ca="1">IF(N$48=0,0,N$48*(N$50+N$8)*(N$10-Normaußentemperatur_12831!$B$6))</f>
        <v>51.000000000000007</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x14ac:dyDescent="0.3">
      <c r="A53" t="s">
        <v>738</v>
      </c>
      <c r="B53" t="s">
        <v>905</v>
      </c>
      <c r="C53" t="s">
        <v>184</v>
      </c>
      <c r="D53" t="s">
        <v>610</v>
      </c>
      <c r="E53" t="s">
        <v>965</v>
      </c>
      <c r="F53" t="s">
        <v>111</v>
      </c>
      <c r="I53" s="102" t="e">
        <f t="shared" ref="I53:W53" ca="1" si="14">I$52/I$72</f>
        <v>#DIV/0!</v>
      </c>
      <c r="J53" s="135">
        <f t="shared" ca="1" si="14"/>
        <v>0</v>
      </c>
      <c r="K53" s="102">
        <f t="shared" ca="1" si="14"/>
        <v>7.9689598567378006E-2</v>
      </c>
      <c r="L53" s="135">
        <f t="shared" ca="1" si="14"/>
        <v>0</v>
      </c>
      <c r="M53" s="135">
        <f t="shared" ca="1" si="14"/>
        <v>0</v>
      </c>
      <c r="N53" s="135">
        <f t="shared" ca="1" si="14"/>
        <v>3.5620743844944999E-2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x14ac:dyDescent="0.3">
      <c r="A54" t="s">
        <v>738</v>
      </c>
      <c r="B54" t="s">
        <v>950</v>
      </c>
      <c r="C54" t="s">
        <v>184</v>
      </c>
      <c r="D54" t="s">
        <v>611</v>
      </c>
      <c r="E54" t="s">
        <v>966</v>
      </c>
      <c r="F54" t="s">
        <v>952</v>
      </c>
      <c r="I54" s="304">
        <f>IN_rooms!R$21*IN_rooms!R$22*IN_rooms!R$24</f>
        <v>0</v>
      </c>
      <c r="J54" s="304">
        <f>IN_rooms!S$21*IN_rooms!S$22*IN_rooms!S$24</f>
        <v>0</v>
      </c>
      <c r="K54" s="304">
        <f>IN_rooms!T$21*IN_rooms!T$22*IN_rooms!T$24</f>
        <v>0</v>
      </c>
      <c r="L54" s="304">
        <f>IN_rooms!U$21*IN_rooms!U$22*IN_rooms!U$24</f>
        <v>0</v>
      </c>
      <c r="M54" s="304">
        <f>IN_rooms!V$21*IN_rooms!V$22*IN_rooms!V$24</f>
        <v>0</v>
      </c>
      <c r="N54" s="304">
        <f>IN_rooms!W$21*IN_rooms!W$22*IN_rooms!W$24</f>
        <v>0</v>
      </c>
      <c r="O54" s="304">
        <f>IN_rooms!X$21*IN_rooms!X$22*IN_rooms!X$24</f>
        <v>0</v>
      </c>
      <c r="P54" s="304">
        <f>IN_rooms!Y$21*IN_rooms!Y$22*IN_rooms!Y$24</f>
        <v>0</v>
      </c>
      <c r="Q54" s="304">
        <f>IN_rooms!Z$21*IN_rooms!Z$22*IN_rooms!Z$24</f>
        <v>0</v>
      </c>
      <c r="R54" s="304">
        <f>IN_rooms!AA$21*IN_rooms!AA$22*IN_rooms!AA$24</f>
        <v>0</v>
      </c>
      <c r="S54" s="304">
        <f>IN_rooms!AB$21*IN_rooms!AB$22*IN_rooms!AB$24</f>
        <v>0</v>
      </c>
      <c r="T54" s="304">
        <f>IN_rooms!AC$21*IN_rooms!AC$22*IN_rooms!AC$24</f>
        <v>0</v>
      </c>
      <c r="U54" s="304">
        <f>IN_rooms!AD$21*IN_rooms!AD$22*IN_rooms!AD$24</f>
        <v>0</v>
      </c>
      <c r="V54" s="304">
        <f>IN_rooms!AE$21*IN_rooms!AE$22*IN_rooms!AE$24</f>
        <v>0</v>
      </c>
      <c r="W54" s="304">
        <f>IN_rooms!AF$21*IN_rooms!AF$22*IN_rooms!AF$24</f>
        <v>0</v>
      </c>
    </row>
    <row r="55" spans="1:23" ht="15.75" thickBot="1" x14ac:dyDescent="0.3">
      <c r="A55" t="s">
        <v>738</v>
      </c>
      <c r="B55" t="s">
        <v>910</v>
      </c>
      <c r="C55" t="s">
        <v>184</v>
      </c>
      <c r="D55" t="s">
        <v>611</v>
      </c>
      <c r="E55" t="s">
        <v>967</v>
      </c>
      <c r="F55" t="s">
        <v>912</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x14ac:dyDescent="0.3">
      <c r="A56" t="s">
        <v>738</v>
      </c>
      <c r="B56" t="s">
        <v>955</v>
      </c>
      <c r="C56" t="s">
        <v>184</v>
      </c>
      <c r="D56" t="s">
        <v>611</v>
      </c>
      <c r="E56" t="s">
        <v>968</v>
      </c>
      <c r="F56" t="s">
        <v>912</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x14ac:dyDescent="0.3">
      <c r="A57" t="s">
        <v>738</v>
      </c>
      <c r="B57" t="s">
        <v>913</v>
      </c>
      <c r="C57" t="s">
        <v>184</v>
      </c>
      <c r="D57" t="s">
        <v>611</v>
      </c>
      <c r="E57" t="s">
        <v>969</v>
      </c>
      <c r="F57" t="s">
        <v>912</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x14ac:dyDescent="0.3">
      <c r="A58" t="s">
        <v>738</v>
      </c>
      <c r="B58" t="s">
        <v>915</v>
      </c>
      <c r="C58" t="s">
        <v>184</v>
      </c>
      <c r="D58" t="s">
        <v>611</v>
      </c>
      <c r="E58" t="s">
        <v>970</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x14ac:dyDescent="0.3">
      <c r="A59" t="s">
        <v>738</v>
      </c>
      <c r="B59" t="s">
        <v>905</v>
      </c>
      <c r="C59" t="s">
        <v>184</v>
      </c>
      <c r="D59" t="s">
        <v>611</v>
      </c>
      <c r="E59" t="s">
        <v>971</v>
      </c>
      <c r="F59" t="s">
        <v>111</v>
      </c>
      <c r="I59" s="102" t="e">
        <f ca="1">I$58/I$72</f>
        <v>#DIV/0!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x14ac:dyDescent="0.3">
      <c r="A60" t="s">
        <v>738</v>
      </c>
      <c r="B60" t="s">
        <v>950</v>
      </c>
      <c r="C60" t="s">
        <v>196</v>
      </c>
      <c r="D60" t="s">
        <v>609</v>
      </c>
      <c r="E60" t="s">
        <v>972</v>
      </c>
      <c r="F60" t="s">
        <v>952</v>
      </c>
      <c r="H60" s="202" t="s">
        <v>973</v>
      </c>
      <c r="I60" s="304">
        <f>IN_rooms!R$41*IN_rooms!R$42*IN_rooms!R$44</f>
        <v>0</v>
      </c>
      <c r="J60" s="304">
        <f>IN_rooms!S$41*IN_rooms!S$42*IN_rooms!S$44</f>
        <v>0</v>
      </c>
      <c r="K60" s="304">
        <f>IN_rooms!T$41*IN_rooms!T$42*IN_rooms!T$44</f>
        <v>0</v>
      </c>
      <c r="L60" s="304">
        <f>IN_rooms!U$41*IN_rooms!U$42*IN_rooms!U$44</f>
        <v>0</v>
      </c>
      <c r="M60" s="304">
        <f>IN_rooms!V$41*IN_rooms!V$42*IN_rooms!V$44</f>
        <v>0</v>
      </c>
      <c r="N60" s="304">
        <f>IN_rooms!W$41*IN_rooms!W$42*IN_rooms!W$44</f>
        <v>0</v>
      </c>
      <c r="O60" s="304">
        <f>IN_rooms!X$41*IN_rooms!X$42*IN_rooms!X$44</f>
        <v>0</v>
      </c>
      <c r="P60" s="304">
        <f>IN_rooms!Y$41*IN_rooms!Y$42*IN_rooms!Y$44</f>
        <v>0</v>
      </c>
      <c r="Q60" s="304">
        <f>IN_rooms!Z$41*IN_rooms!Z$42*IN_rooms!Z$44</f>
        <v>0</v>
      </c>
      <c r="R60" s="304">
        <f>IN_rooms!AA$41*IN_rooms!AA$42*IN_rooms!AA$44</f>
        <v>0</v>
      </c>
      <c r="S60" s="304">
        <f>IN_rooms!AB$41*IN_rooms!AB$42*IN_rooms!AB$44</f>
        <v>0</v>
      </c>
      <c r="T60" s="304">
        <f>IN_rooms!AC$41*IN_rooms!AC$42*IN_rooms!AC$44</f>
        <v>0</v>
      </c>
      <c r="U60" s="304">
        <f>IN_rooms!AD$41*IN_rooms!AD$42*IN_rooms!AD$44</f>
        <v>0</v>
      </c>
      <c r="V60" s="304">
        <f>IN_rooms!AE$41*IN_rooms!AE$42*IN_rooms!AE$44</f>
        <v>0</v>
      </c>
      <c r="W60" s="304">
        <f>IN_rooms!AF$41*IN_rooms!AF$42*IN_rooms!AF$44</f>
        <v>0</v>
      </c>
    </row>
    <row r="61" spans="1:23" ht="15.75" thickBot="1" x14ac:dyDescent="0.3">
      <c r="A61" t="s">
        <v>738</v>
      </c>
      <c r="B61" t="s">
        <v>910</v>
      </c>
      <c r="C61" t="s">
        <v>196</v>
      </c>
      <c r="D61" t="s">
        <v>609</v>
      </c>
      <c r="E61" t="s">
        <v>974</v>
      </c>
      <c r="F61" t="s">
        <v>912</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x14ac:dyDescent="0.3">
      <c r="A62" t="s">
        <v>738</v>
      </c>
      <c r="B62" t="s">
        <v>955</v>
      </c>
      <c r="C62" t="s">
        <v>196</v>
      </c>
      <c r="D62" t="s">
        <v>609</v>
      </c>
      <c r="E62" t="s">
        <v>975</v>
      </c>
      <c r="F62" t="s">
        <v>912</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x14ac:dyDescent="0.3">
      <c r="A63" t="s">
        <v>738</v>
      </c>
      <c r="B63" t="s">
        <v>913</v>
      </c>
      <c r="C63" t="s">
        <v>196</v>
      </c>
      <c r="D63" t="s">
        <v>609</v>
      </c>
      <c r="E63" t="s">
        <v>976</v>
      </c>
      <c r="F63" t="s">
        <v>912</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x14ac:dyDescent="0.3">
      <c r="A64" t="s">
        <v>738</v>
      </c>
      <c r="B64" t="s">
        <v>915</v>
      </c>
      <c r="C64" t="s">
        <v>196</v>
      </c>
      <c r="D64" t="s">
        <v>609</v>
      </c>
      <c r="E64" t="s">
        <v>977</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x14ac:dyDescent="0.3">
      <c r="A65" t="s">
        <v>738</v>
      </c>
      <c r="B65" t="s">
        <v>905</v>
      </c>
      <c r="C65" t="s">
        <v>196</v>
      </c>
      <c r="D65" t="s">
        <v>609</v>
      </c>
      <c r="E65" t="s">
        <v>978</v>
      </c>
      <c r="F65" t="s">
        <v>111</v>
      </c>
      <c r="I65" s="102" t="e">
        <f t="shared" ref="I65:W65" ca="1" si="18">I$64/I$72</f>
        <v>#DIV/0!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x14ac:dyDescent="0.3">
      <c r="A66" t="s">
        <v>738</v>
      </c>
      <c r="B66" t="s">
        <v>950</v>
      </c>
      <c r="C66" t="s">
        <v>196</v>
      </c>
      <c r="D66" t="s">
        <v>609</v>
      </c>
      <c r="E66" t="s">
        <v>979</v>
      </c>
      <c r="F66" t="s">
        <v>952</v>
      </c>
      <c r="I66" s="304">
        <f>IN_rooms!R$45*IN_rooms!R$46*IN_rooms!R$48</f>
        <v>0</v>
      </c>
      <c r="J66" s="304">
        <f>IN_rooms!S$45*IN_rooms!S$46*IN_rooms!S$48</f>
        <v>0</v>
      </c>
      <c r="K66" s="304">
        <f>IN_rooms!T$45*IN_rooms!T$46*IN_rooms!T$48</f>
        <v>0</v>
      </c>
      <c r="L66" s="304">
        <f>IN_rooms!U$45*IN_rooms!U$46*IN_rooms!U$48</f>
        <v>0</v>
      </c>
      <c r="M66" s="304">
        <f>IN_rooms!V$45*IN_rooms!V$46*IN_rooms!V$48</f>
        <v>0</v>
      </c>
      <c r="N66" s="304">
        <f>IN_rooms!W$45*IN_rooms!W$46*IN_rooms!W$48</f>
        <v>0</v>
      </c>
      <c r="O66" s="304">
        <f>IN_rooms!X$45*IN_rooms!X$46*IN_rooms!X$48</f>
        <v>0</v>
      </c>
      <c r="P66" s="304">
        <f>IN_rooms!Y$45*IN_rooms!Y$46*IN_rooms!Y$48</f>
        <v>0</v>
      </c>
      <c r="Q66" s="304">
        <f>IN_rooms!Z$45*IN_rooms!Z$46*IN_rooms!Z$48</f>
        <v>0</v>
      </c>
      <c r="R66" s="304">
        <f>IN_rooms!AA$45*IN_rooms!AA$46*IN_rooms!AA$48</f>
        <v>0</v>
      </c>
      <c r="S66" s="304">
        <f>IN_rooms!AB$45*IN_rooms!AB$46*IN_rooms!AB$48</f>
        <v>0</v>
      </c>
      <c r="T66" s="304">
        <f>IN_rooms!AC$45*IN_rooms!AC$46*IN_rooms!AC$48</f>
        <v>0</v>
      </c>
      <c r="U66" s="304">
        <f>IN_rooms!AD$45*IN_rooms!AD$46*IN_rooms!AD$48</f>
        <v>0</v>
      </c>
      <c r="V66" s="304">
        <f>IN_rooms!AE$45*IN_rooms!AE$46*IN_rooms!AE$48</f>
        <v>0</v>
      </c>
      <c r="W66" s="304">
        <f>IN_rooms!AF$45*IN_rooms!AF$46*IN_rooms!AF$48</f>
        <v>0</v>
      </c>
    </row>
    <row r="67" spans="1:23" ht="15.75" thickBot="1" x14ac:dyDescent="0.3">
      <c r="A67" t="s">
        <v>738</v>
      </c>
      <c r="B67" t="s">
        <v>910</v>
      </c>
      <c r="C67" t="s">
        <v>196</v>
      </c>
      <c r="D67" t="s">
        <v>610</v>
      </c>
      <c r="E67" t="s">
        <v>980</v>
      </c>
      <c r="F67" t="s">
        <v>912</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x14ac:dyDescent="0.3">
      <c r="A68" t="s">
        <v>738</v>
      </c>
      <c r="B68" t="s">
        <v>955</v>
      </c>
      <c r="C68" t="s">
        <v>196</v>
      </c>
      <c r="D68" t="s">
        <v>610</v>
      </c>
      <c r="E68" t="s">
        <v>981</v>
      </c>
      <c r="F68" t="s">
        <v>912</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x14ac:dyDescent="0.3">
      <c r="A69" t="s">
        <v>738</v>
      </c>
      <c r="B69" t="s">
        <v>913</v>
      </c>
      <c r="C69" t="s">
        <v>196</v>
      </c>
      <c r="D69" t="s">
        <v>610</v>
      </c>
      <c r="E69" t="s">
        <v>982</v>
      </c>
      <c r="F69" t="s">
        <v>912</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x14ac:dyDescent="0.3">
      <c r="A70" t="s">
        <v>738</v>
      </c>
      <c r="B70" t="s">
        <v>915</v>
      </c>
      <c r="C70" t="s">
        <v>196</v>
      </c>
      <c r="D70" t="s">
        <v>610</v>
      </c>
      <c r="E70" t="s">
        <v>983</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x14ac:dyDescent="0.3">
      <c r="A71" t="s">
        <v>738</v>
      </c>
      <c r="B71" t="s">
        <v>905</v>
      </c>
      <c r="C71" t="s">
        <v>196</v>
      </c>
      <c r="D71" t="s">
        <v>610</v>
      </c>
      <c r="E71" t="s">
        <v>984</v>
      </c>
      <c r="F71" t="s">
        <v>111</v>
      </c>
      <c r="I71" s="102" t="e">
        <f t="shared" ref="I71" ca="1" si="20">I70/I$72</f>
        <v>#DIV/0!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x14ac:dyDescent="0.3">
      <c r="A72" t="s">
        <v>985</v>
      </c>
      <c r="E72" t="s">
        <v>986</v>
      </c>
      <c r="I72" s="308">
        <f ca="1">SUMIF($B$3:$B$71,$B$17,I3:I71)+I12</f>
        <v>0</v>
      </c>
      <c r="J72" s="270">
        <f t="shared" ref="J72:W72" ca="1" si="22">SUMIF($B$3:$B$71,$B$17,J3:J71)+J12</f>
        <v>1502.8740000000003</v>
      </c>
      <c r="K72" s="304">
        <f t="shared" ca="1" si="22"/>
        <v>1005.15</v>
      </c>
      <c r="L72" s="270">
        <f t="shared" ca="1" si="22"/>
        <v>674.1</v>
      </c>
      <c r="M72" s="270">
        <f t="shared" ca="1" si="22"/>
        <v>1370.5575744298812</v>
      </c>
      <c r="N72" s="270">
        <f t="shared" ca="1" si="22"/>
        <v>1431.7500000000002</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x14ac:dyDescent="0.3">
      <c r="A73" t="s">
        <v>987</v>
      </c>
      <c r="E73" t="s">
        <v>988</v>
      </c>
      <c r="I73" s="308" t="e">
        <f ca="1">I$72/IN_rooms!R$4</f>
        <v>#DIV/0!</v>
      </c>
      <c r="J73" s="270">
        <f ca="1">J$72/IN_rooms!S$4</f>
        <v>75.14370000000001</v>
      </c>
      <c r="K73" s="304">
        <f ca="1">K$72/IN_rooms!T$4</f>
        <v>83.762500000000003</v>
      </c>
      <c r="L73" s="270">
        <f ca="1">L$72/IN_rooms!U$4</f>
        <v>67.41</v>
      </c>
      <c r="M73" s="270">
        <f ca="1">M$72/IN_rooms!V$4</f>
        <v>114.2131312024901</v>
      </c>
      <c r="N73" s="270">
        <f ca="1">N$72/IN_rooms!W$4</f>
        <v>95.450000000000017</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x14ac:dyDescent="0.3">
      <c r="A74" t="s">
        <v>989</v>
      </c>
      <c r="E74" t="s">
        <v>990</v>
      </c>
      <c r="I74" s="308" t="e" cm="1">
        <f t="array" aca="1" ref="I74" ca="1">_xlfn.IFS(I$73&lt;Daten!$E$112,clc_load!I$72*(1-Daten!$F$112),AND(clc_load!I$73&gt;=Daten!$E$112,clc_load!I$73&lt;Daten!$E$113),clc_load!I$72*(1-Daten!$F$113),AND(clc_load!I$73&gt;=Daten!$E$113,clc_load!I$73&lt;Daten!$E$114),clc_load!I$72*(1-Daten!$F$114),I$73&gt;=Daten!$E$114,clc_load!I$72)</f>
        <v>#DIV/0!</v>
      </c>
      <c r="J74" s="270" cm="1">
        <f t="array" aca="1" ref="J74" ca="1">_xlfn.IFS(J$73&lt;Daten!$E$112,clc_load!J$72*(1-Daten!$F$112),AND(clc_load!J$73&gt;=Daten!$E$112,clc_load!J$73&lt;Daten!$E$113),clc_load!J$72*(1-Daten!$F$113),AND(clc_load!J$73&gt;=Daten!$E$113,clc_load!J$73&lt;Daten!$E$114),clc_load!J$72*(1-Daten!$F$114),J$73&gt;=Daten!$E$114,clc_load!J$72)</f>
        <v>1427.7303000000002</v>
      </c>
      <c r="K74" s="304" cm="1">
        <f t="array" aca="1" ref="K74" ca="1">_xlfn.IFS(K$73&lt;Daten!$E$112,clc_load!K$72*(1-Daten!$F$112),AND(clc_load!K$73&gt;=Daten!$E$112,clc_load!K$73&lt;Daten!$E$113),clc_load!K$72*(1-Daten!$F$113),AND(clc_load!K$73&gt;=Daten!$E$113,clc_load!K$73&lt;Daten!$E$114),clc_load!K$72*(1-Daten!$F$114),K$73&gt;=Daten!$E$114,clc_load!K$72)</f>
        <v>954.89249999999993</v>
      </c>
      <c r="L74" s="270" cm="1">
        <f t="array" aca="1" ref="L74" ca="1">_xlfn.IFS(L$73&lt;Daten!$E$112,clc_load!L$72*(1-Daten!$F$112),AND(clc_load!L$73&gt;=Daten!$E$112,clc_load!L$73&lt;Daten!$E$113),clc_load!L$72*(1-Daten!$F$113),AND(clc_load!L$73&gt;=Daten!$E$113,clc_load!L$73&lt;Daten!$E$114),clc_load!L$72*(1-Daten!$F$114),L$73&gt;=Daten!$E$114,clc_load!L$72)</f>
        <v>539.28000000000009</v>
      </c>
      <c r="M74" s="270" cm="1">
        <f t="array" aca="1" ref="M74" ca="1">_xlfn.IFS(M$73&lt;Daten!$E$112,clc_load!M$72*(1-Daten!$F$112),AND(clc_load!M$73&gt;=Daten!$E$112,clc_load!M$73&lt;Daten!$E$113),clc_load!M$72*(1-Daten!$F$113),AND(clc_load!M$73&gt;=Daten!$E$113,clc_load!M$73&lt;Daten!$E$114),clc_load!M$72*(1-Daten!$F$114),M$73&gt;=Daten!$E$114,clc_load!M$72)</f>
        <v>1370.5575744298812</v>
      </c>
      <c r="N74" s="270" cm="1">
        <f t="array" aca="1" ref="N74" ca="1">_xlfn.IFS(N$73&lt;Daten!$E$112,clc_load!N$72*(1-Daten!$F$112),AND(clc_load!N$73&gt;=Daten!$E$112,clc_load!N$73&lt;Daten!$E$113),clc_load!N$72*(1-Daten!$F$113),AND(clc_load!N$73&gt;=Daten!$E$113,clc_load!N$73&lt;Daten!$E$114),clc_load!N$72*(1-Daten!$F$114),N$73&gt;=Daten!$E$114,clc_load!N$72)</f>
        <v>1431.7500000000002</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x14ac:dyDescent="0.3">
      <c r="A75" t="s">
        <v>991</v>
      </c>
      <c r="E75" t="s">
        <v>992</v>
      </c>
      <c r="I75" s="308" t="e">
        <f ca="1">I$74/IN_rooms!R$4</f>
        <v>#DIV/0!</v>
      </c>
      <c r="J75" s="270">
        <f ca="1">J$74/IN_rooms!S$4</f>
        <v>71.386515000000003</v>
      </c>
      <c r="K75" s="304">
        <f ca="1">K$74/IN_rooms!T$4</f>
        <v>79.574374999999989</v>
      </c>
      <c r="L75" s="270">
        <f ca="1">L$74/IN_rooms!U$4</f>
        <v>53.928000000000011</v>
      </c>
      <c r="M75" s="270">
        <f ca="1">M$74/IN_rooms!V$4</f>
        <v>114.2131312024901</v>
      </c>
      <c r="N75" s="270">
        <f ca="1">N$74/IN_rooms!W$4</f>
        <v>95.450000000000017</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x14ac:dyDescent="0.3">
      <c r="A76" t="s">
        <v>993</v>
      </c>
      <c r="E76" t="s">
        <v>994</v>
      </c>
      <c r="I76" s="305" t="e">
        <f t="shared" ref="I76:W76" ca="1" si="23">SUMIF($B$3:$B$71,$B$18,I$3:I$71)</f>
        <v>#DIV/0!</v>
      </c>
      <c r="J76" s="200">
        <f t="shared" ca="1" si="23"/>
        <v>1</v>
      </c>
      <c r="K76" s="305">
        <f t="shared" ca="1" si="23"/>
        <v>1</v>
      </c>
      <c r="L76" s="200">
        <f t="shared" ca="1" si="23"/>
        <v>1</v>
      </c>
      <c r="M76" s="200">
        <f t="shared" ca="1" si="23"/>
        <v>1</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7" type="noConversion"/>
  <conditionalFormatting sqref="A1:A1048576">
    <cfRule type="expression" dxfId="51" priority="54">
      <formula>#REF!="x"</formula>
    </cfRule>
  </conditionalFormatting>
  <conditionalFormatting sqref="B1:B31 B42:B1048576">
    <cfRule type="expression" dxfId="50" priority="56">
      <formula>C1="x"</formula>
    </cfRule>
  </conditionalFormatting>
  <conditionalFormatting sqref="B32:B36 B39">
    <cfRule type="expression" dxfId="49" priority="1">
      <formula>#REF!="x"</formula>
    </cfRule>
  </conditionalFormatting>
  <conditionalFormatting sqref="B37:B38">
    <cfRule type="expression" dxfId="48" priority="33">
      <formula>C32="x"</formula>
    </cfRule>
  </conditionalFormatting>
  <conditionalFormatting sqref="B40:B41">
    <cfRule type="expression" dxfId="47" priority="50">
      <formula>C35="x"</formula>
    </cfRule>
  </conditionalFormatting>
  <conditionalFormatting sqref="E14:E17 E19:E22 E26:E29 E31:E35 D42:D71">
    <cfRule type="expression" dxfId="46" priority="3">
      <formula>F14="x"</formula>
    </cfRule>
  </conditionalFormatting>
  <conditionalFormatting sqref="E40">
    <cfRule type="expression" dxfId="45" priority="13">
      <formula>G40="x"</formula>
    </cfRule>
  </conditionalFormatting>
  <conditionalFormatting sqref="E42:E46">
    <cfRule type="expression" dxfId="44" priority="12">
      <formula>G42="x"</formula>
    </cfRule>
  </conditionalFormatting>
  <conditionalFormatting sqref="E48:E52">
    <cfRule type="expression" dxfId="43" priority="10">
      <formula>G48="x"</formula>
    </cfRule>
  </conditionalFormatting>
  <conditionalFormatting sqref="E54:E58">
    <cfRule type="expression" dxfId="42" priority="8">
      <formula>G54="x"</formula>
    </cfRule>
  </conditionalFormatting>
  <conditionalFormatting sqref="E60:E64 E66:E70">
    <cfRule type="expression" dxfId="41" priority="6">
      <formula>G60="x"</formula>
    </cfRule>
  </conditionalFormatting>
  <conditionalFormatting sqref="E72:E76">
    <cfRule type="expression" dxfId="40" priority="2">
      <formula>G72="x"</formula>
    </cfRule>
  </conditionalFormatting>
  <conditionalFormatting sqref="E37:F39">
    <cfRule type="expression" dxfId="39" priority="14">
      <formula>G37="x"</formula>
    </cfRule>
  </conditionalFormatting>
  <conditionalFormatting sqref="F31 F47">
    <cfRule type="expression" dxfId="38" priority="16">
      <formula>H31="x"</formula>
    </cfRule>
  </conditionalFormatting>
  <conditionalFormatting sqref="F40:F41">
    <cfRule type="expression" dxfId="37" priority="15">
      <formula>H40="x"</formula>
    </cfRule>
  </conditionalFormatting>
  <conditionalFormatting sqref="F53">
    <cfRule type="expression" dxfId="36" priority="11">
      <formula>H53="x"</formula>
    </cfRule>
  </conditionalFormatting>
  <conditionalFormatting sqref="F59">
    <cfRule type="expression" dxfId="35" priority="9">
      <formula>H59="x"</formula>
    </cfRule>
  </conditionalFormatting>
  <conditionalFormatting sqref="F65 F71">
    <cfRule type="expression" dxfId="34"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G34" sqref="G34"/>
    </sheetView>
  </sheetViews>
  <sheetFormatPr baseColWidth="10" defaultColWidth="11.42578125" defaultRowHeight="15" x14ac:dyDescent="0.25"/>
  <cols>
    <col min="1" max="1" width="61.7109375" customWidth="1"/>
    <col min="4" max="4" width="28.42578125" bestFit="1" customWidth="1"/>
    <col min="6" max="6" width="27.42578125" customWidth="1"/>
    <col min="7" max="7" width="16.140625" customWidth="1"/>
  </cols>
  <sheetData>
    <row r="1" spans="1:21" ht="15.75" thickBot="1" x14ac:dyDescent="0.3">
      <c r="A1" s="195" t="s">
        <v>0</v>
      </c>
      <c r="B1" s="195" t="s">
        <v>497</v>
      </c>
      <c r="C1" s="195" t="s">
        <v>498</v>
      </c>
      <c r="D1" s="195" t="s">
        <v>714</v>
      </c>
      <c r="E1" s="195" t="s">
        <v>2</v>
      </c>
      <c r="F1" s="195" t="s">
        <v>281</v>
      </c>
      <c r="G1" s="195" t="s">
        <v>768</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x14ac:dyDescent="0.3">
      <c r="B2" t="s">
        <v>584</v>
      </c>
      <c r="D2" t="s">
        <v>648</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x14ac:dyDescent="0.3">
      <c r="A3" s="65" t="s">
        <v>597</v>
      </c>
      <c r="B3" s="65" t="s">
        <v>835</v>
      </c>
      <c r="C3" s="65" t="s">
        <v>213</v>
      </c>
      <c r="D3" s="65" t="s">
        <v>995</v>
      </c>
      <c r="E3" s="65"/>
      <c r="G3" s="21" t="str">
        <f>IF(OR(IN_rooms!R$49="Flachheizkoerper_glatt",IN_rooms!R$49="Flachheizkoerper_senkrecht_profiliert"),IN_rooms!R$49,"")</f>
        <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x14ac:dyDescent="0.3">
      <c r="A4" s="65" t="s">
        <v>996</v>
      </c>
      <c r="B4" s="65" t="s">
        <v>835</v>
      </c>
      <c r="C4" s="65" t="s">
        <v>213</v>
      </c>
      <c r="D4" s="65" t="s">
        <v>997</v>
      </c>
      <c r="E4" s="65"/>
      <c r="G4" s="21">
        <f>IN_rooms!R$50</f>
        <v>0</v>
      </c>
      <c r="H4" s="21" t="str">
        <f>IN_rooms!S$50</f>
        <v>Typ_21</v>
      </c>
      <c r="I4" s="21" t="str">
        <f>IN_rooms!T$50</f>
        <v>Typ_22</v>
      </c>
      <c r="J4" s="21" t="str">
        <f>IN_rooms!U$50</f>
        <v>Typ_33</v>
      </c>
      <c r="K4" s="21" t="str">
        <f>IN_rooms!V$50</f>
        <v>Stahlradiator</v>
      </c>
      <c r="L4" s="21" t="str">
        <f>IN_rooms!W$50</f>
        <v>Typ_22</v>
      </c>
      <c r="M4" s="21">
        <f>IN_rooms!X$50</f>
        <v>0</v>
      </c>
      <c r="N4" s="21">
        <f>IN_rooms!Y$50</f>
        <v>0</v>
      </c>
      <c r="O4" s="21">
        <f>IN_rooms!Z$50</f>
        <v>0</v>
      </c>
      <c r="P4" s="21">
        <f>IN_rooms!AA$50</f>
        <v>0</v>
      </c>
      <c r="Q4" s="21">
        <f>IN_rooms!AB$50</f>
        <v>0</v>
      </c>
      <c r="R4" s="21">
        <f>IN_rooms!AC$50</f>
        <v>0</v>
      </c>
      <c r="S4" s="21">
        <f>IN_rooms!AD$50</f>
        <v>0</v>
      </c>
      <c r="T4" s="21">
        <f>IN_rooms!AE$50</f>
        <v>0</v>
      </c>
      <c r="U4" s="21">
        <f>IN_rooms!AF$50</f>
        <v>0</v>
      </c>
    </row>
    <row r="5" spans="1:21" ht="15.75" thickBot="1" x14ac:dyDescent="0.3">
      <c r="A5" s="65" t="s">
        <v>592</v>
      </c>
      <c r="B5" s="65" t="s">
        <v>835</v>
      </c>
      <c r="C5" s="65" t="s">
        <v>213</v>
      </c>
      <c r="D5" s="65" t="s">
        <v>998</v>
      </c>
      <c r="E5" s="65" t="s">
        <v>641</v>
      </c>
      <c r="G5" s="21">
        <f>IN_rooms!R$51</f>
        <v>0</v>
      </c>
      <c r="H5" s="21">
        <f>IN_rooms!S$51</f>
        <v>600</v>
      </c>
      <c r="I5" s="21">
        <f>IN_rooms!T$51</f>
        <v>600</v>
      </c>
      <c r="J5" s="21">
        <f>IN_rooms!U$51</f>
        <v>600</v>
      </c>
      <c r="K5" s="21">
        <f>IN_rooms!V$51</f>
        <v>600</v>
      </c>
      <c r="L5" s="21">
        <f>IN_rooms!W$51</f>
        <v>350</v>
      </c>
      <c r="M5" s="21">
        <f>IN_rooms!X$51</f>
        <v>0</v>
      </c>
      <c r="N5" s="21">
        <f>IN_rooms!Y$51</f>
        <v>0</v>
      </c>
      <c r="O5" s="21">
        <f>IN_rooms!Z$51</f>
        <v>0</v>
      </c>
      <c r="P5" s="21">
        <f>IN_rooms!AA$51</f>
        <v>0</v>
      </c>
      <c r="Q5" s="21">
        <f>IN_rooms!AB$51</f>
        <v>0</v>
      </c>
      <c r="R5" s="21">
        <f>IN_rooms!AC$51</f>
        <v>0</v>
      </c>
      <c r="S5" s="21">
        <f>IN_rooms!AD$51</f>
        <v>0</v>
      </c>
      <c r="T5" s="21">
        <f>IN_rooms!AE$51</f>
        <v>0</v>
      </c>
      <c r="U5" s="21">
        <f>IN_rooms!AF$51</f>
        <v>0</v>
      </c>
    </row>
    <row r="6" spans="1:21" ht="15.75" thickBot="1" x14ac:dyDescent="0.3">
      <c r="A6" s="65" t="s">
        <v>240</v>
      </c>
      <c r="B6" s="65" t="s">
        <v>835</v>
      </c>
      <c r="C6" s="65" t="s">
        <v>213</v>
      </c>
      <c r="D6" s="65" t="s">
        <v>999</v>
      </c>
      <c r="E6" s="65" t="s">
        <v>641</v>
      </c>
      <c r="G6" s="21">
        <f>IN_rooms!R$52</f>
        <v>0</v>
      </c>
      <c r="H6" s="21">
        <f>IN_rooms!S$52</f>
        <v>800</v>
      </c>
      <c r="I6" s="21">
        <f>IN_rooms!T$52</f>
        <v>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x14ac:dyDescent="0.3">
      <c r="A7" s="65" t="s">
        <v>600</v>
      </c>
      <c r="B7" s="65" t="s">
        <v>835</v>
      </c>
      <c r="C7" s="65" t="s">
        <v>213</v>
      </c>
      <c r="D7" s="65" t="s">
        <v>1000</v>
      </c>
      <c r="E7" s="65" t="s">
        <v>641</v>
      </c>
      <c r="G7" s="21">
        <f>IF(G4=0,0,_xlfn.XLOOKUP(G4&amp;"_Tiefe",Daten!$K$14:$Q$14,Daten!$K$15:$Q$15))</f>
        <v>0</v>
      </c>
      <c r="H7" s="21">
        <f>IF(H4=0,0,_xlfn.XLOOKUP(H4&amp;"_Tiefe",Daten!$K$14:$Q$14,Daten!$K$15:$Q$15))</f>
        <v>100</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f>IF(M4=0,0,_xlfn.XLOOKUP(M4&amp;"_Tiefe",Daten!$K$14:$Q$14,Daten!$K$15:$Q$15))</f>
        <v>0</v>
      </c>
      <c r="N7" s="21">
        <f>IF(N4=0,0,_xlfn.XLOOKUP(N4&amp;"_Tiefe",Daten!$K$14:$Q$14,Daten!$K$15:$Q$15))</f>
        <v>0</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x14ac:dyDescent="0.3">
      <c r="A8" s="65" t="s">
        <v>1001</v>
      </c>
      <c r="B8" s="65" t="s">
        <v>835</v>
      </c>
      <c r="C8" s="65" t="s">
        <v>213</v>
      </c>
      <c r="D8" s="65" t="s">
        <v>1002</v>
      </c>
      <c r="E8" s="65"/>
      <c r="G8" s="21">
        <f ca="1">SUMIFS(
  INDIRECT("tabelle1[Heizkörperexponent n ]"),
  INDIRECT("tabelle1[Heizkörper_Typ]"), clc_power!G$3,
  INDIRECT("tabelle1[Heizkörper_Subtyp]"), clc_power!G$4,
  INDIRECT("tabelle1[Höhe H in mm]"), clc_power!G$5,
  INDIRECT("tabelle1[Bautiefe T in mm]"), clc_power!G$7
)</f>
        <v>0</v>
      </c>
      <c r="H8" s="21">
        <f ca="1">SUMIFS(
  INDIRECT("tabelle1[Heizkörperexponent n ]"),
  INDIRECT("tabelle1[Heizkörper_Typ]"), clc_power!H$3,
  INDIRECT("tabelle1[Heizkörper_Subtyp]"), clc_power!H$4,
  INDIRECT("tabelle1[Höhe H in mm]"), clc_power!H$5,
  INDIRECT("tabelle1[Bautiefe T in mm]"), clc_power!H$7
)</f>
        <v>1.3</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x14ac:dyDescent="0.3">
      <c r="A9" s="65" t="s">
        <v>1003</v>
      </c>
      <c r="B9" s="65" t="s">
        <v>835</v>
      </c>
      <c r="C9" s="65" t="s">
        <v>213</v>
      </c>
      <c r="D9" s="65" t="s">
        <v>1004</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0</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1124.8</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x14ac:dyDescent="0.3">
      <c r="A10" s="65" t="s">
        <v>1005</v>
      </c>
      <c r="B10" s="65" t="s">
        <v>835</v>
      </c>
      <c r="C10" s="65" t="s">
        <v>213</v>
      </c>
      <c r="D10" s="65" t="s">
        <v>1006</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x14ac:dyDescent="0.3">
      <c r="A11" s="65" t="s">
        <v>1007</v>
      </c>
      <c r="B11" s="65" t="s">
        <v>835</v>
      </c>
      <c r="C11" s="65" t="s">
        <v>213</v>
      </c>
      <c r="D11" s="65" t="s">
        <v>1008</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x14ac:dyDescent="0.3">
      <c r="A12" s="65" t="s">
        <v>1009</v>
      </c>
      <c r="B12" s="65" t="s">
        <v>835</v>
      </c>
      <c r="C12" s="65" t="s">
        <v>213</v>
      </c>
      <c r="D12" s="65" t="s">
        <v>1010</v>
      </c>
      <c r="E12" s="65" t="s">
        <v>1011</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x14ac:dyDescent="0.3">
      <c r="A13" s="65" t="s">
        <v>1012</v>
      </c>
      <c r="B13" s="65" t="s">
        <v>835</v>
      </c>
      <c r="C13" s="65" t="s">
        <v>213</v>
      </c>
      <c r="D13" s="65" t="s">
        <v>1013</v>
      </c>
      <c r="E13" s="65" t="s">
        <v>112</v>
      </c>
      <c r="F13" s="49"/>
      <c r="G13" s="21">
        <f t="shared" ref="G13:U13" ca="1" si="3">IF(G$9*((G$12/Log_ÜT_Norm)^G$8)&gt;0,G$9*((G$12/Log_ÜT_Norm)^G$8),0)</f>
        <v>0</v>
      </c>
      <c r="H13" s="21">
        <f t="shared" ca="1" si="3"/>
        <v>574.51735027357347</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x14ac:dyDescent="0.3">
      <c r="A14" s="239" t="s">
        <v>1014</v>
      </c>
      <c r="B14" s="239" t="s">
        <v>835</v>
      </c>
      <c r="C14" s="239" t="s">
        <v>1015</v>
      </c>
      <c r="D14" s="239" t="s">
        <v>1016</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0</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1000.4261625060789</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x14ac:dyDescent="0.3">
      <c r="A15" s="196" t="s">
        <v>597</v>
      </c>
      <c r="B15" s="196" t="s">
        <v>835</v>
      </c>
      <c r="C15" s="196" t="s">
        <v>215</v>
      </c>
      <c r="D15" s="196" t="s">
        <v>1017</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x14ac:dyDescent="0.3">
      <c r="A16" s="196" t="s">
        <v>996</v>
      </c>
      <c r="B16" s="196" t="s">
        <v>835</v>
      </c>
      <c r="C16" s="196" t="s">
        <v>215</v>
      </c>
      <c r="D16" s="196" t="s">
        <v>1018</v>
      </c>
      <c r="E16" s="196"/>
      <c r="G16" s="21">
        <f>IN_rooms!R$50</f>
        <v>0</v>
      </c>
      <c r="H16" s="21" t="str">
        <f>IN_rooms!S$50</f>
        <v>Typ_21</v>
      </c>
      <c r="I16" s="21" t="str">
        <f>IN_rooms!T$50</f>
        <v>Typ_22</v>
      </c>
      <c r="J16" s="21" t="str">
        <f>IN_rooms!U$50</f>
        <v>Typ_33</v>
      </c>
      <c r="K16" s="21" t="str">
        <f>IN_rooms!V$50</f>
        <v>Stahlradiator</v>
      </c>
      <c r="L16" s="21" t="str">
        <f>IN_rooms!W$50</f>
        <v>Typ_22</v>
      </c>
      <c r="M16" s="21">
        <f>IN_rooms!X$50</f>
        <v>0</v>
      </c>
      <c r="N16" s="21">
        <f>IN_rooms!Y$50</f>
        <v>0</v>
      </c>
      <c r="O16" s="21">
        <f>IN_rooms!Z$50</f>
        <v>0</v>
      </c>
      <c r="P16" s="21">
        <f>IN_rooms!AA$50</f>
        <v>0</v>
      </c>
      <c r="Q16" s="21">
        <f>IN_rooms!AB$50</f>
        <v>0</v>
      </c>
      <c r="R16" s="21">
        <f>IN_rooms!AC$50</f>
        <v>0</v>
      </c>
      <c r="S16" s="21">
        <f>IN_rooms!AD$50</f>
        <v>0</v>
      </c>
      <c r="T16" s="21">
        <f>IN_rooms!AE$50</f>
        <v>0</v>
      </c>
      <c r="U16" s="21">
        <f>IN_rooms!AF$50</f>
        <v>0</v>
      </c>
    </row>
    <row r="17" spans="1:21" ht="15.75" thickBot="1" x14ac:dyDescent="0.3">
      <c r="A17" s="196" t="s">
        <v>592</v>
      </c>
      <c r="B17" s="196" t="s">
        <v>835</v>
      </c>
      <c r="C17" s="196" t="s">
        <v>215</v>
      </c>
      <c r="D17" s="196" t="s">
        <v>1019</v>
      </c>
      <c r="E17" s="196" t="s">
        <v>641</v>
      </c>
      <c r="G17" s="21">
        <f>IN_rooms!R$51</f>
        <v>0</v>
      </c>
      <c r="H17" s="21">
        <f>IN_rooms!S$51</f>
        <v>600</v>
      </c>
      <c r="I17" s="21">
        <f>IN_rooms!T$51</f>
        <v>600</v>
      </c>
      <c r="J17" s="21">
        <f>IN_rooms!U$51</f>
        <v>600</v>
      </c>
      <c r="K17" s="21">
        <f>IN_rooms!V$51</f>
        <v>600</v>
      </c>
      <c r="L17" s="21">
        <f>IN_rooms!W$51</f>
        <v>350</v>
      </c>
      <c r="M17" s="21">
        <f>IN_rooms!X$51</f>
        <v>0</v>
      </c>
      <c r="N17" s="21">
        <f>IN_rooms!Y$51</f>
        <v>0</v>
      </c>
      <c r="O17" s="21">
        <f>IN_rooms!Z$51</f>
        <v>0</v>
      </c>
      <c r="P17" s="21">
        <f>IN_rooms!AA$51</f>
        <v>0</v>
      </c>
      <c r="Q17" s="21">
        <f>IN_rooms!AB$51</f>
        <v>0</v>
      </c>
      <c r="R17" s="21">
        <f>IN_rooms!AC$51</f>
        <v>0</v>
      </c>
      <c r="S17" s="21">
        <f>IN_rooms!AD$51</f>
        <v>0</v>
      </c>
      <c r="T17" s="21">
        <f>IN_rooms!AE$51</f>
        <v>0</v>
      </c>
      <c r="U17" s="21">
        <f>IN_rooms!AF$51</f>
        <v>0</v>
      </c>
    </row>
    <row r="18" spans="1:21" ht="15.75" thickBot="1" x14ac:dyDescent="0.3">
      <c r="A18" s="196" t="s">
        <v>600</v>
      </c>
      <c r="B18" s="196" t="s">
        <v>835</v>
      </c>
      <c r="C18" s="196" t="s">
        <v>215</v>
      </c>
      <c r="D18" s="196" t="s">
        <v>1020</v>
      </c>
      <c r="E18" s="196" t="s">
        <v>641</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0</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x14ac:dyDescent="0.3">
      <c r="A19" s="196" t="s">
        <v>601</v>
      </c>
      <c r="B19" s="196" t="s">
        <v>835</v>
      </c>
      <c r="C19" s="196" t="s">
        <v>215</v>
      </c>
      <c r="D19" s="196" t="s">
        <v>1021</v>
      </c>
      <c r="E19" s="196" t="s">
        <v>1022</v>
      </c>
      <c r="G19" s="21">
        <f>IN_rooms!R$54</f>
        <v>0</v>
      </c>
      <c r="H19" s="21">
        <f>IN_rooms!S$54</f>
        <v>0</v>
      </c>
      <c r="I19" s="21">
        <f>IN_rooms!T$54</f>
        <v>0</v>
      </c>
      <c r="J19" s="21">
        <f>IN_rooms!U$54</f>
        <v>0</v>
      </c>
      <c r="K19" s="21">
        <f>IN_rooms!V$54</f>
        <v>17</v>
      </c>
      <c r="L19" s="21">
        <f>IN_rooms!W$54</f>
        <v>0</v>
      </c>
      <c r="M19" s="21">
        <f>IN_rooms!X$54</f>
        <v>0</v>
      </c>
      <c r="N19" s="21">
        <f>IN_rooms!Y$54</f>
        <v>0</v>
      </c>
      <c r="O19" s="21">
        <f>IN_rooms!Z$54</f>
        <v>0</v>
      </c>
      <c r="P19" s="21">
        <f>IN_rooms!AA$54</f>
        <v>0</v>
      </c>
      <c r="Q19" s="21">
        <f>IN_rooms!AB$54</f>
        <v>0</v>
      </c>
      <c r="R19" s="21">
        <f>IN_rooms!AC$54</f>
        <v>0</v>
      </c>
      <c r="S19" s="21">
        <f>IN_rooms!AD$54</f>
        <v>0</v>
      </c>
      <c r="T19" s="21">
        <f>IN_rooms!AE$54</f>
        <v>0</v>
      </c>
      <c r="U19" s="21">
        <f>IN_rooms!AF$54</f>
        <v>0</v>
      </c>
    </row>
    <row r="20" spans="1:21" ht="15.75" thickBot="1" x14ac:dyDescent="0.3">
      <c r="A20" s="196" t="s">
        <v>1001</v>
      </c>
      <c r="B20" s="196" t="s">
        <v>835</v>
      </c>
      <c r="C20" s="196" t="s">
        <v>215</v>
      </c>
      <c r="D20" s="196" t="s">
        <v>854</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x14ac:dyDescent="0.3">
      <c r="A21" s="196" t="s">
        <v>1003</v>
      </c>
      <c r="B21" s="196" t="s">
        <v>835</v>
      </c>
      <c r="C21" s="196" t="s">
        <v>215</v>
      </c>
      <c r="D21" s="196" t="s">
        <v>1023</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0</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x14ac:dyDescent="0.3">
      <c r="A22" s="196" t="s">
        <v>1005</v>
      </c>
      <c r="B22" s="196" t="s">
        <v>835</v>
      </c>
      <c r="C22" s="196" t="s">
        <v>215</v>
      </c>
      <c r="D22" s="196" t="s">
        <v>1024</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x14ac:dyDescent="0.3">
      <c r="A23" s="196" t="s">
        <v>1007</v>
      </c>
      <c r="B23" s="196" t="s">
        <v>835</v>
      </c>
      <c r="C23" s="196" t="s">
        <v>215</v>
      </c>
      <c r="D23" s="196" t="s">
        <v>1025</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x14ac:dyDescent="0.3">
      <c r="A24" s="196" t="s">
        <v>1009</v>
      </c>
      <c r="B24" s="196" t="s">
        <v>835</v>
      </c>
      <c r="C24" s="196" t="s">
        <v>215</v>
      </c>
      <c r="D24" s="196" t="s">
        <v>1026</v>
      </c>
      <c r="E24" s="196" t="s">
        <v>1011</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x14ac:dyDescent="0.3">
      <c r="A25" s="196" t="s">
        <v>1012</v>
      </c>
      <c r="B25" s="196" t="s">
        <v>835</v>
      </c>
      <c r="C25" s="196" t="s">
        <v>215</v>
      </c>
      <c r="D25" s="196" t="s">
        <v>1027</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0</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x14ac:dyDescent="0.3">
      <c r="A26" s="240" t="s">
        <v>1014</v>
      </c>
      <c r="B26" s="240" t="s">
        <v>835</v>
      </c>
      <c r="C26" s="240" t="s">
        <v>1015</v>
      </c>
      <c r="D26" s="240" t="s">
        <v>1028</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x14ac:dyDescent="0.3">
      <c r="A27" s="238" t="s">
        <v>597</v>
      </c>
      <c r="B27" s="238" t="s">
        <v>835</v>
      </c>
      <c r="C27" s="238" t="s">
        <v>219</v>
      </c>
      <c r="D27" s="238" t="s">
        <v>1029</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x14ac:dyDescent="0.3">
      <c r="A28" s="238" t="s">
        <v>996</v>
      </c>
      <c r="B28" s="238" t="s">
        <v>835</v>
      </c>
      <c r="C28" s="238" t="s">
        <v>219</v>
      </c>
      <c r="D28" s="238" t="s">
        <v>1030</v>
      </c>
      <c r="E28" s="238"/>
      <c r="G28" s="21">
        <f>IN_rooms!R$50</f>
        <v>0</v>
      </c>
      <c r="H28" s="21" t="str">
        <f>IN_rooms!S$50</f>
        <v>Typ_21</v>
      </c>
      <c r="I28" s="21" t="str">
        <f>IN_rooms!T$50</f>
        <v>Typ_22</v>
      </c>
      <c r="J28" s="21" t="str">
        <f>IN_rooms!U$50</f>
        <v>Typ_33</v>
      </c>
      <c r="K28" s="21" t="str">
        <f>IN_rooms!V$50</f>
        <v>Stahlradiator</v>
      </c>
      <c r="L28" s="21" t="str">
        <f>IN_rooms!W$50</f>
        <v>Typ_22</v>
      </c>
      <c r="M28" s="21">
        <f>IN_rooms!X$50</f>
        <v>0</v>
      </c>
      <c r="N28" s="21">
        <f>IN_rooms!Y$50</f>
        <v>0</v>
      </c>
      <c r="O28" s="21">
        <f>IN_rooms!Z$50</f>
        <v>0</v>
      </c>
      <c r="P28" s="21">
        <f>IN_rooms!AA$50</f>
        <v>0</v>
      </c>
      <c r="Q28" s="21">
        <f>IN_rooms!AB$50</f>
        <v>0</v>
      </c>
      <c r="R28" s="21">
        <f>IN_rooms!AC$50</f>
        <v>0</v>
      </c>
      <c r="S28" s="21">
        <f>IN_rooms!AD$50</f>
        <v>0</v>
      </c>
      <c r="T28" s="21">
        <f>IN_rooms!AE$50</f>
        <v>0</v>
      </c>
      <c r="U28" s="21">
        <f>IN_rooms!AF$50</f>
        <v>0</v>
      </c>
    </row>
    <row r="29" spans="1:21" ht="15.75" thickBot="1" x14ac:dyDescent="0.3">
      <c r="A29" s="238" t="s">
        <v>592</v>
      </c>
      <c r="B29" s="238" t="s">
        <v>835</v>
      </c>
      <c r="C29" s="238" t="s">
        <v>219</v>
      </c>
      <c r="D29" s="238" t="s">
        <v>1031</v>
      </c>
      <c r="E29" s="238" t="s">
        <v>641</v>
      </c>
      <c r="G29" s="21">
        <f>IN_rooms!R$51</f>
        <v>0</v>
      </c>
      <c r="H29" s="21">
        <f>IN_rooms!S$51</f>
        <v>600</v>
      </c>
      <c r="I29" s="21">
        <f>IN_rooms!T$51</f>
        <v>600</v>
      </c>
      <c r="J29" s="21">
        <f>IN_rooms!U$51</f>
        <v>600</v>
      </c>
      <c r="K29" s="21">
        <f>IN_rooms!V$51</f>
        <v>600</v>
      </c>
      <c r="L29" s="21">
        <f>IN_rooms!W$51</f>
        <v>350</v>
      </c>
      <c r="M29" s="21">
        <f>IN_rooms!X$51</f>
        <v>0</v>
      </c>
      <c r="N29" s="21">
        <f>IN_rooms!Y$51</f>
        <v>0</v>
      </c>
      <c r="O29" s="21">
        <f>IN_rooms!Z$51</f>
        <v>0</v>
      </c>
      <c r="P29" s="21">
        <f>IN_rooms!AA$51</f>
        <v>0</v>
      </c>
      <c r="Q29" s="21">
        <f>IN_rooms!AB$51</f>
        <v>0</v>
      </c>
      <c r="R29" s="21">
        <f>IN_rooms!AC$51</f>
        <v>0</v>
      </c>
      <c r="S29" s="21">
        <f>IN_rooms!AD$51</f>
        <v>0</v>
      </c>
      <c r="T29" s="21">
        <f>IN_rooms!AE$51</f>
        <v>0</v>
      </c>
      <c r="U29" s="21">
        <f>IN_rooms!AF$51</f>
        <v>0</v>
      </c>
    </row>
    <row r="30" spans="1:21" ht="15.75" thickBot="1" x14ac:dyDescent="0.3">
      <c r="A30" s="238" t="s">
        <v>240</v>
      </c>
      <c r="B30" s="238" t="s">
        <v>835</v>
      </c>
      <c r="C30" s="238" t="s">
        <v>219</v>
      </c>
      <c r="D30" s="238" t="s">
        <v>1032</v>
      </c>
      <c r="E30" s="238" t="s">
        <v>641</v>
      </c>
      <c r="G30" s="21" cm="1">
        <f t="array" ref="G30">IF(G28="Fensterbankradiator",
IF(IN_rooms!R$52=0,0,INDEX(Fensterbankradiator_b[],MATCH(MIN(ABS(Fensterbankradiator_b[]-IN_rooms!R$52)),ABS(Fensterbankradiator_b[]-IN_rooms!R$52),0))),
IN_rooms!R$52)</f>
        <v>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x14ac:dyDescent="0.3">
      <c r="A31" s="238" t="s">
        <v>600</v>
      </c>
      <c r="B31" s="238" t="s">
        <v>835</v>
      </c>
      <c r="C31" s="238" t="s">
        <v>219</v>
      </c>
      <c r="D31" s="238" t="s">
        <v>1033</v>
      </c>
      <c r="E31" s="238" t="s">
        <v>641</v>
      </c>
      <c r="G31" s="21">
        <f>IN_rooms!R$53</f>
        <v>0</v>
      </c>
      <c r="H31" s="21">
        <f>IN_rooms!S$53</f>
        <v>100</v>
      </c>
      <c r="I31" s="21">
        <f>IN_rooms!T$53</f>
        <v>100</v>
      </c>
      <c r="J31" s="21">
        <f>IN_rooms!U$53</f>
        <v>155</v>
      </c>
      <c r="K31" s="21">
        <f>IN_rooms!V$53</f>
        <v>110</v>
      </c>
      <c r="L31" s="21">
        <f>IN_rooms!W$53</f>
        <v>100</v>
      </c>
      <c r="M31" s="21">
        <f>IN_rooms!X$53</f>
        <v>0</v>
      </c>
      <c r="N31" s="21">
        <f>IN_rooms!Y$53</f>
        <v>0</v>
      </c>
      <c r="O31" s="21">
        <f>IN_rooms!Z$53</f>
        <v>0</v>
      </c>
      <c r="P31" s="21">
        <f>IN_rooms!AA$53</f>
        <v>0</v>
      </c>
      <c r="Q31" s="21">
        <f>IN_rooms!AB$53</f>
        <v>0</v>
      </c>
      <c r="R31" s="21">
        <f>IN_rooms!AC$53</f>
        <v>0</v>
      </c>
      <c r="S31" s="21">
        <f>IN_rooms!AD$53</f>
        <v>0</v>
      </c>
      <c r="T31" s="21">
        <f>IN_rooms!AE$53</f>
        <v>0</v>
      </c>
      <c r="U31" s="21">
        <f>IN_rooms!AF$53</f>
        <v>0</v>
      </c>
    </row>
    <row r="32" spans="1:21" ht="15.75" thickBot="1" x14ac:dyDescent="0.3">
      <c r="A32" s="238" t="s">
        <v>601</v>
      </c>
      <c r="B32" s="238" t="s">
        <v>835</v>
      </c>
      <c r="C32" s="238" t="s">
        <v>219</v>
      </c>
      <c r="D32" s="238" t="s">
        <v>1034</v>
      </c>
      <c r="E32" s="238" t="s">
        <v>1022</v>
      </c>
      <c r="G32" s="21">
        <f>IN_rooms!R$54</f>
        <v>0</v>
      </c>
      <c r="H32" s="21">
        <f>IN_rooms!S$54</f>
        <v>0</v>
      </c>
      <c r="I32" s="21">
        <f>IN_rooms!T$54</f>
        <v>0</v>
      </c>
      <c r="J32" s="21">
        <f>IN_rooms!U$54</f>
        <v>0</v>
      </c>
      <c r="K32" s="21">
        <f>IN_rooms!V$54</f>
        <v>17</v>
      </c>
      <c r="L32" s="21">
        <f>IN_rooms!W$54</f>
        <v>0</v>
      </c>
      <c r="M32" s="21">
        <f>IN_rooms!X$54</f>
        <v>0</v>
      </c>
      <c r="N32" s="21">
        <f>IN_rooms!Y$54</f>
        <v>0</v>
      </c>
      <c r="O32" s="21">
        <f>IN_rooms!Z$54</f>
        <v>0</v>
      </c>
      <c r="P32" s="21">
        <f>IN_rooms!AA$54</f>
        <v>0</v>
      </c>
      <c r="Q32" s="21">
        <f>IN_rooms!AB$54</f>
        <v>0</v>
      </c>
      <c r="R32" s="21">
        <f>IN_rooms!AC$54</f>
        <v>0</v>
      </c>
      <c r="S32" s="21">
        <f>IN_rooms!AD$54</f>
        <v>0</v>
      </c>
      <c r="T32" s="21">
        <f>IN_rooms!AE$54</f>
        <v>0</v>
      </c>
      <c r="U32" s="21">
        <f>IN_rooms!AF$54</f>
        <v>0</v>
      </c>
    </row>
    <row r="33" spans="1:21" ht="15.75" thickBot="1" x14ac:dyDescent="0.3">
      <c r="A33" s="238" t="s">
        <v>1001</v>
      </c>
      <c r="B33" s="238" t="s">
        <v>835</v>
      </c>
      <c r="C33" s="238" t="s">
        <v>219</v>
      </c>
      <c r="D33" s="238" t="s">
        <v>1035</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0</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x14ac:dyDescent="0.3">
      <c r="A34" s="238" t="s">
        <v>1003</v>
      </c>
      <c r="B34" s="238" t="s">
        <v>835</v>
      </c>
      <c r="C34" s="238" t="s">
        <v>219</v>
      </c>
      <c r="D34" s="238" t="s">
        <v>1036</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x14ac:dyDescent="0.3">
      <c r="A35" s="238" t="s">
        <v>1005</v>
      </c>
      <c r="B35" s="238" t="s">
        <v>835</v>
      </c>
      <c r="C35" s="238" t="s">
        <v>219</v>
      </c>
      <c r="D35" s="238" t="s">
        <v>1037</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x14ac:dyDescent="0.3">
      <c r="A36" s="238" t="s">
        <v>1007</v>
      </c>
      <c r="B36" s="238" t="s">
        <v>835</v>
      </c>
      <c r="C36" s="238" t="s">
        <v>219</v>
      </c>
      <c r="D36" s="238" t="s">
        <v>1038</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x14ac:dyDescent="0.3">
      <c r="A37" s="238" t="s">
        <v>1009</v>
      </c>
      <c r="B37" s="238" t="s">
        <v>835</v>
      </c>
      <c r="C37" s="238" t="s">
        <v>219</v>
      </c>
      <c r="D37" s="238" t="s">
        <v>1039</v>
      </c>
      <c r="E37" s="238" t="s">
        <v>1011</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x14ac:dyDescent="0.3">
      <c r="A38" s="238" t="s">
        <v>1012</v>
      </c>
      <c r="B38" s="238" t="s">
        <v>835</v>
      </c>
      <c r="C38" s="238" t="s">
        <v>219</v>
      </c>
      <c r="D38" s="238" t="s">
        <v>1040</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0</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x14ac:dyDescent="0.3">
      <c r="A39" s="199" t="s">
        <v>1014</v>
      </c>
      <c r="B39" s="199" t="s">
        <v>835</v>
      </c>
      <c r="C39" s="199" t="s">
        <v>1015</v>
      </c>
      <c r="D39" s="199" t="s">
        <v>1041</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1000.426162506079</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x14ac:dyDescent="0.3">
      <c r="A40" s="241" t="s">
        <v>597</v>
      </c>
      <c r="B40" s="241" t="s">
        <v>835</v>
      </c>
      <c r="C40" s="241" t="s">
        <v>221</v>
      </c>
      <c r="D40" s="241"/>
      <c r="E40" s="241"/>
    </row>
    <row r="41" spans="1:21" ht="15.75" hidden="1" thickBot="1" x14ac:dyDescent="0.3">
      <c r="A41" s="241" t="s">
        <v>996</v>
      </c>
      <c r="B41" s="241" t="s">
        <v>835</v>
      </c>
      <c r="C41" s="241" t="s">
        <v>221</v>
      </c>
      <c r="D41" s="241"/>
      <c r="E41" s="241"/>
    </row>
    <row r="42" spans="1:21" ht="15.75" hidden="1" thickBot="1" x14ac:dyDescent="0.3">
      <c r="A42" s="241" t="s">
        <v>1042</v>
      </c>
      <c r="B42" s="241" t="s">
        <v>835</v>
      </c>
      <c r="C42" s="241" t="s">
        <v>221</v>
      </c>
      <c r="D42" s="241"/>
      <c r="E42" s="241" t="s">
        <v>641</v>
      </c>
    </row>
    <row r="43" spans="1:21" ht="15.75" hidden="1" thickBot="1" x14ac:dyDescent="0.3">
      <c r="A43" s="241" t="s">
        <v>1043</v>
      </c>
      <c r="B43" s="241" t="s">
        <v>835</v>
      </c>
      <c r="C43" s="241" t="s">
        <v>221</v>
      </c>
      <c r="D43" s="241"/>
      <c r="E43" s="241" t="s">
        <v>136</v>
      </c>
    </row>
    <row r="44" spans="1:21" ht="15.75" hidden="1" thickBot="1" x14ac:dyDescent="0.3">
      <c r="A44" s="241" t="s">
        <v>1044</v>
      </c>
      <c r="B44" s="241" t="s">
        <v>835</v>
      </c>
      <c r="C44" s="241" t="s">
        <v>221</v>
      </c>
      <c r="D44" s="241"/>
      <c r="E44" s="241" t="s">
        <v>641</v>
      </c>
    </row>
    <row r="45" spans="1:21" ht="15.75" hidden="1" thickBot="1" x14ac:dyDescent="0.3">
      <c r="A45" s="241" t="s">
        <v>1045</v>
      </c>
      <c r="B45" s="241" t="s">
        <v>835</v>
      </c>
      <c r="C45" s="241" t="s">
        <v>221</v>
      </c>
      <c r="D45" s="241"/>
      <c r="E45" s="241" t="s">
        <v>641</v>
      </c>
    </row>
    <row r="46" spans="1:21" ht="15.75" hidden="1" thickBot="1" x14ac:dyDescent="0.3">
      <c r="A46" s="241" t="s">
        <v>1001</v>
      </c>
      <c r="B46" s="241" t="s">
        <v>835</v>
      </c>
      <c r="C46" s="241" t="s">
        <v>221</v>
      </c>
      <c r="D46" s="241"/>
      <c r="E46" s="241"/>
    </row>
    <row r="47" spans="1:21" ht="15.75" hidden="1" thickBot="1" x14ac:dyDescent="0.3">
      <c r="A47" s="241" t="s">
        <v>1046</v>
      </c>
      <c r="B47" s="241" t="s">
        <v>835</v>
      </c>
      <c r="C47" s="241" t="s">
        <v>221</v>
      </c>
      <c r="D47" s="241"/>
      <c r="E47" s="241" t="s">
        <v>1011</v>
      </c>
    </row>
    <row r="48" spans="1:21" ht="15.75" hidden="1" thickBot="1" x14ac:dyDescent="0.3">
      <c r="A48" s="241" t="s">
        <v>1003</v>
      </c>
      <c r="B48" s="241" t="s">
        <v>835</v>
      </c>
      <c r="C48" s="241" t="s">
        <v>221</v>
      </c>
      <c r="D48" s="241"/>
      <c r="E48" s="241" t="s">
        <v>112</v>
      </c>
    </row>
    <row r="49" spans="1:21" ht="15.75" hidden="1" thickBot="1" x14ac:dyDescent="0.3">
      <c r="A49" s="241" t="s">
        <v>1005</v>
      </c>
      <c r="B49" s="241" t="s">
        <v>835</v>
      </c>
      <c r="C49" s="241" t="s">
        <v>221</v>
      </c>
      <c r="D49" s="241"/>
      <c r="E49" s="241" t="s">
        <v>107</v>
      </c>
    </row>
    <row r="50" spans="1:21" ht="15.75" hidden="1" thickBot="1" x14ac:dyDescent="0.3">
      <c r="A50" s="241" t="s">
        <v>1007</v>
      </c>
      <c r="B50" s="241" t="s">
        <v>835</v>
      </c>
      <c r="C50" s="241" t="s">
        <v>221</v>
      </c>
      <c r="D50" s="241"/>
      <c r="E50" s="241" t="s">
        <v>107</v>
      </c>
    </row>
    <row r="51" spans="1:21" ht="15.75" hidden="1" thickBot="1" x14ac:dyDescent="0.3">
      <c r="A51" s="241" t="s">
        <v>1009</v>
      </c>
      <c r="B51" s="241" t="s">
        <v>835</v>
      </c>
      <c r="C51" s="241" t="s">
        <v>221</v>
      </c>
      <c r="D51" s="241"/>
      <c r="E51" s="241" t="s">
        <v>1011</v>
      </c>
    </row>
    <row r="52" spans="1:21" ht="15.75" hidden="1" thickBot="1" x14ac:dyDescent="0.3">
      <c r="A52" s="241" t="s">
        <v>1012</v>
      </c>
      <c r="B52" s="241" t="s">
        <v>835</v>
      </c>
      <c r="C52" s="241" t="s">
        <v>219</v>
      </c>
      <c r="D52" s="241"/>
      <c r="E52" s="241" t="s">
        <v>112</v>
      </c>
    </row>
    <row r="53" spans="1:21" ht="15.75" hidden="1" thickBot="1" x14ac:dyDescent="0.3">
      <c r="A53" s="242" t="s">
        <v>1014</v>
      </c>
      <c r="B53" s="242" t="s">
        <v>835</v>
      </c>
      <c r="C53" s="242" t="s">
        <v>1015</v>
      </c>
      <c r="D53" s="242"/>
      <c r="E53" s="242" t="s">
        <v>112</v>
      </c>
    </row>
    <row r="54" spans="1:21" ht="15.75" thickBot="1" x14ac:dyDescent="0.3">
      <c r="A54" s="243" t="s">
        <v>597</v>
      </c>
      <c r="B54" s="243" t="s">
        <v>835</v>
      </c>
      <c r="C54" s="243" t="s">
        <v>217</v>
      </c>
      <c r="D54" s="243" t="s">
        <v>1047</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x14ac:dyDescent="0.3">
      <c r="A55" s="243" t="s">
        <v>996</v>
      </c>
      <c r="B55" s="243" t="s">
        <v>835</v>
      </c>
      <c r="C55" s="243" t="s">
        <v>217</v>
      </c>
      <c r="D55" s="243" t="s">
        <v>1048</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x14ac:dyDescent="0.3">
      <c r="A56" s="243" t="s">
        <v>592</v>
      </c>
      <c r="B56" s="243" t="s">
        <v>835</v>
      </c>
      <c r="C56" s="243" t="s">
        <v>217</v>
      </c>
      <c r="D56" s="243" t="s">
        <v>1049</v>
      </c>
      <c r="E56" s="243" t="s">
        <v>641</v>
      </c>
      <c r="G56" s="21">
        <f>IN_rooms!R$51</f>
        <v>0</v>
      </c>
      <c r="H56" s="21">
        <f>IN_rooms!S$51</f>
        <v>600</v>
      </c>
      <c r="I56" s="21">
        <f>IN_rooms!T$51</f>
        <v>600</v>
      </c>
      <c r="J56" s="21">
        <f>IN_rooms!U$51</f>
        <v>600</v>
      </c>
      <c r="K56" s="21">
        <f>IN_rooms!V$51</f>
        <v>600</v>
      </c>
      <c r="L56" s="21">
        <f>IN_rooms!W$51</f>
        <v>350</v>
      </c>
      <c r="M56" s="21">
        <f>IN_rooms!X$51</f>
        <v>0</v>
      </c>
      <c r="N56" s="21">
        <f>IN_rooms!Y$51</f>
        <v>0</v>
      </c>
      <c r="O56" s="21">
        <f>IN_rooms!Z$51</f>
        <v>0</v>
      </c>
      <c r="P56" s="21">
        <f>IN_rooms!AA$51</f>
        <v>0</v>
      </c>
      <c r="Q56" s="21">
        <f>IN_rooms!AB$51</f>
        <v>0</v>
      </c>
      <c r="R56" s="21">
        <f>IN_rooms!AC$51</f>
        <v>0</v>
      </c>
      <c r="S56" s="21">
        <f>IN_rooms!AD$51</f>
        <v>0</v>
      </c>
      <c r="T56" s="21">
        <f>IN_rooms!AE$51</f>
        <v>0</v>
      </c>
      <c r="U56" s="21">
        <f>IN_rooms!AF$51</f>
        <v>0</v>
      </c>
    </row>
    <row r="57" spans="1:21" ht="15.75" thickBot="1" x14ac:dyDescent="0.3">
      <c r="A57" s="243" t="s">
        <v>240</v>
      </c>
      <c r="B57" s="243" t="s">
        <v>835</v>
      </c>
      <c r="C57" s="243" t="s">
        <v>217</v>
      </c>
      <c r="D57" s="243" t="s">
        <v>1050</v>
      </c>
      <c r="E57" s="243" t="s">
        <v>641</v>
      </c>
      <c r="G57" s="21">
        <f>IN_rooms!R$52</f>
        <v>0</v>
      </c>
      <c r="H57" s="21">
        <f>IN_rooms!S$52</f>
        <v>800</v>
      </c>
      <c r="I57" s="21">
        <f>IN_rooms!T$52</f>
        <v>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x14ac:dyDescent="0.3">
      <c r="A58" s="243" t="s">
        <v>600</v>
      </c>
      <c r="B58" s="243" t="s">
        <v>835</v>
      </c>
      <c r="C58" s="243" t="s">
        <v>217</v>
      </c>
      <c r="D58" s="243" t="s">
        <v>1051</v>
      </c>
      <c r="E58" s="243" t="s">
        <v>641</v>
      </c>
      <c r="G58" s="21">
        <f>IN_rooms!R$53</f>
        <v>0</v>
      </c>
      <c r="H58" s="21">
        <f>IN_rooms!S$53</f>
        <v>100</v>
      </c>
      <c r="I58" s="21">
        <f>IN_rooms!T$53</f>
        <v>100</v>
      </c>
      <c r="J58" s="21">
        <f>IN_rooms!U$53</f>
        <v>155</v>
      </c>
      <c r="K58" s="21">
        <f>IN_rooms!V$53</f>
        <v>110</v>
      </c>
      <c r="L58" s="21">
        <f>IN_rooms!W$53</f>
        <v>100</v>
      </c>
      <c r="M58" s="21">
        <f>IN_rooms!X$53</f>
        <v>0</v>
      </c>
      <c r="N58" s="21">
        <f>IN_rooms!Y$53</f>
        <v>0</v>
      </c>
      <c r="O58" s="21">
        <f>IN_rooms!Z$53</f>
        <v>0</v>
      </c>
      <c r="P58" s="21">
        <f>IN_rooms!AA$53</f>
        <v>0</v>
      </c>
      <c r="Q58" s="21">
        <f>IN_rooms!AB$53</f>
        <v>0</v>
      </c>
      <c r="R58" s="21">
        <f>IN_rooms!AC$53</f>
        <v>0</v>
      </c>
      <c r="S58" s="21">
        <f>IN_rooms!AD$53</f>
        <v>0</v>
      </c>
      <c r="T58" s="21">
        <f>IN_rooms!AE$53</f>
        <v>0</v>
      </c>
      <c r="U58" s="21">
        <f>IN_rooms!AF$53</f>
        <v>0</v>
      </c>
    </row>
    <row r="59" spans="1:21" ht="15.75" thickBot="1" x14ac:dyDescent="0.3">
      <c r="A59" s="243" t="s">
        <v>1001</v>
      </c>
      <c r="B59" s="243" t="s">
        <v>835</v>
      </c>
      <c r="C59" s="243" t="s">
        <v>217</v>
      </c>
      <c r="D59" s="243" t="s">
        <v>1052</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x14ac:dyDescent="0.3">
      <c r="A60" s="243" t="s">
        <v>1003</v>
      </c>
      <c r="B60" s="243" t="s">
        <v>835</v>
      </c>
      <c r="C60" s="243" t="s">
        <v>217</v>
      </c>
      <c r="D60" s="243" t="s">
        <v>1053</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x14ac:dyDescent="0.3">
      <c r="A61" s="243" t="s">
        <v>1005</v>
      </c>
      <c r="B61" s="243" t="s">
        <v>835</v>
      </c>
      <c r="C61" s="243" t="s">
        <v>217</v>
      </c>
      <c r="D61" s="243" t="s">
        <v>1054</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x14ac:dyDescent="0.3">
      <c r="A62" s="243" t="s">
        <v>1007</v>
      </c>
      <c r="B62" s="243" t="s">
        <v>835</v>
      </c>
      <c r="C62" s="243" t="s">
        <v>217</v>
      </c>
      <c r="D62" s="243" t="s">
        <v>1055</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x14ac:dyDescent="0.3">
      <c r="A63" s="243" t="s">
        <v>1009</v>
      </c>
      <c r="B63" s="243" t="s">
        <v>835</v>
      </c>
      <c r="C63" s="243" t="s">
        <v>213</v>
      </c>
      <c r="D63" s="243" t="s">
        <v>1056</v>
      </c>
      <c r="E63" s="243" t="s">
        <v>1011</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x14ac:dyDescent="0.3">
      <c r="A64" s="243" t="s">
        <v>1012</v>
      </c>
      <c r="B64" s="243" t="s">
        <v>835</v>
      </c>
      <c r="C64" s="243" t="s">
        <v>213</v>
      </c>
      <c r="D64" s="243" t="s">
        <v>1057</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x14ac:dyDescent="0.3">
      <c r="A65" s="244" t="s">
        <v>1014</v>
      </c>
      <c r="B65" s="244" t="s">
        <v>835</v>
      </c>
      <c r="C65" s="244" t="s">
        <v>1015</v>
      </c>
      <c r="D65" s="244" t="s">
        <v>1058</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1000.426162506079</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x14ac:dyDescent="0.3">
      <c r="A66" s="247" t="s">
        <v>1059</v>
      </c>
      <c r="B66" s="247" t="s">
        <v>835</v>
      </c>
      <c r="C66" s="247"/>
      <c r="D66" s="247" t="s">
        <v>1060</v>
      </c>
      <c r="E66" s="247" t="s">
        <v>112</v>
      </c>
      <c r="F66" s="22"/>
      <c r="G66" s="260" t="str">
        <f>IF(G3&gt;"",G13,IF(G15&gt;"",G25,IF(G27&gt;"",G38,IF(G54&gt;"",G64,""))))</f>
        <v/>
      </c>
      <c r="H66" s="316">
        <f t="shared" ref="H66:U66" ca="1" si="15">IF(H3&gt;"",H13,IF(H15&gt;"",H25,IF(H27&gt;"",H38,IF(H54&gt;"",H64,""))))</f>
        <v>574.51735027357347</v>
      </c>
      <c r="I66" s="260">
        <f t="shared" ca="1" si="15"/>
        <v>0</v>
      </c>
      <c r="J66" s="260">
        <f t="shared" ca="1" si="15"/>
        <v>0</v>
      </c>
      <c r="K66" s="260">
        <f t="shared" ca="1" si="15"/>
        <v>477.57265514384005</v>
      </c>
      <c r="L66" s="260">
        <f t="shared" ca="1" si="15"/>
        <v>0</v>
      </c>
      <c r="M66" s="260" t="str">
        <f t="shared" si="15"/>
        <v/>
      </c>
      <c r="N66" s="260" t="str">
        <f t="shared" si="15"/>
        <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x14ac:dyDescent="0.3">
      <c r="A67" s="247" t="s">
        <v>1061</v>
      </c>
      <c r="B67" s="247" t="s">
        <v>835</v>
      </c>
      <c r="C67" s="247" t="s">
        <v>1062</v>
      </c>
      <c r="D67" s="247" t="s">
        <v>1063</v>
      </c>
      <c r="E67" s="247" t="s">
        <v>112</v>
      </c>
      <c r="F67" s="22"/>
      <c r="G67" s="260" t="str">
        <f>IF(G3&gt;"",G14,IF(G15&gt;"",G26,IF(G27&gt;"",G39,IF(G54&gt;"",G65,""))))</f>
        <v/>
      </c>
      <c r="H67" s="316">
        <f ca="1">IF(H3&gt;"",H14,IF(H15&gt;"",H26,IF(H27&gt;"",H39,IF(H54&gt;"",H65,""))))</f>
        <v>1000.4261625060789</v>
      </c>
      <c r="I67" s="260">
        <f t="shared" ref="I67:U67" ca="1" si="16">IF(I3&gt;"",I14,IF(I15&gt;"",I26,IF(I27&gt;"",I39,IF(I54&gt;"",I65,""))))</f>
        <v>0</v>
      </c>
      <c r="J67" s="260">
        <f t="shared" ca="1" si="16"/>
        <v>0</v>
      </c>
      <c r="K67" s="260">
        <f t="shared" ca="1" si="16"/>
        <v>1275.5433571952508</v>
      </c>
      <c r="L67" s="260">
        <f t="shared" ca="1" si="16"/>
        <v>0</v>
      </c>
      <c r="M67" s="260" t="str">
        <f t="shared" si="16"/>
        <v/>
      </c>
      <c r="N67" s="260" t="str">
        <f t="shared" si="16"/>
        <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x14ac:dyDescent="0.3">
      <c r="G68" s="245"/>
      <c r="H68" s="245"/>
      <c r="I68" s="245"/>
      <c r="J68" s="245"/>
      <c r="K68" s="245"/>
      <c r="L68" s="245"/>
      <c r="M68" s="245"/>
      <c r="N68" s="245"/>
      <c r="O68" s="245"/>
      <c r="P68" s="245"/>
      <c r="Q68" s="245"/>
      <c r="R68" s="245"/>
      <c r="S68" s="245"/>
      <c r="T68" s="245"/>
      <c r="U68" s="245"/>
    </row>
    <row r="69" spans="1:21" ht="15.75" thickBot="1" x14ac:dyDescent="0.3">
      <c r="A69" s="65" t="s">
        <v>597</v>
      </c>
      <c r="B69" s="65" t="s">
        <v>860</v>
      </c>
      <c r="C69" s="65" t="s">
        <v>213</v>
      </c>
      <c r="D69" s="65" t="s">
        <v>1064</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x14ac:dyDescent="0.3">
      <c r="A70" s="65" t="s">
        <v>996</v>
      </c>
      <c r="B70" s="65" t="s">
        <v>860</v>
      </c>
      <c r="C70" s="65" t="s">
        <v>213</v>
      </c>
      <c r="D70" s="65" t="s">
        <v>1065</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x14ac:dyDescent="0.3">
      <c r="A71" s="65" t="s">
        <v>592</v>
      </c>
      <c r="B71" s="65" t="s">
        <v>860</v>
      </c>
      <c r="C71" s="65" t="s">
        <v>213</v>
      </c>
      <c r="D71" s="65" t="s">
        <v>1066</v>
      </c>
      <c r="E71" s="65" t="s">
        <v>641</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x14ac:dyDescent="0.3">
      <c r="A72" s="65" t="s">
        <v>240</v>
      </c>
      <c r="B72" s="65" t="s">
        <v>860</v>
      </c>
      <c r="C72" s="65" t="s">
        <v>213</v>
      </c>
      <c r="D72" s="65" t="s">
        <v>1067</v>
      </c>
      <c r="E72" s="65" t="s">
        <v>641</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x14ac:dyDescent="0.3">
      <c r="A73" s="65" t="s">
        <v>600</v>
      </c>
      <c r="B73" s="65" t="s">
        <v>860</v>
      </c>
      <c r="C73" s="65" t="s">
        <v>213</v>
      </c>
      <c r="D73" s="65" t="s">
        <v>1068</v>
      </c>
      <c r="E73" s="65" t="s">
        <v>641</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x14ac:dyDescent="0.3">
      <c r="A74" s="65" t="s">
        <v>1001</v>
      </c>
      <c r="B74" s="65" t="s">
        <v>860</v>
      </c>
      <c r="C74" s="65" t="s">
        <v>213</v>
      </c>
      <c r="D74" s="65" t="s">
        <v>1069</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x14ac:dyDescent="0.3">
      <c r="A75" s="65" t="s">
        <v>1003</v>
      </c>
      <c r="B75" s="65" t="s">
        <v>860</v>
      </c>
      <c r="C75" s="65" t="s">
        <v>213</v>
      </c>
      <c r="D75" s="65" t="s">
        <v>1070</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x14ac:dyDescent="0.3">
      <c r="A76" s="65" t="s">
        <v>1005</v>
      </c>
      <c r="B76" s="65" t="s">
        <v>860</v>
      </c>
      <c r="C76" s="65" t="s">
        <v>213</v>
      </c>
      <c r="D76" s="65" t="s">
        <v>1071</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x14ac:dyDescent="0.3">
      <c r="A77" s="65" t="s">
        <v>1007</v>
      </c>
      <c r="B77" s="65" t="s">
        <v>860</v>
      </c>
      <c r="C77" s="65" t="s">
        <v>213</v>
      </c>
      <c r="D77" s="65" t="s">
        <v>1072</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x14ac:dyDescent="0.3">
      <c r="A78" s="65" t="s">
        <v>1009</v>
      </c>
      <c r="B78" s="65" t="s">
        <v>860</v>
      </c>
      <c r="C78" s="65" t="s">
        <v>213</v>
      </c>
      <c r="D78" s="65" t="s">
        <v>1073</v>
      </c>
      <c r="E78" s="65" t="s">
        <v>1011</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x14ac:dyDescent="0.3">
      <c r="A79" s="65" t="s">
        <v>1012</v>
      </c>
      <c r="B79" s="65" t="s">
        <v>860</v>
      </c>
      <c r="C79" s="65" t="s">
        <v>213</v>
      </c>
      <c r="D79" s="65" t="s">
        <v>1074</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x14ac:dyDescent="0.3">
      <c r="A80" s="239" t="s">
        <v>1014</v>
      </c>
      <c r="B80" s="239" t="s">
        <v>860</v>
      </c>
      <c r="C80" s="239" t="s">
        <v>1015</v>
      </c>
      <c r="D80" s="239" t="s">
        <v>1075</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x14ac:dyDescent="0.3">
      <c r="A81" s="196" t="s">
        <v>597</v>
      </c>
      <c r="B81" s="196" t="s">
        <v>860</v>
      </c>
      <c r="C81" s="196" t="s">
        <v>215</v>
      </c>
      <c r="D81" s="196" t="s">
        <v>1076</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x14ac:dyDescent="0.3">
      <c r="A82" s="196" t="s">
        <v>996</v>
      </c>
      <c r="B82" s="196" t="s">
        <v>860</v>
      </c>
      <c r="C82" s="196" t="s">
        <v>215</v>
      </c>
      <c r="D82" s="196" t="s">
        <v>1077</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x14ac:dyDescent="0.3">
      <c r="A83" s="196" t="s">
        <v>592</v>
      </c>
      <c r="B83" s="196" t="s">
        <v>860</v>
      </c>
      <c r="C83" s="196" t="s">
        <v>215</v>
      </c>
      <c r="D83" s="196" t="s">
        <v>1078</v>
      </c>
      <c r="E83" s="196" t="s">
        <v>641</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x14ac:dyDescent="0.3">
      <c r="A84" s="196" t="s">
        <v>600</v>
      </c>
      <c r="B84" s="196" t="s">
        <v>860</v>
      </c>
      <c r="C84" s="196" t="s">
        <v>215</v>
      </c>
      <c r="D84" s="196" t="s">
        <v>1079</v>
      </c>
      <c r="E84" s="196" t="s">
        <v>641</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x14ac:dyDescent="0.3">
      <c r="A85" s="196" t="s">
        <v>601</v>
      </c>
      <c r="B85" s="196" t="s">
        <v>860</v>
      </c>
      <c r="C85" s="196" t="s">
        <v>215</v>
      </c>
      <c r="D85" s="196" t="s">
        <v>1080</v>
      </c>
      <c r="E85" s="196" t="s">
        <v>1022</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x14ac:dyDescent="0.3">
      <c r="A86" s="196" t="s">
        <v>1001</v>
      </c>
      <c r="B86" s="196" t="s">
        <v>860</v>
      </c>
      <c r="C86" s="196" t="s">
        <v>215</v>
      </c>
      <c r="D86" s="196" t="s">
        <v>867</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x14ac:dyDescent="0.3">
      <c r="A87" s="196" t="s">
        <v>1003</v>
      </c>
      <c r="B87" s="196" t="s">
        <v>860</v>
      </c>
      <c r="C87" s="196" t="s">
        <v>215</v>
      </c>
      <c r="D87" s="196" t="s">
        <v>1081</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x14ac:dyDescent="0.3">
      <c r="A88" s="196" t="s">
        <v>1005</v>
      </c>
      <c r="B88" s="196" t="s">
        <v>860</v>
      </c>
      <c r="C88" s="196" t="s">
        <v>215</v>
      </c>
      <c r="D88" s="196" t="s">
        <v>1082</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x14ac:dyDescent="0.3">
      <c r="A89" s="196" t="s">
        <v>1007</v>
      </c>
      <c r="B89" s="196" t="s">
        <v>860</v>
      </c>
      <c r="C89" s="196" t="s">
        <v>215</v>
      </c>
      <c r="D89" s="196" t="s">
        <v>1083</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x14ac:dyDescent="0.3">
      <c r="A90" s="196" t="s">
        <v>1009</v>
      </c>
      <c r="B90" s="196" t="s">
        <v>860</v>
      </c>
      <c r="C90" s="196" t="s">
        <v>215</v>
      </c>
      <c r="D90" s="196" t="s">
        <v>1084</v>
      </c>
      <c r="E90" s="196" t="s">
        <v>1011</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x14ac:dyDescent="0.3">
      <c r="A91" s="196" t="s">
        <v>1012</v>
      </c>
      <c r="B91" s="196" t="s">
        <v>860</v>
      </c>
      <c r="C91" s="196" t="s">
        <v>215</v>
      </c>
      <c r="D91" s="196" t="s">
        <v>1085</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x14ac:dyDescent="0.3">
      <c r="A92" s="240" t="s">
        <v>1014</v>
      </c>
      <c r="B92" s="240" t="s">
        <v>860</v>
      </c>
      <c r="C92" s="240" t="s">
        <v>1015</v>
      </c>
      <c r="D92" s="240" t="s">
        <v>1086</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x14ac:dyDescent="0.3">
      <c r="A93" s="238" t="s">
        <v>597</v>
      </c>
      <c r="B93" s="238" t="s">
        <v>860</v>
      </c>
      <c r="C93" s="238" t="s">
        <v>219</v>
      </c>
      <c r="D93" s="238" t="s">
        <v>1087</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x14ac:dyDescent="0.3">
      <c r="A94" s="238" t="s">
        <v>996</v>
      </c>
      <c r="B94" s="238" t="s">
        <v>860</v>
      </c>
      <c r="C94" s="238" t="s">
        <v>219</v>
      </c>
      <c r="D94" s="238" t="s">
        <v>1088</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x14ac:dyDescent="0.3">
      <c r="A95" s="238" t="s">
        <v>592</v>
      </c>
      <c r="B95" s="238" t="s">
        <v>860</v>
      </c>
      <c r="C95" s="238" t="s">
        <v>219</v>
      </c>
      <c r="D95" s="238" t="s">
        <v>1089</v>
      </c>
      <c r="E95" s="238" t="s">
        <v>641</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x14ac:dyDescent="0.3">
      <c r="A96" s="238" t="s">
        <v>240</v>
      </c>
      <c r="B96" s="238" t="s">
        <v>860</v>
      </c>
      <c r="C96" s="238" t="s">
        <v>219</v>
      </c>
      <c r="D96" s="238" t="s">
        <v>1090</v>
      </c>
      <c r="E96" s="238" t="s">
        <v>641</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x14ac:dyDescent="0.3">
      <c r="A97" s="238" t="s">
        <v>600</v>
      </c>
      <c r="B97" s="238" t="s">
        <v>860</v>
      </c>
      <c r="C97" s="238" t="s">
        <v>219</v>
      </c>
      <c r="D97" s="238" t="s">
        <v>1091</v>
      </c>
      <c r="E97" s="238" t="s">
        <v>641</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x14ac:dyDescent="0.3">
      <c r="A98" s="238" t="s">
        <v>601</v>
      </c>
      <c r="B98" s="238" t="s">
        <v>860</v>
      </c>
      <c r="C98" s="238" t="s">
        <v>219</v>
      </c>
      <c r="D98" s="238" t="s">
        <v>1092</v>
      </c>
      <c r="E98" s="238" t="s">
        <v>1022</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x14ac:dyDescent="0.3">
      <c r="A99" s="238" t="s">
        <v>1001</v>
      </c>
      <c r="B99" s="238" t="s">
        <v>860</v>
      </c>
      <c r="C99" s="238" t="s">
        <v>219</v>
      </c>
      <c r="D99" s="238" t="s">
        <v>1093</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x14ac:dyDescent="0.3">
      <c r="A100" s="238" t="s">
        <v>1003</v>
      </c>
      <c r="B100" s="238" t="s">
        <v>860</v>
      </c>
      <c r="C100" s="238" t="s">
        <v>219</v>
      </c>
      <c r="D100" s="238" t="s">
        <v>1094</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x14ac:dyDescent="0.3">
      <c r="A101" s="238" t="s">
        <v>1005</v>
      </c>
      <c r="B101" s="238" t="s">
        <v>860</v>
      </c>
      <c r="C101" s="238" t="s">
        <v>219</v>
      </c>
      <c r="D101" s="238" t="s">
        <v>1095</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x14ac:dyDescent="0.3">
      <c r="A102" s="238" t="s">
        <v>1007</v>
      </c>
      <c r="B102" s="238" t="s">
        <v>860</v>
      </c>
      <c r="C102" s="238" t="s">
        <v>219</v>
      </c>
      <c r="D102" s="238" t="s">
        <v>1096</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x14ac:dyDescent="0.3">
      <c r="A103" s="238" t="s">
        <v>1009</v>
      </c>
      <c r="B103" s="238" t="s">
        <v>860</v>
      </c>
      <c r="C103" s="238" t="s">
        <v>219</v>
      </c>
      <c r="D103" s="238" t="s">
        <v>1097</v>
      </c>
      <c r="E103" s="238" t="s">
        <v>1011</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x14ac:dyDescent="0.3">
      <c r="A104" s="238" t="s">
        <v>1012</v>
      </c>
      <c r="B104" s="238" t="s">
        <v>860</v>
      </c>
      <c r="C104" s="238" t="s">
        <v>219</v>
      </c>
      <c r="D104" s="238" t="s">
        <v>1098</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x14ac:dyDescent="0.3">
      <c r="A105" s="199" t="s">
        <v>1014</v>
      </c>
      <c r="B105" s="199" t="s">
        <v>860</v>
      </c>
      <c r="C105" s="199" t="s">
        <v>1015</v>
      </c>
      <c r="D105" s="199" t="s">
        <v>1099</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x14ac:dyDescent="0.3">
      <c r="A106" s="241" t="s">
        <v>597</v>
      </c>
      <c r="B106" s="241" t="s">
        <v>860</v>
      </c>
      <c r="C106" s="241" t="s">
        <v>221</v>
      </c>
      <c r="D106" s="241"/>
      <c r="E106" s="241"/>
    </row>
    <row r="107" spans="1:21" ht="15.75" hidden="1" thickBot="1" x14ac:dyDescent="0.3">
      <c r="A107" s="241" t="s">
        <v>996</v>
      </c>
      <c r="B107" s="241" t="s">
        <v>860</v>
      </c>
      <c r="C107" s="241" t="s">
        <v>221</v>
      </c>
      <c r="D107" s="241"/>
      <c r="E107" s="241"/>
    </row>
    <row r="108" spans="1:21" ht="15.75" hidden="1" thickBot="1" x14ac:dyDescent="0.3">
      <c r="A108" s="241" t="s">
        <v>1042</v>
      </c>
      <c r="B108" s="241" t="s">
        <v>860</v>
      </c>
      <c r="C108" s="241" t="s">
        <v>221</v>
      </c>
      <c r="D108" s="241"/>
      <c r="E108" s="241" t="s">
        <v>641</v>
      </c>
    </row>
    <row r="109" spans="1:21" ht="15.75" hidden="1" thickBot="1" x14ac:dyDescent="0.3">
      <c r="A109" s="241" t="s">
        <v>1043</v>
      </c>
      <c r="B109" s="241" t="s">
        <v>860</v>
      </c>
      <c r="C109" s="241" t="s">
        <v>221</v>
      </c>
      <c r="D109" s="241"/>
      <c r="E109" s="241" t="s">
        <v>136</v>
      </c>
    </row>
    <row r="110" spans="1:21" ht="15.75" hidden="1" thickBot="1" x14ac:dyDescent="0.3">
      <c r="A110" s="241" t="s">
        <v>1044</v>
      </c>
      <c r="B110" s="241" t="s">
        <v>860</v>
      </c>
      <c r="C110" s="241" t="s">
        <v>221</v>
      </c>
      <c r="D110" s="241"/>
      <c r="E110" s="241" t="s">
        <v>641</v>
      </c>
    </row>
    <row r="111" spans="1:21" ht="15.75" hidden="1" thickBot="1" x14ac:dyDescent="0.3">
      <c r="A111" s="241" t="s">
        <v>1045</v>
      </c>
      <c r="B111" s="241" t="s">
        <v>860</v>
      </c>
      <c r="C111" s="241" t="s">
        <v>221</v>
      </c>
      <c r="D111" s="241"/>
      <c r="E111" s="241" t="s">
        <v>641</v>
      </c>
    </row>
    <row r="112" spans="1:21" ht="15.75" hidden="1" thickBot="1" x14ac:dyDescent="0.3">
      <c r="A112" s="241" t="s">
        <v>1001</v>
      </c>
      <c r="B112" s="241" t="s">
        <v>860</v>
      </c>
      <c r="C112" s="241" t="s">
        <v>221</v>
      </c>
      <c r="D112" s="241"/>
      <c r="E112" s="241"/>
    </row>
    <row r="113" spans="1:21" ht="15.75" hidden="1" thickBot="1" x14ac:dyDescent="0.3">
      <c r="A113" s="241" t="s">
        <v>1046</v>
      </c>
      <c r="B113" s="241" t="s">
        <v>860</v>
      </c>
      <c r="C113" s="241" t="s">
        <v>221</v>
      </c>
      <c r="D113" s="241"/>
      <c r="E113" s="241" t="s">
        <v>1011</v>
      </c>
    </row>
    <row r="114" spans="1:21" ht="15.75" hidden="1" thickBot="1" x14ac:dyDescent="0.3">
      <c r="A114" s="241" t="s">
        <v>1003</v>
      </c>
      <c r="B114" s="241" t="s">
        <v>860</v>
      </c>
      <c r="C114" s="241" t="s">
        <v>221</v>
      </c>
      <c r="D114" s="241"/>
      <c r="E114" s="241" t="s">
        <v>112</v>
      </c>
    </row>
    <row r="115" spans="1:21" ht="15.75" hidden="1" thickBot="1" x14ac:dyDescent="0.3">
      <c r="A115" s="241" t="s">
        <v>1005</v>
      </c>
      <c r="B115" s="241" t="s">
        <v>860</v>
      </c>
      <c r="C115" s="241" t="s">
        <v>221</v>
      </c>
      <c r="D115" s="241"/>
      <c r="E115" s="241" t="s">
        <v>107</v>
      </c>
    </row>
    <row r="116" spans="1:21" ht="15.75" hidden="1" thickBot="1" x14ac:dyDescent="0.3">
      <c r="A116" s="241" t="s">
        <v>1007</v>
      </c>
      <c r="B116" s="241" t="s">
        <v>860</v>
      </c>
      <c r="C116" s="241" t="s">
        <v>221</v>
      </c>
      <c r="D116" s="241"/>
      <c r="E116" s="241" t="s">
        <v>107</v>
      </c>
    </row>
    <row r="117" spans="1:21" ht="15.75" hidden="1" thickBot="1" x14ac:dyDescent="0.3">
      <c r="A117" s="241" t="s">
        <v>1009</v>
      </c>
      <c r="B117" s="241" t="s">
        <v>860</v>
      </c>
      <c r="C117" s="241" t="s">
        <v>221</v>
      </c>
      <c r="D117" s="241"/>
      <c r="E117" s="241" t="s">
        <v>1011</v>
      </c>
    </row>
    <row r="118" spans="1:21" ht="15.75" hidden="1" thickBot="1" x14ac:dyDescent="0.3">
      <c r="A118" s="241" t="s">
        <v>1012</v>
      </c>
      <c r="B118" s="241" t="s">
        <v>860</v>
      </c>
      <c r="C118" s="241" t="s">
        <v>221</v>
      </c>
      <c r="D118" s="241"/>
      <c r="E118" s="241" t="s">
        <v>112</v>
      </c>
    </row>
    <row r="119" spans="1:21" ht="15.75" hidden="1" thickBot="1" x14ac:dyDescent="0.3">
      <c r="A119" s="242" t="s">
        <v>1014</v>
      </c>
      <c r="B119" s="242" t="s">
        <v>860</v>
      </c>
      <c r="C119" s="242" t="s">
        <v>1015</v>
      </c>
      <c r="D119" s="242"/>
      <c r="E119" s="242" t="s">
        <v>112</v>
      </c>
    </row>
    <row r="120" spans="1:21" ht="15.75" thickBot="1" x14ac:dyDescent="0.3">
      <c r="A120" s="243" t="s">
        <v>597</v>
      </c>
      <c r="B120" s="243" t="s">
        <v>860</v>
      </c>
      <c r="C120" s="243" t="s">
        <v>217</v>
      </c>
      <c r="D120" s="243" t="s">
        <v>1100</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x14ac:dyDescent="0.3">
      <c r="A121" s="243" t="s">
        <v>996</v>
      </c>
      <c r="B121" s="243" t="s">
        <v>860</v>
      </c>
      <c r="C121" s="243" t="s">
        <v>217</v>
      </c>
      <c r="D121" s="243" t="s">
        <v>1101</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x14ac:dyDescent="0.3">
      <c r="A122" s="243" t="s">
        <v>592</v>
      </c>
      <c r="B122" s="243" t="s">
        <v>860</v>
      </c>
      <c r="C122" s="243" t="s">
        <v>217</v>
      </c>
      <c r="D122" s="243" t="s">
        <v>1102</v>
      </c>
      <c r="E122" s="243" t="s">
        <v>641</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x14ac:dyDescent="0.3">
      <c r="A123" s="243" t="s">
        <v>240</v>
      </c>
      <c r="B123" s="243" t="s">
        <v>860</v>
      </c>
      <c r="C123" s="243" t="s">
        <v>217</v>
      </c>
      <c r="D123" s="243" t="s">
        <v>1103</v>
      </c>
      <c r="E123" s="243" t="s">
        <v>641</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x14ac:dyDescent="0.3">
      <c r="A124" s="243" t="s">
        <v>600</v>
      </c>
      <c r="B124" s="243" t="s">
        <v>860</v>
      </c>
      <c r="C124" s="243" t="s">
        <v>217</v>
      </c>
      <c r="D124" s="243" t="s">
        <v>1104</v>
      </c>
      <c r="E124" s="243" t="s">
        <v>641</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x14ac:dyDescent="0.3">
      <c r="A125" s="243" t="s">
        <v>1001</v>
      </c>
      <c r="B125" s="243" t="s">
        <v>860</v>
      </c>
      <c r="C125" s="243" t="s">
        <v>217</v>
      </c>
      <c r="D125" s="243" t="s">
        <v>1105</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x14ac:dyDescent="0.3">
      <c r="A126" s="243" t="s">
        <v>1003</v>
      </c>
      <c r="B126" s="243" t="s">
        <v>860</v>
      </c>
      <c r="C126" s="243" t="s">
        <v>217</v>
      </c>
      <c r="D126" s="243" t="s">
        <v>1106</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x14ac:dyDescent="0.3">
      <c r="A127" s="243" t="s">
        <v>1005</v>
      </c>
      <c r="B127" s="243" t="s">
        <v>860</v>
      </c>
      <c r="C127" s="243" t="s">
        <v>217</v>
      </c>
      <c r="D127" s="243" t="s">
        <v>1054</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x14ac:dyDescent="0.3">
      <c r="A128" s="243" t="s">
        <v>1007</v>
      </c>
      <c r="B128" s="243" t="s">
        <v>860</v>
      </c>
      <c r="C128" s="243" t="s">
        <v>217</v>
      </c>
      <c r="D128" s="243" t="s">
        <v>1055</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x14ac:dyDescent="0.3">
      <c r="A129" s="243" t="s">
        <v>1009</v>
      </c>
      <c r="B129" s="243" t="s">
        <v>860</v>
      </c>
      <c r="C129" s="243" t="s">
        <v>217</v>
      </c>
      <c r="D129" s="243" t="s">
        <v>1107</v>
      </c>
      <c r="E129" s="243" t="s">
        <v>1011</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x14ac:dyDescent="0.3">
      <c r="A130" s="243" t="s">
        <v>1012</v>
      </c>
      <c r="B130" s="243" t="s">
        <v>860</v>
      </c>
      <c r="C130" s="243" t="s">
        <v>217</v>
      </c>
      <c r="D130" s="243" t="s">
        <v>1108</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x14ac:dyDescent="0.3">
      <c r="A131" s="244" t="s">
        <v>1014</v>
      </c>
      <c r="B131" s="244" t="s">
        <v>860</v>
      </c>
      <c r="C131" s="244" t="s">
        <v>1015</v>
      </c>
      <c r="D131" s="244" t="s">
        <v>1109</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x14ac:dyDescent="0.3">
      <c r="A132" s="247" t="s">
        <v>1059</v>
      </c>
      <c r="B132" s="247" t="s">
        <v>860</v>
      </c>
      <c r="C132" s="247"/>
      <c r="D132" s="247" t="s">
        <v>1060</v>
      </c>
      <c r="E132" s="247" t="s">
        <v>112</v>
      </c>
      <c r="F132" s="22"/>
      <c r="G132" s="260" t="str">
        <f>IF(G69&gt;"",G79,IF(G81&gt;"",G91,IF(G93&gt;"",G104,IF(G120&gt;"",G130,""))))</f>
        <v/>
      </c>
      <c r="H132" s="316"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x14ac:dyDescent="0.3">
      <c r="A133" s="247" t="s">
        <v>1061</v>
      </c>
      <c r="B133" s="247" t="s">
        <v>860</v>
      </c>
      <c r="C133" s="247" t="s">
        <v>1062</v>
      </c>
      <c r="D133" s="247" t="s">
        <v>1063</v>
      </c>
      <c r="E133" s="247" t="s">
        <v>112</v>
      </c>
      <c r="F133" s="22"/>
      <c r="G133" s="260" t="str">
        <f>IF(G69&gt;"",G80,IF(G81&gt;"",G92,IF(G93&gt;"",G105,IF(G120&gt;"",G131,""))))</f>
        <v/>
      </c>
      <c r="H133" s="316"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x14ac:dyDescent="0.3">
      <c r="G134" s="245"/>
      <c r="H134" s="245"/>
      <c r="I134" s="245"/>
      <c r="J134" s="245"/>
      <c r="K134" s="245"/>
      <c r="L134" s="245"/>
      <c r="M134" s="245"/>
      <c r="N134" s="245"/>
      <c r="O134" s="245"/>
      <c r="P134" s="245"/>
      <c r="Q134" s="245"/>
      <c r="R134" s="245"/>
      <c r="S134" s="245"/>
      <c r="T134" s="245"/>
      <c r="U134" s="245"/>
    </row>
    <row r="135" spans="1:21" ht="15.75" thickBot="1" x14ac:dyDescent="0.3">
      <c r="G135" s="245"/>
      <c r="H135" s="245"/>
      <c r="I135" s="245"/>
      <c r="J135" s="245"/>
      <c r="K135" s="245"/>
      <c r="L135" s="245"/>
      <c r="M135" s="245"/>
      <c r="N135" s="245"/>
      <c r="O135" s="245"/>
      <c r="P135" s="245"/>
      <c r="Q135" s="245"/>
      <c r="R135" s="245"/>
      <c r="S135" s="245"/>
      <c r="T135" s="245"/>
      <c r="U135" s="245"/>
    </row>
    <row r="136" spans="1:21" ht="15.75" thickBot="1" x14ac:dyDescent="0.3">
      <c r="A136" s="65" t="s">
        <v>597</v>
      </c>
      <c r="B136" s="65" t="s">
        <v>870</v>
      </c>
      <c r="C136" s="65" t="s">
        <v>213</v>
      </c>
      <c r="D136" s="65" t="s">
        <v>1110</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x14ac:dyDescent="0.3">
      <c r="A137" s="65" t="s">
        <v>996</v>
      </c>
      <c r="B137" s="65" t="s">
        <v>870</v>
      </c>
      <c r="C137" s="65" t="s">
        <v>213</v>
      </c>
      <c r="D137" s="65" t="s">
        <v>1111</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x14ac:dyDescent="0.3">
      <c r="A138" s="65" t="s">
        <v>592</v>
      </c>
      <c r="B138" s="65" t="s">
        <v>870</v>
      </c>
      <c r="C138" s="65" t="s">
        <v>213</v>
      </c>
      <c r="D138" s="65" t="s">
        <v>1112</v>
      </c>
      <c r="E138" s="65" t="s">
        <v>641</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x14ac:dyDescent="0.3">
      <c r="A139" s="65" t="s">
        <v>240</v>
      </c>
      <c r="B139" s="65" t="s">
        <v>870</v>
      </c>
      <c r="C139" s="65" t="s">
        <v>213</v>
      </c>
      <c r="D139" s="65" t="s">
        <v>1113</v>
      </c>
      <c r="E139" s="65" t="s">
        <v>641</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x14ac:dyDescent="0.3">
      <c r="A140" s="65" t="s">
        <v>600</v>
      </c>
      <c r="B140" s="65" t="s">
        <v>870</v>
      </c>
      <c r="C140" s="65" t="s">
        <v>213</v>
      </c>
      <c r="D140" s="65" t="s">
        <v>1114</v>
      </c>
      <c r="E140" s="65" t="s">
        <v>641</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x14ac:dyDescent="0.3">
      <c r="A141" s="65" t="s">
        <v>1001</v>
      </c>
      <c r="B141" s="65" t="s">
        <v>870</v>
      </c>
      <c r="C141" s="65" t="s">
        <v>213</v>
      </c>
      <c r="D141" s="65" t="s">
        <v>1115</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x14ac:dyDescent="0.3">
      <c r="A142" s="65" t="s">
        <v>1003</v>
      </c>
      <c r="B142" s="65" t="s">
        <v>870</v>
      </c>
      <c r="C142" s="65" t="s">
        <v>213</v>
      </c>
      <c r="D142" s="65" t="s">
        <v>1116</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x14ac:dyDescent="0.3">
      <c r="A143" s="65" t="s">
        <v>1005</v>
      </c>
      <c r="B143" s="65" t="s">
        <v>870</v>
      </c>
      <c r="C143" s="65" t="s">
        <v>213</v>
      </c>
      <c r="D143" s="65" t="s">
        <v>1117</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x14ac:dyDescent="0.3">
      <c r="A144" s="65" t="s">
        <v>1007</v>
      </c>
      <c r="B144" s="65" t="s">
        <v>870</v>
      </c>
      <c r="C144" s="65" t="s">
        <v>213</v>
      </c>
      <c r="D144" s="65" t="s">
        <v>1118</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x14ac:dyDescent="0.3">
      <c r="A145" s="65" t="s">
        <v>1009</v>
      </c>
      <c r="B145" s="65" t="s">
        <v>870</v>
      </c>
      <c r="C145" s="65" t="s">
        <v>213</v>
      </c>
      <c r="D145" s="65" t="s">
        <v>1119</v>
      </c>
      <c r="E145" s="65" t="s">
        <v>1011</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x14ac:dyDescent="0.3">
      <c r="A146" s="65" t="s">
        <v>1012</v>
      </c>
      <c r="B146" s="65" t="s">
        <v>870</v>
      </c>
      <c r="C146" s="65" t="s">
        <v>213</v>
      </c>
      <c r="D146" s="65" t="s">
        <v>1120</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x14ac:dyDescent="0.3">
      <c r="A147" s="239" t="s">
        <v>1014</v>
      </c>
      <c r="B147" s="239" t="s">
        <v>870</v>
      </c>
      <c r="C147" s="239" t="s">
        <v>1015</v>
      </c>
      <c r="D147" s="239" t="s">
        <v>1121</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x14ac:dyDescent="0.3">
      <c r="A148" s="196" t="s">
        <v>597</v>
      </c>
      <c r="B148" s="196" t="s">
        <v>870</v>
      </c>
      <c r="C148" s="196" t="s">
        <v>215</v>
      </c>
      <c r="D148" s="196" t="s">
        <v>1122</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x14ac:dyDescent="0.3">
      <c r="A149" s="196" t="s">
        <v>996</v>
      </c>
      <c r="B149" s="196" t="s">
        <v>870</v>
      </c>
      <c r="C149" s="196" t="s">
        <v>215</v>
      </c>
      <c r="D149" s="196" t="s">
        <v>1123</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x14ac:dyDescent="0.3">
      <c r="A150" s="196" t="s">
        <v>592</v>
      </c>
      <c r="B150" s="196" t="s">
        <v>870</v>
      </c>
      <c r="C150" s="196" t="s">
        <v>215</v>
      </c>
      <c r="D150" s="196" t="s">
        <v>1124</v>
      </c>
      <c r="E150" s="196" t="s">
        <v>641</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x14ac:dyDescent="0.3">
      <c r="A151" s="196" t="s">
        <v>600</v>
      </c>
      <c r="B151" s="196" t="s">
        <v>870</v>
      </c>
      <c r="C151" s="196" t="s">
        <v>215</v>
      </c>
      <c r="D151" s="196" t="s">
        <v>1125</v>
      </c>
      <c r="E151" s="196" t="s">
        <v>641</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x14ac:dyDescent="0.3">
      <c r="A152" s="196" t="s">
        <v>601</v>
      </c>
      <c r="B152" s="196" t="s">
        <v>870</v>
      </c>
      <c r="C152" s="196" t="s">
        <v>215</v>
      </c>
      <c r="D152" s="196" t="s">
        <v>1126</v>
      </c>
      <c r="E152" s="196" t="s">
        <v>1022</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x14ac:dyDescent="0.3">
      <c r="A153" s="196" t="s">
        <v>1001</v>
      </c>
      <c r="B153" s="196" t="s">
        <v>870</v>
      </c>
      <c r="C153" s="196" t="s">
        <v>215</v>
      </c>
      <c r="D153" s="196" t="s">
        <v>876</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x14ac:dyDescent="0.3">
      <c r="A154" s="196" t="s">
        <v>1003</v>
      </c>
      <c r="B154" s="196" t="s">
        <v>870</v>
      </c>
      <c r="C154" s="196" t="s">
        <v>215</v>
      </c>
      <c r="D154" s="196" t="s">
        <v>1127</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x14ac:dyDescent="0.3">
      <c r="A155" s="196" t="s">
        <v>1005</v>
      </c>
      <c r="B155" s="196" t="s">
        <v>870</v>
      </c>
      <c r="C155" s="196" t="s">
        <v>215</v>
      </c>
      <c r="D155" s="196" t="s">
        <v>1128</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x14ac:dyDescent="0.3">
      <c r="A156" s="196" t="s">
        <v>1007</v>
      </c>
      <c r="B156" s="196" t="s">
        <v>870</v>
      </c>
      <c r="C156" s="196" t="s">
        <v>215</v>
      </c>
      <c r="D156" s="196" t="s">
        <v>1129</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x14ac:dyDescent="0.3">
      <c r="A157" s="196" t="s">
        <v>1009</v>
      </c>
      <c r="B157" s="196" t="s">
        <v>870</v>
      </c>
      <c r="C157" s="196" t="s">
        <v>215</v>
      </c>
      <c r="D157" s="196" t="s">
        <v>1130</v>
      </c>
      <c r="E157" s="196" t="s">
        <v>1011</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x14ac:dyDescent="0.3">
      <c r="A158" s="196" t="s">
        <v>1012</v>
      </c>
      <c r="B158" s="196" t="s">
        <v>870</v>
      </c>
      <c r="C158" s="196" t="s">
        <v>215</v>
      </c>
      <c r="D158" s="196" t="s">
        <v>1131</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x14ac:dyDescent="0.3">
      <c r="A159" s="240" t="s">
        <v>1014</v>
      </c>
      <c r="B159" s="240" t="s">
        <v>870</v>
      </c>
      <c r="C159" s="240" t="s">
        <v>1015</v>
      </c>
      <c r="D159" s="240" t="s">
        <v>1132</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x14ac:dyDescent="0.3">
      <c r="A160" s="238" t="s">
        <v>597</v>
      </c>
      <c r="B160" s="238" t="s">
        <v>870</v>
      </c>
      <c r="C160" s="238" t="s">
        <v>219</v>
      </c>
      <c r="D160" s="238" t="s">
        <v>1133</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x14ac:dyDescent="0.3">
      <c r="A161" s="238" t="s">
        <v>996</v>
      </c>
      <c r="B161" s="238" t="s">
        <v>870</v>
      </c>
      <c r="C161" s="238" t="s">
        <v>219</v>
      </c>
      <c r="D161" s="238" t="s">
        <v>1134</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x14ac:dyDescent="0.3">
      <c r="A162" s="238" t="s">
        <v>592</v>
      </c>
      <c r="B162" s="238" t="s">
        <v>870</v>
      </c>
      <c r="C162" s="238" t="s">
        <v>219</v>
      </c>
      <c r="D162" s="238" t="s">
        <v>1135</v>
      </c>
      <c r="E162" s="238" t="s">
        <v>641</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x14ac:dyDescent="0.3">
      <c r="A163" s="238" t="s">
        <v>240</v>
      </c>
      <c r="B163" s="238" t="s">
        <v>870</v>
      </c>
      <c r="C163" s="238" t="s">
        <v>219</v>
      </c>
      <c r="D163" s="238" t="s">
        <v>1136</v>
      </c>
      <c r="E163" s="238" t="s">
        <v>641</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x14ac:dyDescent="0.3">
      <c r="A164" s="238" t="s">
        <v>600</v>
      </c>
      <c r="B164" s="238" t="s">
        <v>870</v>
      </c>
      <c r="C164" s="238" t="s">
        <v>219</v>
      </c>
      <c r="D164" s="238" t="s">
        <v>1137</v>
      </c>
      <c r="E164" s="238" t="s">
        <v>641</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x14ac:dyDescent="0.3">
      <c r="A165" s="238" t="s">
        <v>601</v>
      </c>
      <c r="B165" s="238" t="s">
        <v>870</v>
      </c>
      <c r="C165" s="238" t="s">
        <v>219</v>
      </c>
      <c r="D165" s="238" t="s">
        <v>1138</v>
      </c>
      <c r="E165" s="238" t="s">
        <v>1022</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x14ac:dyDescent="0.3">
      <c r="A166" s="238" t="s">
        <v>1001</v>
      </c>
      <c r="B166" s="238" t="s">
        <v>870</v>
      </c>
      <c r="C166" s="238" t="s">
        <v>219</v>
      </c>
      <c r="D166" s="238" t="s">
        <v>1139</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x14ac:dyDescent="0.3">
      <c r="A167" s="238" t="s">
        <v>1003</v>
      </c>
      <c r="B167" s="238" t="s">
        <v>870</v>
      </c>
      <c r="C167" s="238" t="s">
        <v>219</v>
      </c>
      <c r="D167" s="238" t="s">
        <v>1140</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x14ac:dyDescent="0.3">
      <c r="A168" s="238" t="s">
        <v>1005</v>
      </c>
      <c r="B168" s="238" t="s">
        <v>870</v>
      </c>
      <c r="C168" s="238" t="s">
        <v>219</v>
      </c>
      <c r="D168" s="238" t="s">
        <v>1141</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x14ac:dyDescent="0.3">
      <c r="A169" s="238" t="s">
        <v>1007</v>
      </c>
      <c r="B169" s="238" t="s">
        <v>870</v>
      </c>
      <c r="C169" s="238" t="s">
        <v>219</v>
      </c>
      <c r="D169" s="238" t="s">
        <v>1142</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x14ac:dyDescent="0.3">
      <c r="A170" s="238" t="s">
        <v>1009</v>
      </c>
      <c r="B170" s="238" t="s">
        <v>870</v>
      </c>
      <c r="C170" s="238" t="s">
        <v>219</v>
      </c>
      <c r="D170" s="238" t="s">
        <v>1143</v>
      </c>
      <c r="E170" s="238" t="s">
        <v>1011</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x14ac:dyDescent="0.3">
      <c r="A171" s="238" t="s">
        <v>1012</v>
      </c>
      <c r="B171" s="238" t="s">
        <v>870</v>
      </c>
      <c r="C171" s="238" t="s">
        <v>219</v>
      </c>
      <c r="D171" s="238" t="s">
        <v>1144</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x14ac:dyDescent="0.3">
      <c r="A172" s="199" t="s">
        <v>1014</v>
      </c>
      <c r="B172" s="199" t="s">
        <v>870</v>
      </c>
      <c r="C172" s="199" t="s">
        <v>1015</v>
      </c>
      <c r="D172" s="199" t="s">
        <v>1145</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x14ac:dyDescent="0.3">
      <c r="A173" s="241" t="s">
        <v>597</v>
      </c>
      <c r="B173" s="241" t="s">
        <v>870</v>
      </c>
      <c r="C173" s="241" t="s">
        <v>221</v>
      </c>
      <c r="D173" s="241"/>
      <c r="E173" s="241"/>
    </row>
    <row r="174" spans="1:21" ht="15.75" hidden="1" thickBot="1" x14ac:dyDescent="0.3">
      <c r="A174" s="241" t="s">
        <v>996</v>
      </c>
      <c r="B174" s="241" t="s">
        <v>870</v>
      </c>
      <c r="C174" s="241" t="s">
        <v>221</v>
      </c>
      <c r="D174" s="241"/>
      <c r="E174" s="241"/>
    </row>
    <row r="175" spans="1:21" ht="15.75" hidden="1" thickBot="1" x14ac:dyDescent="0.3">
      <c r="A175" s="241" t="s">
        <v>1042</v>
      </c>
      <c r="B175" s="241" t="s">
        <v>870</v>
      </c>
      <c r="C175" s="241" t="s">
        <v>221</v>
      </c>
      <c r="D175" s="241"/>
      <c r="E175" s="241" t="s">
        <v>641</v>
      </c>
    </row>
    <row r="176" spans="1:21" ht="15.75" hidden="1" thickBot="1" x14ac:dyDescent="0.3">
      <c r="A176" s="241" t="s">
        <v>1043</v>
      </c>
      <c r="B176" s="241" t="s">
        <v>870</v>
      </c>
      <c r="C176" s="241" t="s">
        <v>221</v>
      </c>
      <c r="D176" s="241"/>
      <c r="E176" s="241" t="s">
        <v>136</v>
      </c>
    </row>
    <row r="177" spans="1:21" ht="15.75" hidden="1" thickBot="1" x14ac:dyDescent="0.3">
      <c r="A177" s="241" t="s">
        <v>1044</v>
      </c>
      <c r="B177" s="241" t="s">
        <v>870</v>
      </c>
      <c r="C177" s="241" t="s">
        <v>221</v>
      </c>
      <c r="D177" s="241"/>
      <c r="E177" s="241" t="s">
        <v>641</v>
      </c>
    </row>
    <row r="178" spans="1:21" ht="15.75" hidden="1" thickBot="1" x14ac:dyDescent="0.3">
      <c r="A178" s="241" t="s">
        <v>1045</v>
      </c>
      <c r="B178" s="241" t="s">
        <v>870</v>
      </c>
      <c r="C178" s="241" t="s">
        <v>221</v>
      </c>
      <c r="D178" s="241"/>
      <c r="E178" s="241" t="s">
        <v>641</v>
      </c>
    </row>
    <row r="179" spans="1:21" ht="15.75" hidden="1" thickBot="1" x14ac:dyDescent="0.3">
      <c r="A179" s="241" t="s">
        <v>1001</v>
      </c>
      <c r="B179" s="241" t="s">
        <v>870</v>
      </c>
      <c r="C179" s="241" t="s">
        <v>221</v>
      </c>
      <c r="D179" s="241"/>
      <c r="E179" s="241"/>
    </row>
    <row r="180" spans="1:21" ht="15.75" hidden="1" thickBot="1" x14ac:dyDescent="0.3">
      <c r="A180" s="241" t="s">
        <v>1046</v>
      </c>
      <c r="B180" s="241" t="s">
        <v>870</v>
      </c>
      <c r="C180" s="241" t="s">
        <v>221</v>
      </c>
      <c r="D180" s="241"/>
      <c r="E180" s="241" t="s">
        <v>1011</v>
      </c>
    </row>
    <row r="181" spans="1:21" ht="15.75" hidden="1" thickBot="1" x14ac:dyDescent="0.3">
      <c r="A181" s="241" t="s">
        <v>1003</v>
      </c>
      <c r="B181" s="241" t="s">
        <v>870</v>
      </c>
      <c r="C181" s="241" t="s">
        <v>221</v>
      </c>
      <c r="D181" s="241"/>
      <c r="E181" s="241" t="s">
        <v>112</v>
      </c>
    </row>
    <row r="182" spans="1:21" ht="15.75" hidden="1" thickBot="1" x14ac:dyDescent="0.3">
      <c r="A182" s="241" t="s">
        <v>1005</v>
      </c>
      <c r="B182" s="241" t="s">
        <v>870</v>
      </c>
      <c r="C182" s="241" t="s">
        <v>221</v>
      </c>
      <c r="D182" s="241"/>
      <c r="E182" s="241" t="s">
        <v>107</v>
      </c>
    </row>
    <row r="183" spans="1:21" ht="15.75" hidden="1" thickBot="1" x14ac:dyDescent="0.3">
      <c r="A183" s="241" t="s">
        <v>1007</v>
      </c>
      <c r="B183" s="241" t="s">
        <v>870</v>
      </c>
      <c r="C183" s="241" t="s">
        <v>221</v>
      </c>
      <c r="D183" s="241"/>
      <c r="E183" s="241" t="s">
        <v>107</v>
      </c>
    </row>
    <row r="184" spans="1:21" ht="15.75" hidden="1" thickBot="1" x14ac:dyDescent="0.3">
      <c r="A184" s="241" t="s">
        <v>1009</v>
      </c>
      <c r="B184" s="241" t="s">
        <v>870</v>
      </c>
      <c r="C184" s="241" t="s">
        <v>221</v>
      </c>
      <c r="D184" s="241"/>
      <c r="E184" s="241" t="s">
        <v>1011</v>
      </c>
    </row>
    <row r="185" spans="1:21" ht="15.75" hidden="1" thickBot="1" x14ac:dyDescent="0.3">
      <c r="A185" s="241" t="s">
        <v>1012</v>
      </c>
      <c r="B185" s="241" t="s">
        <v>870</v>
      </c>
      <c r="C185" s="241" t="s">
        <v>221</v>
      </c>
      <c r="D185" s="241"/>
      <c r="E185" s="241" t="s">
        <v>112</v>
      </c>
    </row>
    <row r="186" spans="1:21" ht="15.75" hidden="1" thickBot="1" x14ac:dyDescent="0.3">
      <c r="A186" s="242" t="s">
        <v>1014</v>
      </c>
      <c r="B186" s="242" t="s">
        <v>870</v>
      </c>
      <c r="C186" s="242" t="s">
        <v>1015</v>
      </c>
      <c r="D186" s="242"/>
      <c r="E186" s="242" t="s">
        <v>112</v>
      </c>
    </row>
    <row r="187" spans="1:21" ht="15.75" thickBot="1" x14ac:dyDescent="0.3">
      <c r="A187" s="243" t="s">
        <v>597</v>
      </c>
      <c r="B187" s="243" t="s">
        <v>870</v>
      </c>
      <c r="C187" s="243" t="s">
        <v>217</v>
      </c>
      <c r="D187" s="243" t="s">
        <v>1146</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x14ac:dyDescent="0.3">
      <c r="A188" s="243" t="s">
        <v>996</v>
      </c>
      <c r="B188" s="243" t="s">
        <v>870</v>
      </c>
      <c r="C188" s="243" t="s">
        <v>217</v>
      </c>
      <c r="D188" s="243" t="s">
        <v>1147</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x14ac:dyDescent="0.3">
      <c r="A189" s="243" t="s">
        <v>592</v>
      </c>
      <c r="B189" s="243" t="s">
        <v>870</v>
      </c>
      <c r="C189" s="243" t="s">
        <v>217</v>
      </c>
      <c r="D189" s="243" t="s">
        <v>1148</v>
      </c>
      <c r="E189" s="243" t="s">
        <v>641</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x14ac:dyDescent="0.3">
      <c r="A190" s="243" t="s">
        <v>240</v>
      </c>
      <c r="B190" s="243" t="s">
        <v>870</v>
      </c>
      <c r="C190" s="243" t="s">
        <v>217</v>
      </c>
      <c r="D190" s="243" t="s">
        <v>1149</v>
      </c>
      <c r="E190" s="243" t="s">
        <v>641</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x14ac:dyDescent="0.3">
      <c r="A191" s="243" t="s">
        <v>600</v>
      </c>
      <c r="B191" s="243" t="s">
        <v>870</v>
      </c>
      <c r="C191" s="243" t="s">
        <v>217</v>
      </c>
      <c r="D191" s="243" t="s">
        <v>1150</v>
      </c>
      <c r="E191" s="243" t="s">
        <v>641</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x14ac:dyDescent="0.3">
      <c r="A192" s="243" t="s">
        <v>1001</v>
      </c>
      <c r="B192" s="243" t="s">
        <v>870</v>
      </c>
      <c r="C192" s="243" t="s">
        <v>217</v>
      </c>
      <c r="D192" s="243" t="s">
        <v>1151</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x14ac:dyDescent="0.3">
      <c r="A193" s="243" t="s">
        <v>1003</v>
      </c>
      <c r="B193" s="243" t="s">
        <v>870</v>
      </c>
      <c r="C193" s="243" t="s">
        <v>217</v>
      </c>
      <c r="D193" s="243" t="s">
        <v>1152</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x14ac:dyDescent="0.3">
      <c r="A194" s="243" t="s">
        <v>1005</v>
      </c>
      <c r="B194" s="243" t="s">
        <v>870</v>
      </c>
      <c r="C194" s="243" t="s">
        <v>217</v>
      </c>
      <c r="D194" s="243" t="s">
        <v>1054</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x14ac:dyDescent="0.3">
      <c r="A195" s="243" t="s">
        <v>1007</v>
      </c>
      <c r="B195" s="243" t="s">
        <v>870</v>
      </c>
      <c r="C195" s="243" t="s">
        <v>217</v>
      </c>
      <c r="D195" s="243" t="s">
        <v>1055</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x14ac:dyDescent="0.3">
      <c r="A196" s="243" t="s">
        <v>1009</v>
      </c>
      <c r="B196" s="243" t="s">
        <v>870</v>
      </c>
      <c r="C196" s="243" t="s">
        <v>217</v>
      </c>
      <c r="D196" s="243" t="s">
        <v>1153</v>
      </c>
      <c r="E196" s="243" t="s">
        <v>1011</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x14ac:dyDescent="0.3">
      <c r="A197" s="243" t="s">
        <v>1012</v>
      </c>
      <c r="B197" s="243" t="s">
        <v>870</v>
      </c>
      <c r="C197" s="243" t="s">
        <v>217</v>
      </c>
      <c r="D197" s="243" t="s">
        <v>1154</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x14ac:dyDescent="0.3">
      <c r="A198" s="244" t="s">
        <v>1014</v>
      </c>
      <c r="B198" s="244" t="s">
        <v>870</v>
      </c>
      <c r="C198" s="244" t="s">
        <v>1015</v>
      </c>
      <c r="D198" s="244" t="s">
        <v>1155</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x14ac:dyDescent="0.3">
      <c r="A199" s="247" t="s">
        <v>1059</v>
      </c>
      <c r="B199" s="247" t="s">
        <v>870</v>
      </c>
      <c r="C199" s="247"/>
      <c r="D199" s="247" t="s">
        <v>1060</v>
      </c>
      <c r="E199" s="247" t="s">
        <v>112</v>
      </c>
      <c r="F199" s="22"/>
      <c r="G199" s="260" t="str">
        <f>IF(G136&gt;"",G146,IF(G148&gt;"",G158,IF(G160&gt;"",G171,IF(G187&gt;"",G197,""))))</f>
        <v/>
      </c>
      <c r="H199" s="316"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x14ac:dyDescent="0.3">
      <c r="A200" s="247" t="s">
        <v>1061</v>
      </c>
      <c r="B200" s="247" t="s">
        <v>870</v>
      </c>
      <c r="C200" s="247" t="s">
        <v>1062</v>
      </c>
      <c r="D200" s="247" t="s">
        <v>1063</v>
      </c>
      <c r="E200" s="247" t="s">
        <v>112</v>
      </c>
      <c r="F200" s="22"/>
      <c r="G200" s="260" t="str">
        <f>IF(G136&gt;"",G147,IF(G148&gt;"",G159,IF(G160&gt;"",G172,IF(G187&gt;"",G198,""))))</f>
        <v/>
      </c>
      <c r="H200" s="316"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x14ac:dyDescent="0.3"/>
    <row r="202" spans="1:21" x14ac:dyDescent="0.25">
      <c r="A202" s="248" t="s">
        <v>1156</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x14ac:dyDescent="0.25">
      <c r="A203" s="252" t="s">
        <v>1157</v>
      </c>
      <c r="B203" s="253" t="s">
        <v>182</v>
      </c>
      <c r="C203" s="253"/>
      <c r="D203" s="253"/>
      <c r="E203" s="253" t="s">
        <v>112</v>
      </c>
      <c r="G203" s="261">
        <f t="shared" ref="G203:U203" si="49">SUMIF($A$3:$A$200,$A$199,G$3:G$200)</f>
        <v>0</v>
      </c>
      <c r="H203" s="261">
        <f ca="1">SUMIF($A$3:$A$200,$A$199,H$3:H$200)</f>
        <v>574.51735027357347</v>
      </c>
      <c r="I203" s="261">
        <f t="shared" ca="1" si="49"/>
        <v>0</v>
      </c>
      <c r="J203" s="261">
        <f t="shared" ca="1" si="49"/>
        <v>0</v>
      </c>
      <c r="K203" s="261">
        <f t="shared" ca="1" si="49"/>
        <v>477.57265514384005</v>
      </c>
      <c r="L203" s="261">
        <f t="shared" ca="1" si="49"/>
        <v>41.036645524875119</v>
      </c>
      <c r="M203" s="261">
        <f t="shared" si="49"/>
        <v>0</v>
      </c>
      <c r="N203" s="261">
        <f t="shared" si="49"/>
        <v>0</v>
      </c>
      <c r="O203" s="261">
        <f t="shared" si="49"/>
        <v>0</v>
      </c>
      <c r="P203" s="261">
        <f t="shared" si="49"/>
        <v>0</v>
      </c>
      <c r="Q203" s="261">
        <f t="shared" si="49"/>
        <v>0</v>
      </c>
      <c r="R203" s="261">
        <f t="shared" si="49"/>
        <v>0</v>
      </c>
      <c r="S203" s="261">
        <f t="shared" si="49"/>
        <v>0</v>
      </c>
      <c r="T203" s="261">
        <f t="shared" si="49"/>
        <v>0</v>
      </c>
      <c r="U203" s="261">
        <f t="shared" si="49"/>
        <v>0</v>
      </c>
    </row>
    <row r="204" spans="1:21" x14ac:dyDescent="0.25">
      <c r="A204" s="252" t="s">
        <v>1158</v>
      </c>
      <c r="B204" s="253" t="s">
        <v>182</v>
      </c>
      <c r="C204" s="253" t="s">
        <v>1015</v>
      </c>
      <c r="D204" s="253"/>
      <c r="E204" s="253" t="s">
        <v>112</v>
      </c>
      <c r="G204" s="261">
        <f>SUMIF($A$3:$A$200,$A$200,G$3:G$200)</f>
        <v>0</v>
      </c>
      <c r="H204" s="261">
        <f t="shared" ref="H204:U204" ca="1" si="50">SUMIF($A$3:$A$200,$A$200,H$3:H$200)</f>
        <v>1000.4261625060789</v>
      </c>
      <c r="I204" s="261">
        <f t="shared" ca="1" si="50"/>
        <v>0</v>
      </c>
      <c r="J204" s="261">
        <f t="shared" ca="1" si="50"/>
        <v>0</v>
      </c>
      <c r="K204" s="261">
        <f t="shared" ca="1" si="50"/>
        <v>1275.5433571952508</v>
      </c>
      <c r="L204" s="261">
        <f t="shared" ca="1" si="50"/>
        <v>0</v>
      </c>
      <c r="M204" s="261">
        <f t="shared" si="50"/>
        <v>0</v>
      </c>
      <c r="N204" s="261">
        <f t="shared" si="50"/>
        <v>0</v>
      </c>
      <c r="O204" s="261">
        <f t="shared" si="50"/>
        <v>0</v>
      </c>
      <c r="P204" s="261">
        <f t="shared" si="50"/>
        <v>0</v>
      </c>
      <c r="Q204" s="261">
        <f t="shared" si="50"/>
        <v>0</v>
      </c>
      <c r="R204" s="261">
        <f t="shared" si="50"/>
        <v>0</v>
      </c>
      <c r="S204" s="261">
        <f t="shared" si="50"/>
        <v>0</v>
      </c>
      <c r="T204" s="261">
        <f t="shared" si="50"/>
        <v>0</v>
      </c>
      <c r="U204" s="261">
        <f t="shared" si="50"/>
        <v>0</v>
      </c>
    </row>
    <row r="205" spans="1:21" x14ac:dyDescent="0.25">
      <c r="A205" s="252" t="s">
        <v>1159</v>
      </c>
      <c r="B205" s="253" t="s">
        <v>182</v>
      </c>
      <c r="C205" s="253"/>
      <c r="D205" s="253"/>
      <c r="E205" s="253" t="s">
        <v>111</v>
      </c>
      <c r="G205" s="256" t="e">
        <f ca="1">G203/clc_load!I74</f>
        <v>#DIV/0!</v>
      </c>
      <c r="H205" s="256">
        <f ca="1">H203/clc_load!J74</f>
        <v>0.40239907374213002</v>
      </c>
      <c r="I205" s="256">
        <f ca="1">I203/clc_load!K74</f>
        <v>0</v>
      </c>
      <c r="J205" s="256">
        <f ca="1">J203/clc_load!L74</f>
        <v>0</v>
      </c>
      <c r="K205" s="256">
        <f ca="1">K203/clc_load!M74</f>
        <v>0.34845136319245745</v>
      </c>
      <c r="L205" s="256">
        <f ca="1">L203/clc_load!N74</f>
        <v>2.8661879186223232E-2</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x14ac:dyDescent="0.3">
      <c r="A206" s="254" t="s">
        <v>1160</v>
      </c>
      <c r="B206" s="255" t="s">
        <v>182</v>
      </c>
      <c r="C206" s="255" t="s">
        <v>1015</v>
      </c>
      <c r="D206" s="255"/>
      <c r="E206" s="255" t="s">
        <v>111</v>
      </c>
      <c r="F206" s="83"/>
      <c r="G206" s="257" t="e">
        <f ca="1">G204/clc_load!I74</f>
        <v>#DIV/0!</v>
      </c>
      <c r="H206" s="257">
        <f ca="1">H204/clc_load!J74</f>
        <v>0.70071088531642056</v>
      </c>
      <c r="I206" s="257">
        <f ca="1">I204/clc_load!K74</f>
        <v>0</v>
      </c>
      <c r="J206" s="257">
        <f ca="1">J204/clc_load!L74</f>
        <v>0</v>
      </c>
      <c r="K206" s="257">
        <f ca="1">K204/clc_load!M74</f>
        <v>0.93067477134322207</v>
      </c>
      <c r="L206" s="257">
        <f ca="1">L204/clc_load!N74</f>
        <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x14ac:dyDescent="0.25">
      <c r="A209" t="s">
        <v>803</v>
      </c>
      <c r="I209" s="246"/>
      <c r="J209" s="246"/>
    </row>
    <row r="210" spans="1:10" x14ac:dyDescent="0.25">
      <c r="H210" s="246"/>
      <c r="I210" s="246"/>
      <c r="J210" s="246"/>
    </row>
    <row r="211" spans="1:10" x14ac:dyDescent="0.25">
      <c r="H211" s="246"/>
      <c r="I211" s="246"/>
      <c r="J211" s="246"/>
    </row>
  </sheetData>
  <phoneticPr fontId="27" type="noConversion"/>
  <conditionalFormatting sqref="A1">
    <cfRule type="expression" dxfId="33"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6" activePane="bottomRight" state="frozen"/>
      <selection pane="topRight" activeCell="C1" sqref="C1"/>
      <selection pane="bottomLeft" activeCell="A3" sqref="A3"/>
      <selection pane="bottomRight" activeCell="C3" sqref="C3"/>
    </sheetView>
  </sheetViews>
  <sheetFormatPr baseColWidth="10" defaultColWidth="11.42578125" defaultRowHeight="15" x14ac:dyDescent="0.25"/>
  <cols>
    <col min="1" max="1" width="43.140625" bestFit="1" customWidth="1"/>
    <col min="2" max="2" width="13.42578125" bestFit="1" customWidth="1"/>
    <col min="3" max="17" width="9.42578125" customWidth="1"/>
  </cols>
  <sheetData>
    <row r="1" spans="1:17" x14ac:dyDescent="0.25">
      <c r="C1" s="359" t="s">
        <v>1161</v>
      </c>
      <c r="D1" s="359"/>
      <c r="E1" s="359"/>
      <c r="F1" s="359"/>
      <c r="G1" s="359"/>
      <c r="H1" s="359"/>
      <c r="I1" s="359"/>
      <c r="J1" s="359"/>
      <c r="K1" s="359"/>
      <c r="L1" s="359"/>
      <c r="M1" s="359"/>
      <c r="N1" s="359"/>
      <c r="O1" s="359"/>
      <c r="P1" s="359"/>
      <c r="Q1" s="359"/>
    </row>
    <row r="2" spans="1:17" x14ac:dyDescent="0.25">
      <c r="A2" s="22" t="s">
        <v>1162</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x14ac:dyDescent="0.25">
      <c r="A4" s="265" t="s">
        <v>1163</v>
      </c>
      <c r="B4" s="265"/>
    </row>
    <row r="5" spans="1:17" x14ac:dyDescent="0.25">
      <c r="A5" t="s">
        <v>1164</v>
      </c>
      <c r="B5" t="s">
        <v>112</v>
      </c>
      <c r="C5" s="194">
        <f ca="1">clc_load!I72-clc_valid!C6</f>
        <v>0</v>
      </c>
      <c r="D5" s="194">
        <f ca="1">clc_load!J72-clc_valid!D6</f>
        <v>1223.3940000000002</v>
      </c>
      <c r="E5" s="194">
        <f ca="1">clc_load!K72-clc_valid!E6</f>
        <v>852.15</v>
      </c>
      <c r="F5" s="194">
        <f ca="1">clc_load!L72-clc_valid!F6</f>
        <v>546.6</v>
      </c>
      <c r="G5" s="194">
        <f ca="1">clc_load!M72-clc_valid!G6</f>
        <v>1217.5575744298812</v>
      </c>
      <c r="H5" s="194">
        <f ca="1">clc_load!N72-clc_valid!H6</f>
        <v>1240.5000000000002</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x14ac:dyDescent="0.25">
      <c r="A6" t="s">
        <v>1165</v>
      </c>
      <c r="B6" t="s">
        <v>112</v>
      </c>
      <c r="C6" s="194">
        <f>clc_load!I12</f>
        <v>0</v>
      </c>
      <c r="D6" s="194">
        <f>clc_load!J12</f>
        <v>279.48</v>
      </c>
      <c r="E6" s="194">
        <f>clc_load!K12</f>
        <v>153.00000000000003</v>
      </c>
      <c r="F6" s="194">
        <f>clc_load!L12</f>
        <v>127.5</v>
      </c>
      <c r="G6" s="194">
        <f>clc_load!M12</f>
        <v>153.00000000000003</v>
      </c>
      <c r="H6" s="194">
        <f>clc_load!N12</f>
        <v>191.25000000000003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x14ac:dyDescent="0.25">
      <c r="A7" t="s">
        <v>1166</v>
      </c>
      <c r="B7" t="s">
        <v>912</v>
      </c>
      <c r="C7" s="194">
        <f ca="1">clc_load!I16</f>
        <v>0</v>
      </c>
      <c r="D7" s="194">
        <f ca="1">clc_load!J16</f>
        <v>0.93</v>
      </c>
      <c r="E7" s="194">
        <f ca="1">clc_load!K16</f>
        <v>0.93</v>
      </c>
      <c r="F7" s="194">
        <f ca="1">clc_load!L16</f>
        <v>0.93</v>
      </c>
      <c r="G7" s="194">
        <f ca="1">clc_load!M16</f>
        <v>0.93</v>
      </c>
      <c r="H7" s="194">
        <f ca="1">clc_load!N16</f>
        <v>0.93</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x14ac:dyDescent="0.25">
      <c r="A8" t="s">
        <v>1167</v>
      </c>
      <c r="B8" t="s">
        <v>112</v>
      </c>
      <c r="C8" s="194">
        <f>clc_load!I17</f>
        <v>0</v>
      </c>
      <c r="D8" s="194">
        <f ca="1">clc_load!J17</f>
        <v>700.19400000000007</v>
      </c>
      <c r="E8" s="194">
        <f ca="1">clc_load!K17</f>
        <v>370.79999999999995</v>
      </c>
      <c r="F8" s="194">
        <f ca="1">clc_load!L17</f>
        <v>278.09999999999997</v>
      </c>
      <c r="G8" s="194">
        <f ca="1">clc_load!M17</f>
        <v>279.72133949300979</v>
      </c>
      <c r="H8" s="194">
        <f ca="1">clc_load!N17</f>
        <v>463.50000000000006</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x14ac:dyDescent="0.25">
      <c r="A9" t="s">
        <v>1168</v>
      </c>
      <c r="B9" t="s">
        <v>912</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x14ac:dyDescent="0.25">
      <c r="A10" t="s">
        <v>1169</v>
      </c>
      <c r="B10" t="s">
        <v>112</v>
      </c>
      <c r="C10" s="194">
        <f>MAX(clc_load!I46,clc_load!I52,clc_load!I58)</f>
        <v>0</v>
      </c>
      <c r="D10" s="194">
        <f ca="1">MAX(clc_load!J46,clc_load!J52,clc_load!J58)</f>
        <v>160.19999999999999</v>
      </c>
      <c r="E10" s="194">
        <f ca="1">MAX(clc_load!K46,clc_load!K52,clc_load!K58)</f>
        <v>160.19999999999999</v>
      </c>
      <c r="F10" s="194">
        <f ca="1">MAX(clc_load!L46,clc_load!L52,clc_load!L58)</f>
        <v>102.00000000000001</v>
      </c>
      <c r="G10" s="194">
        <f ca="1">MAX(clc_load!M46,clc_load!M52,clc_load!M58)</f>
        <v>40.049999999999997</v>
      </c>
      <c r="H10" s="194">
        <f ca="1">MAX(clc_load!N46,clc_load!N52,clc_load!N58)</f>
        <v>204.00000000000003</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x14ac:dyDescent="0.25">
      <c r="A11" t="s">
        <v>1170</v>
      </c>
      <c r="B11" t="s">
        <v>912</v>
      </c>
      <c r="C11" s="194">
        <f ca="1">clc_load!I28</f>
        <v>1.1100000000000001</v>
      </c>
      <c r="D11" s="194">
        <f ca="1">clc_load!J28</f>
        <v>1.1100000000000001</v>
      </c>
      <c r="E11" s="194">
        <f ca="1">clc_load!K28</f>
        <v>1.1100000000000001</v>
      </c>
      <c r="F11" s="194">
        <f ca="1">clc_load!L28</f>
        <v>1.1100000000000001</v>
      </c>
      <c r="G11" s="194">
        <f ca="1">clc_load!M28</f>
        <v>1.1100000000000001</v>
      </c>
      <c r="H11" s="194">
        <f ca="1">clc_load!N28</f>
        <v>1.1100000000000001</v>
      </c>
      <c r="I11" s="194">
        <f ca="1">clc_load!O28</f>
        <v>1.1100000000000001</v>
      </c>
      <c r="J11" s="194">
        <f ca="1">clc_load!P28</f>
        <v>1.1100000000000001</v>
      </c>
      <c r="K11" s="194">
        <f ca="1">clc_load!Q28</f>
        <v>1.1100000000000001</v>
      </c>
      <c r="L11" s="194">
        <f ca="1">clc_load!R28</f>
        <v>1.1100000000000001</v>
      </c>
      <c r="M11" s="194">
        <f ca="1">clc_load!S28</f>
        <v>1.1100000000000001</v>
      </c>
      <c r="N11" s="194">
        <f ca="1">clc_load!T28</f>
        <v>1.1100000000000001</v>
      </c>
      <c r="O11" s="194">
        <f ca="1">clc_load!U28</f>
        <v>1.1100000000000001</v>
      </c>
      <c r="P11" s="194">
        <f ca="1">clc_load!V28</f>
        <v>1.1100000000000001</v>
      </c>
      <c r="Q11" s="194">
        <f ca="1">clc_load!W28</f>
        <v>1.1100000000000001</v>
      </c>
    </row>
    <row r="12" spans="1:17" x14ac:dyDescent="0.25">
      <c r="A12" t="s">
        <v>1171</v>
      </c>
      <c r="B12" t="s">
        <v>112</v>
      </c>
      <c r="C12" s="194">
        <f>clc_load!I29</f>
        <v>0</v>
      </c>
      <c r="D12" s="194">
        <f>clc_load!J29</f>
        <v>0</v>
      </c>
      <c r="E12" s="194">
        <f>clc_load!K29</f>
        <v>0</v>
      </c>
      <c r="F12" s="194">
        <f>clc_load!L29</f>
        <v>0</v>
      </c>
      <c r="G12" s="194">
        <f ca="1">clc_load!M29</f>
        <v>897.78623493687155</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x14ac:dyDescent="0.25">
      <c r="A13" t="s">
        <v>1172</v>
      </c>
      <c r="B13" t="s">
        <v>912</v>
      </c>
      <c r="C13" s="194">
        <f ca="1">clc_load!I39</f>
        <v>1.01</v>
      </c>
      <c r="D13" s="194">
        <f ca="1">clc_load!J39</f>
        <v>1.01</v>
      </c>
      <c r="E13" s="194">
        <f ca="1">clc_load!K39</f>
        <v>1.01</v>
      </c>
      <c r="F13" s="194">
        <f ca="1">clc_load!L39</f>
        <v>1.01</v>
      </c>
      <c r="G13" s="194">
        <f ca="1">clc_load!M39</f>
        <v>1.01</v>
      </c>
      <c r="H13" s="194">
        <f ca="1">clc_load!N39</f>
        <v>1.01</v>
      </c>
      <c r="I13" s="194">
        <f ca="1">clc_load!O39</f>
        <v>1.01</v>
      </c>
      <c r="J13" s="194">
        <f ca="1">clc_load!P39</f>
        <v>1.01</v>
      </c>
      <c r="K13" s="194">
        <f ca="1">clc_load!Q39</f>
        <v>1.01</v>
      </c>
      <c r="L13" s="194">
        <f ca="1">clc_load!R39</f>
        <v>1.01</v>
      </c>
      <c r="M13" s="194">
        <f ca="1">clc_load!S39</f>
        <v>1.01</v>
      </c>
      <c r="N13" s="194">
        <f ca="1">clc_load!T39</f>
        <v>1.01</v>
      </c>
      <c r="O13" s="194">
        <f ca="1">clc_load!U39</f>
        <v>1.01</v>
      </c>
      <c r="P13" s="194">
        <f ca="1">clc_load!V39</f>
        <v>1.01</v>
      </c>
      <c r="Q13" s="194">
        <f ca="1">clc_load!W39</f>
        <v>1.01</v>
      </c>
    </row>
    <row r="14" spans="1:17" x14ac:dyDescent="0.25">
      <c r="A14" t="s">
        <v>1173</v>
      </c>
      <c r="B14" t="s">
        <v>112</v>
      </c>
      <c r="C14" s="194">
        <f ca="1">clc_load!I40</f>
        <v>0</v>
      </c>
      <c r="D14" s="194">
        <f ca="1">clc_load!J40</f>
        <v>0</v>
      </c>
      <c r="E14" s="194">
        <f ca="1">clc_load!K40</f>
        <v>199.8</v>
      </c>
      <c r="F14" s="194">
        <f ca="1">clc_load!L40</f>
        <v>166.50000000000003</v>
      </c>
      <c r="G14" s="194">
        <f ca="1">clc_load!M40</f>
        <v>0</v>
      </c>
      <c r="H14" s="194">
        <f ca="1">clc_load!N40</f>
        <v>249.75000000000003</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x14ac:dyDescent="0.25">
      <c r="A15" t="s">
        <v>1174</v>
      </c>
      <c r="B15" t="s">
        <v>912</v>
      </c>
      <c r="C15" s="194">
        <f ca="1">clc_load!I34</f>
        <v>0</v>
      </c>
      <c r="D15" s="194">
        <f ca="1">clc_load!J34</f>
        <v>1.1100000000000001</v>
      </c>
      <c r="E15" s="194">
        <f ca="1">clc_load!K34</f>
        <v>0</v>
      </c>
      <c r="F15" s="194">
        <f ca="1">clc_load!L34</f>
        <v>0</v>
      </c>
      <c r="G15" s="194">
        <f ca="1">clc_load!M34</f>
        <v>0</v>
      </c>
      <c r="H15" s="194">
        <f ca="1">clc_load!N34</f>
        <v>1.1100000000000001</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x14ac:dyDescent="0.25">
      <c r="A16" t="s">
        <v>1175</v>
      </c>
      <c r="B16" t="s">
        <v>112</v>
      </c>
      <c r="C16" s="194">
        <f>clc_load!I35</f>
        <v>0</v>
      </c>
      <c r="D16" s="194">
        <f ca="1">clc_load!J35</f>
        <v>363.00000000000006</v>
      </c>
      <c r="E16" s="194">
        <f>clc_load!K35</f>
        <v>0</v>
      </c>
      <c r="F16" s="194">
        <f>clc_load!L35</f>
        <v>0</v>
      </c>
      <c r="G16" s="194">
        <f>clc_load!M35</f>
        <v>0</v>
      </c>
      <c r="H16" s="194">
        <f ca="1">clc_load!N35</f>
        <v>272.25000000000006</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x14ac:dyDescent="0.25">
      <c r="A17" t="s">
        <v>1176</v>
      </c>
      <c r="B17" t="s">
        <v>112</v>
      </c>
      <c r="C17" s="194">
        <f>clc_power!G203</f>
        <v>0</v>
      </c>
      <c r="D17" s="194">
        <f ca="1">clc_power!H203</f>
        <v>574.51735027357347</v>
      </c>
      <c r="E17" s="194">
        <f ca="1">clc_power!I203</f>
        <v>0</v>
      </c>
      <c r="F17" s="194">
        <f ca="1">clc_power!J203</f>
        <v>0</v>
      </c>
      <c r="G17" s="194">
        <f ca="1">clc_power!K203</f>
        <v>477.57265514384005</v>
      </c>
      <c r="H17" s="194">
        <f ca="1">clc_power!L203</f>
        <v>41.036645524875119</v>
      </c>
      <c r="I17" s="194">
        <f>clc_power!M203</f>
        <v>0</v>
      </c>
      <c r="J17" s="194">
        <f>clc_power!N203</f>
        <v>0</v>
      </c>
      <c r="K17" s="194">
        <f>clc_power!O203</f>
        <v>0</v>
      </c>
      <c r="L17" s="194">
        <f>clc_power!P203</f>
        <v>0</v>
      </c>
      <c r="M17" s="194">
        <f>clc_power!Q203</f>
        <v>0</v>
      </c>
      <c r="N17" s="194">
        <f>clc_power!R203</f>
        <v>0</v>
      </c>
      <c r="O17" s="194">
        <f>clc_power!S203</f>
        <v>0</v>
      </c>
      <c r="P17" s="194">
        <f>clc_power!T203</f>
        <v>0</v>
      </c>
      <c r="Q17" s="194">
        <f>clc_power!U203</f>
        <v>0</v>
      </c>
    </row>
    <row r="18" spans="1:17" x14ac:dyDescent="0.25">
      <c r="A18" t="s">
        <v>1177</v>
      </c>
      <c r="B18" t="s">
        <v>112</v>
      </c>
      <c r="C18" s="194">
        <f>clc_power!G204</f>
        <v>0</v>
      </c>
      <c r="D18" s="194">
        <f ca="1">clc_power!H204</f>
        <v>1000.4261625060789</v>
      </c>
      <c r="E18" s="194">
        <f ca="1">clc_power!I204</f>
        <v>0</v>
      </c>
      <c r="F18" s="194">
        <f ca="1">clc_power!J204</f>
        <v>0</v>
      </c>
      <c r="G18" s="194">
        <f ca="1">clc_power!K204</f>
        <v>1275.5433571952508</v>
      </c>
      <c r="H18" s="194">
        <f ca="1">clc_power!L204</f>
        <v>0</v>
      </c>
      <c r="I18" s="194">
        <f>clc_power!M204</f>
        <v>0</v>
      </c>
      <c r="J18" s="194">
        <f>clc_power!N204</f>
        <v>0</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x14ac:dyDescent="0.3">
      <c r="A21" s="265" t="s">
        <v>1178</v>
      </c>
      <c r="B21" s="265"/>
    </row>
    <row r="22" spans="1:17" ht="15.75" thickBot="1" x14ac:dyDescent="0.3">
      <c r="A22" t="s">
        <v>1164</v>
      </c>
      <c r="B22" t="s">
        <v>112</v>
      </c>
      <c r="C22" s="21"/>
      <c r="D22" s="21"/>
      <c r="E22" s="21"/>
      <c r="F22" s="21"/>
      <c r="G22" s="21"/>
      <c r="H22" s="21"/>
      <c r="I22" s="21"/>
      <c r="J22" s="21"/>
      <c r="K22" s="21"/>
      <c r="L22" s="21"/>
      <c r="M22" s="21"/>
      <c r="N22" s="21"/>
      <c r="O22" s="21"/>
      <c r="P22" s="21"/>
      <c r="Q22" s="21"/>
    </row>
    <row r="23" spans="1:17" ht="15.75" thickBot="1" x14ac:dyDescent="0.3">
      <c r="A23" t="s">
        <v>1165</v>
      </c>
      <c r="B23" t="s">
        <v>112</v>
      </c>
      <c r="C23" s="21"/>
      <c r="D23" s="21"/>
      <c r="E23" s="21"/>
      <c r="F23" s="21"/>
      <c r="G23" s="21"/>
      <c r="H23" s="21"/>
      <c r="I23" s="21"/>
      <c r="J23" s="21"/>
      <c r="K23" s="21"/>
      <c r="L23" s="21"/>
      <c r="M23" s="21"/>
      <c r="N23" s="21"/>
      <c r="O23" s="21"/>
      <c r="P23" s="21"/>
      <c r="Q23" s="21"/>
    </row>
    <row r="24" spans="1:17" ht="15.75" thickBot="1" x14ac:dyDescent="0.3">
      <c r="A24" t="s">
        <v>1166</v>
      </c>
      <c r="B24" t="s">
        <v>912</v>
      </c>
      <c r="C24" s="21"/>
      <c r="D24" s="21"/>
      <c r="E24" s="21"/>
      <c r="F24" s="21"/>
      <c r="G24" s="21"/>
      <c r="H24" s="21"/>
      <c r="I24" s="21"/>
      <c r="J24" s="21"/>
      <c r="K24" s="21"/>
      <c r="L24" s="21"/>
      <c r="M24" s="21"/>
      <c r="N24" s="21"/>
      <c r="O24" s="21"/>
      <c r="P24" s="21"/>
      <c r="Q24" s="21"/>
    </row>
    <row r="25" spans="1:17" ht="15.75" thickBot="1" x14ac:dyDescent="0.3">
      <c r="A25" t="s">
        <v>1167</v>
      </c>
      <c r="B25" t="s">
        <v>112</v>
      </c>
      <c r="C25" s="21"/>
      <c r="D25" s="21"/>
      <c r="E25" s="21"/>
      <c r="F25" s="21"/>
      <c r="G25" s="21"/>
      <c r="H25" s="21"/>
      <c r="I25" s="21"/>
      <c r="J25" s="21"/>
      <c r="K25" s="21"/>
      <c r="L25" s="21"/>
      <c r="M25" s="21"/>
      <c r="N25" s="21"/>
      <c r="O25" s="21"/>
      <c r="P25" s="21"/>
      <c r="Q25" s="21"/>
    </row>
    <row r="26" spans="1:17" ht="15.75" thickBot="1" x14ac:dyDescent="0.3">
      <c r="A26" t="s">
        <v>1168</v>
      </c>
      <c r="B26" t="s">
        <v>912</v>
      </c>
      <c r="C26" s="21"/>
      <c r="D26" s="21"/>
      <c r="E26" s="21"/>
      <c r="F26" s="21"/>
      <c r="G26" s="21"/>
      <c r="H26" s="21"/>
      <c r="I26" s="21"/>
      <c r="J26" s="21"/>
      <c r="K26" s="21"/>
      <c r="L26" s="21"/>
      <c r="M26" s="21"/>
      <c r="N26" s="21"/>
      <c r="O26" s="21"/>
      <c r="P26" s="21"/>
      <c r="Q26" s="21"/>
    </row>
    <row r="27" spans="1:17" ht="15.75" thickBot="1" x14ac:dyDescent="0.3">
      <c r="A27" t="s">
        <v>1169</v>
      </c>
      <c r="B27" t="s">
        <v>112</v>
      </c>
      <c r="C27" s="21"/>
      <c r="D27" s="21"/>
      <c r="E27" s="21"/>
      <c r="F27" s="21"/>
      <c r="G27" s="21"/>
      <c r="H27" s="21"/>
      <c r="I27" s="21"/>
      <c r="J27" s="21"/>
      <c r="K27" s="21"/>
      <c r="L27" s="21"/>
      <c r="M27" s="21"/>
      <c r="N27" s="21"/>
      <c r="O27" s="21"/>
      <c r="P27" s="21"/>
      <c r="Q27" s="21"/>
    </row>
    <row r="28" spans="1:17" ht="15.75" thickBot="1" x14ac:dyDescent="0.3">
      <c r="A28" t="s">
        <v>1170</v>
      </c>
      <c r="B28" t="s">
        <v>912</v>
      </c>
      <c r="C28" s="21"/>
      <c r="D28" s="21"/>
      <c r="E28" s="21"/>
      <c r="F28" s="21"/>
      <c r="G28" s="21"/>
      <c r="H28" s="21"/>
      <c r="I28" s="21"/>
      <c r="J28" s="21"/>
      <c r="K28" s="21"/>
      <c r="L28" s="21"/>
      <c r="M28" s="21"/>
      <c r="N28" s="21"/>
      <c r="O28" s="21"/>
      <c r="P28" s="21"/>
      <c r="Q28" s="21"/>
    </row>
    <row r="29" spans="1:17" ht="15.75" thickBot="1" x14ac:dyDescent="0.3">
      <c r="A29" t="s">
        <v>1171</v>
      </c>
      <c r="B29" t="s">
        <v>112</v>
      </c>
      <c r="C29" s="21"/>
      <c r="D29" s="21"/>
      <c r="E29" s="21"/>
      <c r="F29" s="21"/>
      <c r="G29" s="21"/>
      <c r="H29" s="21"/>
      <c r="I29" s="21"/>
      <c r="J29" s="21"/>
      <c r="K29" s="21"/>
      <c r="L29" s="21"/>
      <c r="M29" s="21"/>
      <c r="N29" s="21"/>
      <c r="O29" s="21"/>
      <c r="P29" s="21"/>
      <c r="Q29" s="21"/>
    </row>
    <row r="30" spans="1:17" ht="15.75" thickBot="1" x14ac:dyDescent="0.3">
      <c r="A30" t="s">
        <v>1172</v>
      </c>
      <c r="B30" t="s">
        <v>912</v>
      </c>
      <c r="C30" s="21"/>
      <c r="D30" s="21"/>
      <c r="E30" s="21"/>
      <c r="F30" s="21"/>
      <c r="G30" s="21"/>
      <c r="H30" s="21"/>
      <c r="I30" s="21"/>
      <c r="J30" s="21"/>
      <c r="K30" s="21"/>
      <c r="L30" s="21"/>
      <c r="M30" s="21"/>
      <c r="N30" s="21"/>
      <c r="O30" s="21"/>
      <c r="P30" s="21"/>
      <c r="Q30" s="21"/>
    </row>
    <row r="31" spans="1:17" ht="15.75" thickBot="1" x14ac:dyDescent="0.3">
      <c r="A31" t="s">
        <v>1173</v>
      </c>
      <c r="B31" t="s">
        <v>112</v>
      </c>
      <c r="C31" s="21"/>
      <c r="D31" s="21"/>
      <c r="E31" s="21"/>
      <c r="F31" s="21"/>
      <c r="G31" s="21"/>
      <c r="H31" s="21"/>
      <c r="I31" s="21"/>
      <c r="J31" s="21"/>
      <c r="K31" s="21"/>
      <c r="L31" s="21"/>
      <c r="M31" s="21"/>
      <c r="N31" s="21"/>
      <c r="O31" s="21"/>
      <c r="P31" s="21"/>
      <c r="Q31" s="21"/>
    </row>
    <row r="32" spans="1:17" ht="15.75" thickBot="1" x14ac:dyDescent="0.3">
      <c r="A32" t="s">
        <v>1174</v>
      </c>
      <c r="B32" t="s">
        <v>912</v>
      </c>
      <c r="C32" s="21"/>
      <c r="D32" s="21"/>
      <c r="E32" s="21"/>
      <c r="F32" s="21"/>
      <c r="G32" s="21"/>
      <c r="H32" s="21"/>
      <c r="I32" s="21"/>
      <c r="J32" s="21"/>
      <c r="K32" s="21"/>
      <c r="L32" s="21"/>
      <c r="M32" s="21"/>
      <c r="N32" s="21"/>
      <c r="O32" s="21"/>
      <c r="P32" s="21"/>
      <c r="Q32" s="21"/>
    </row>
    <row r="33" spans="1:17" ht="15.75" thickBot="1" x14ac:dyDescent="0.3">
      <c r="A33" t="s">
        <v>1175</v>
      </c>
      <c r="B33" t="s">
        <v>112</v>
      </c>
      <c r="C33" s="21"/>
      <c r="D33" s="21"/>
      <c r="E33" s="21"/>
      <c r="F33" s="21"/>
      <c r="G33" s="21"/>
      <c r="H33" s="21"/>
      <c r="I33" s="21"/>
      <c r="J33" s="21"/>
      <c r="K33" s="21"/>
      <c r="L33" s="21"/>
      <c r="M33" s="21"/>
      <c r="N33" s="21"/>
      <c r="O33" s="21"/>
      <c r="P33" s="21"/>
      <c r="Q33" s="21"/>
    </row>
    <row r="34" spans="1:17" ht="15.75" thickBot="1" x14ac:dyDescent="0.3">
      <c r="A34" t="s">
        <v>1176</v>
      </c>
      <c r="B34" t="s">
        <v>112</v>
      </c>
      <c r="C34" s="21"/>
      <c r="D34" s="21"/>
      <c r="E34" s="21"/>
      <c r="F34" s="21"/>
      <c r="G34" s="21"/>
      <c r="H34" s="21"/>
      <c r="I34" s="21"/>
      <c r="J34" s="21"/>
      <c r="K34" s="21"/>
      <c r="L34" s="21"/>
      <c r="M34" s="21"/>
      <c r="N34" s="21"/>
      <c r="O34" s="21"/>
      <c r="P34" s="21"/>
      <c r="Q34" s="21"/>
    </row>
    <row r="35" spans="1:17" ht="15.75" thickBot="1" x14ac:dyDescent="0.3">
      <c r="A35" t="s">
        <v>1177</v>
      </c>
      <c r="B35" t="s">
        <v>112</v>
      </c>
      <c r="C35" s="21"/>
      <c r="D35" s="21"/>
      <c r="E35" s="21"/>
      <c r="F35" s="21"/>
      <c r="G35" s="21"/>
      <c r="H35" s="21"/>
      <c r="I35" s="21"/>
      <c r="J35" s="21"/>
      <c r="K35" s="21"/>
      <c r="L35" s="21"/>
      <c r="M35" s="21"/>
      <c r="N35" s="21"/>
      <c r="O35" s="21"/>
      <c r="P35" s="21"/>
      <c r="Q35" s="21"/>
    </row>
    <row r="38" spans="1:17" x14ac:dyDescent="0.25">
      <c r="A38" s="265" t="s">
        <v>1179</v>
      </c>
    </row>
    <row r="39" spans="1:17" x14ac:dyDescent="0.25">
      <c r="A39" t="s">
        <v>1164</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x14ac:dyDescent="0.25">
      <c r="A40" t="s">
        <v>1165</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x14ac:dyDescent="0.25">
      <c r="A41" t="s">
        <v>1166</v>
      </c>
      <c r="B41" t="s">
        <v>912</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x14ac:dyDescent="0.25">
      <c r="A42" t="s">
        <v>1167</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x14ac:dyDescent="0.25">
      <c r="A43" t="s">
        <v>1168</v>
      </c>
      <c r="B43" t="s">
        <v>912</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x14ac:dyDescent="0.25">
      <c r="A44" t="s">
        <v>1169</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x14ac:dyDescent="0.25">
      <c r="A45" t="s">
        <v>1170</v>
      </c>
      <c r="B45" t="s">
        <v>912</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x14ac:dyDescent="0.25">
      <c r="A46" t="s">
        <v>1171</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x14ac:dyDescent="0.25">
      <c r="A47" t="s">
        <v>1172</v>
      </c>
      <c r="B47" t="s">
        <v>912</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x14ac:dyDescent="0.25">
      <c r="A48" t="s">
        <v>1173</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x14ac:dyDescent="0.25">
      <c r="A49" t="s">
        <v>1174</v>
      </c>
      <c r="B49" t="s">
        <v>912</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x14ac:dyDescent="0.25">
      <c r="A50" t="s">
        <v>1175</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x14ac:dyDescent="0.25">
      <c r="A51" t="s">
        <v>1176</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x14ac:dyDescent="0.25">
      <c r="A52" t="s">
        <v>1177</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x14ac:dyDescent="0.25">
      <c r="A55" s="265" t="s">
        <v>1180</v>
      </c>
    </row>
    <row r="56" spans="1:17" x14ac:dyDescent="0.25">
      <c r="A56" t="s">
        <v>1164</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x14ac:dyDescent="0.25">
      <c r="A57" t="s">
        <v>1165</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x14ac:dyDescent="0.25">
      <c r="A58" t="s">
        <v>1167</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x14ac:dyDescent="0.25">
      <c r="A59" t="s">
        <v>1169</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x14ac:dyDescent="0.25">
      <c r="A60" t="s">
        <v>1171</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x14ac:dyDescent="0.25">
      <c r="A61" t="s">
        <v>1173</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x14ac:dyDescent="0.25">
      <c r="A62" t="s">
        <v>1175</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x14ac:dyDescent="0.25">
      <c r="A63" t="s">
        <v>1176</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x14ac:dyDescent="0.25">
      <c r="A64" t="s">
        <v>1177</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32" priority="31">
      <formula>D6="x"</formula>
    </cfRule>
  </conditionalFormatting>
  <conditionalFormatting sqref="A10">
    <cfRule type="expression" dxfId="31" priority="30">
      <formula>D8="x"</formula>
    </cfRule>
  </conditionalFormatting>
  <conditionalFormatting sqref="A12">
    <cfRule type="expression" dxfId="30" priority="29">
      <formula>D10="x"</formula>
    </cfRule>
  </conditionalFormatting>
  <conditionalFormatting sqref="A14">
    <cfRule type="expression" dxfId="29" priority="28">
      <formula>D12="x"</formula>
    </cfRule>
  </conditionalFormatting>
  <conditionalFormatting sqref="A16 A17:B18">
    <cfRule type="expression" dxfId="28" priority="27">
      <formula>D14="x"</formula>
    </cfRule>
  </conditionalFormatting>
  <conditionalFormatting sqref="A25">
    <cfRule type="expression" dxfId="27" priority="19">
      <formula>D23="x"</formula>
    </cfRule>
  </conditionalFormatting>
  <conditionalFormatting sqref="A27">
    <cfRule type="expression" dxfId="26" priority="18">
      <formula>D25="x"</formula>
    </cfRule>
  </conditionalFormatting>
  <conditionalFormatting sqref="A29">
    <cfRule type="expression" dxfId="25" priority="17">
      <formula>D27="x"</formula>
    </cfRule>
  </conditionalFormatting>
  <conditionalFormatting sqref="A31">
    <cfRule type="expression" dxfId="24" priority="16">
      <formula>D29="x"</formula>
    </cfRule>
  </conditionalFormatting>
  <conditionalFormatting sqref="A33 A34:B35">
    <cfRule type="expression" dxfId="23" priority="15">
      <formula>D31="x"</formula>
    </cfRule>
  </conditionalFormatting>
  <conditionalFormatting sqref="A42">
    <cfRule type="expression" dxfId="22" priority="13">
      <formula>D40="x"</formula>
    </cfRule>
  </conditionalFormatting>
  <conditionalFormatting sqref="A44">
    <cfRule type="expression" dxfId="21" priority="12">
      <formula>D42="x"</formula>
    </cfRule>
  </conditionalFormatting>
  <conditionalFormatting sqref="A46">
    <cfRule type="expression" dxfId="20" priority="11">
      <formula>D44="x"</formula>
    </cfRule>
  </conditionalFormatting>
  <conditionalFormatting sqref="A48">
    <cfRule type="expression" dxfId="19" priority="10">
      <formula>D46="x"</formula>
    </cfRule>
  </conditionalFormatting>
  <conditionalFormatting sqref="A50:A52">
    <cfRule type="expression" dxfId="18" priority="9">
      <formula>D48="x"</formula>
    </cfRule>
  </conditionalFormatting>
  <conditionalFormatting sqref="A56:A57">
    <cfRule type="expression" dxfId="17" priority="6">
      <formula>#REF!="x"</formula>
    </cfRule>
  </conditionalFormatting>
  <conditionalFormatting sqref="A58:A62">
    <cfRule type="expression" dxfId="16" priority="2">
      <formula>D57="x"</formula>
    </cfRule>
  </conditionalFormatting>
  <conditionalFormatting sqref="A63">
    <cfRule type="expression" dxfId="15" priority="43">
      <formula>#REF!="x"</formula>
    </cfRule>
  </conditionalFormatting>
  <conditionalFormatting sqref="A5:B6">
    <cfRule type="expression" dxfId="14" priority="32">
      <formula>#REF!="x"</formula>
    </cfRule>
  </conditionalFormatting>
  <conditionalFormatting sqref="A22:B23">
    <cfRule type="expression" dxfId="13" priority="20">
      <formula>#REF!="x"</formula>
    </cfRule>
  </conditionalFormatting>
  <conditionalFormatting sqref="A39:B40">
    <cfRule type="expression" dxfId="12" priority="8">
      <formula>#REF!="x"</formula>
    </cfRule>
  </conditionalFormatting>
  <conditionalFormatting sqref="B51:B52">
    <cfRule type="expression" dxfId="11"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zoomScale="115" zoomScaleNormal="115" workbookViewId="0">
      <selection activeCell="F55" sqref="F55"/>
    </sheetView>
  </sheetViews>
  <sheetFormatPr baseColWidth="10" defaultColWidth="11.42578125" defaultRowHeight="15" x14ac:dyDescent="0.25"/>
  <cols>
    <col min="1" max="1" width="36" customWidth="1"/>
    <col min="3" max="3" width="14.85546875" bestFit="1" customWidth="1"/>
    <col min="6" max="6" width="12" customWidth="1"/>
    <col min="7" max="7" width="36.42578125" customWidth="1"/>
    <col min="14" max="14" width="59.42578125" bestFit="1" customWidth="1"/>
  </cols>
  <sheetData>
    <row r="1" spans="1:23" x14ac:dyDescent="0.25">
      <c r="A1" s="22" t="s">
        <v>0</v>
      </c>
      <c r="B1" s="22" t="s">
        <v>1181</v>
      </c>
      <c r="C1" s="22" t="s">
        <v>117</v>
      </c>
      <c r="D1" s="22" t="s">
        <v>2</v>
      </c>
      <c r="E1" s="22" t="s">
        <v>281</v>
      </c>
      <c r="F1" s="22" t="s">
        <v>1182</v>
      </c>
      <c r="G1" s="22" t="s">
        <v>1183</v>
      </c>
      <c r="H1" s="22" t="s">
        <v>1183</v>
      </c>
      <c r="I1" s="22" t="s">
        <v>1183</v>
      </c>
      <c r="J1" s="22" t="s">
        <v>1183</v>
      </c>
      <c r="K1" s="22" t="s">
        <v>1183</v>
      </c>
      <c r="L1" s="22" t="s">
        <v>1183</v>
      </c>
      <c r="M1" s="22"/>
      <c r="N1" s="22"/>
      <c r="O1" s="22"/>
      <c r="P1" s="22"/>
      <c r="Q1" s="22"/>
      <c r="R1" s="22"/>
      <c r="S1" s="22"/>
      <c r="T1" s="22"/>
      <c r="U1" s="22"/>
      <c r="V1" s="22"/>
      <c r="W1" s="22"/>
    </row>
    <row r="2" spans="1:23" x14ac:dyDescent="0.25">
      <c r="A2" t="s">
        <v>584</v>
      </c>
      <c r="C2" t="s">
        <v>648</v>
      </c>
      <c r="F2" s="22"/>
      <c r="G2">
        <v>1</v>
      </c>
      <c r="H2">
        <v>2</v>
      </c>
      <c r="I2">
        <v>3</v>
      </c>
      <c r="J2">
        <v>4</v>
      </c>
      <c r="K2">
        <v>5</v>
      </c>
      <c r="L2">
        <v>6</v>
      </c>
      <c r="M2">
        <v>7</v>
      </c>
      <c r="N2">
        <v>8</v>
      </c>
      <c r="O2">
        <v>9</v>
      </c>
      <c r="P2">
        <v>10</v>
      </c>
      <c r="Q2" s="22"/>
      <c r="R2" s="22"/>
      <c r="S2" s="22"/>
      <c r="T2" s="22"/>
      <c r="U2" s="22"/>
      <c r="V2" s="22"/>
      <c r="W2" s="22"/>
    </row>
    <row r="3" spans="1:23" x14ac:dyDescent="0.25">
      <c r="A3" t="s">
        <v>915</v>
      </c>
      <c r="F3" s="22"/>
      <c r="G3" s="50">
        <f ca="1">ROUND((clc_load!I72-clc_load!I12)/10,0)*10</f>
        <v>0</v>
      </c>
      <c r="H3" s="50">
        <f ca="1">ROUND((clc_load!J72-clc_load!J12)/10,0)*10</f>
        <v>1220</v>
      </c>
      <c r="I3" s="50">
        <f ca="1">ROUND((clc_load!K72-clc_load!K12)/10,0)*10</f>
        <v>850</v>
      </c>
      <c r="J3" s="50">
        <f ca="1">ROUND((clc_load!L72-clc_load!L12)/10,0)*10</f>
        <v>550</v>
      </c>
      <c r="K3" s="50">
        <f ca="1">ROUND((clc_load!M72-clc_load!M12)/10,0)*10</f>
        <v>1220</v>
      </c>
      <c r="L3" s="50">
        <f ca="1">ROUND((clc_load!N72-clc_load!N12)/10,0)*10</f>
        <v>1240</v>
      </c>
      <c r="M3" s="50">
        <f ca="1">ROUND((clc_load!O72-clc_load!O12)/10,0)*10</f>
        <v>0</v>
      </c>
      <c r="N3" s="50">
        <f ca="1">ROUND((clc_load!P72-clc_load!P12)/10,0)*10</f>
        <v>0</v>
      </c>
      <c r="O3" s="50">
        <f ca="1">ROUND((clc_load!Q72-clc_load!Q12)/10,0)*10</f>
        <v>0</v>
      </c>
      <c r="P3" s="50">
        <f ca="1">ROUND((clc_load!R72-clc_load!R12)/10,0)*10</f>
        <v>0</v>
      </c>
      <c r="Q3" s="22"/>
      <c r="R3" s="22"/>
      <c r="S3" s="22"/>
      <c r="T3" s="22"/>
      <c r="U3" s="22"/>
      <c r="V3" s="22"/>
      <c r="W3" s="22"/>
    </row>
    <row r="4" spans="1:23" x14ac:dyDescent="0.25">
      <c r="A4" t="s">
        <v>1184</v>
      </c>
      <c r="F4" s="22"/>
      <c r="G4" s="50">
        <f>ROUND(clc_load!I12/10,0)*10</f>
        <v>0</v>
      </c>
      <c r="H4" s="50">
        <f>ROUND(clc_load!J12/10,0)*10</f>
        <v>280</v>
      </c>
      <c r="I4" s="50">
        <f>ROUND(clc_load!K12/10,0)*10</f>
        <v>150</v>
      </c>
      <c r="J4" s="50">
        <f>ROUND(clc_load!L12/10,0)*10</f>
        <v>130</v>
      </c>
      <c r="K4" s="50">
        <f>ROUND(clc_load!M12/10,0)*10</f>
        <v>150</v>
      </c>
      <c r="L4" s="50">
        <f>ROUND(clc_load!N12/10,0)*10</f>
        <v>190</v>
      </c>
      <c r="M4" s="50">
        <f>ROUND(clc_load!O12/10,0)*10</f>
        <v>0</v>
      </c>
      <c r="N4" s="50">
        <f>ROUND(clc_load!P12/10,0)*10</f>
        <v>0</v>
      </c>
      <c r="O4" s="50">
        <f>ROUND(clc_load!Q12/10,0)*10</f>
        <v>0</v>
      </c>
      <c r="P4" s="50">
        <f>ROUND(clc_load!R12/10,0)*10</f>
        <v>0</v>
      </c>
      <c r="Q4" s="22"/>
      <c r="R4" s="22"/>
      <c r="S4" s="22"/>
      <c r="T4" s="22"/>
      <c r="U4" s="22"/>
      <c r="V4" s="22"/>
      <c r="W4" s="22"/>
    </row>
    <row r="5" spans="1:23" x14ac:dyDescent="0.25">
      <c r="A5" t="s">
        <v>985</v>
      </c>
      <c r="C5" t="s">
        <v>986</v>
      </c>
      <c r="D5" t="s">
        <v>112</v>
      </c>
      <c r="G5">
        <f ca="1">ROUND(clc_load!I72/HLOOKUP("NO_round_Qdot", PAR!$F$1:$AZ$5, 2, FALSE),0)*HLOOKUP("NO_round_Qdot", PAR!$F$1:$AZ$5, 2, FALSE)</f>
        <v>0</v>
      </c>
      <c r="H5">
        <f ca="1">ROUND(clc_load!J72/HLOOKUP("NO_round_Qdot", PAR!$F$1:$AZ$5, 2, FALSE),0)*HLOOKUP("NO_round_Qdot", PAR!$F$1:$AZ$5, 2, FALSE)</f>
        <v>1500</v>
      </c>
      <c r="I5">
        <f ca="1">ROUND(clc_load!K72/HLOOKUP("NO_round_Qdot", PAR!$F$1:$AZ$5, 2, FALSE),0)*HLOOKUP("NO_round_Qdot", PAR!$F$1:$AZ$5, 2, FALSE)</f>
        <v>1000</v>
      </c>
      <c r="J5">
        <f ca="1">ROUND(clc_load!L72/HLOOKUP("NO_round_Qdot", PAR!$F$1:$AZ$5, 2, FALSE),0)*HLOOKUP("NO_round_Qdot", PAR!$F$1:$AZ$5, 2, FALSE)</f>
        <v>700</v>
      </c>
      <c r="K5">
        <f ca="1">ROUND(clc_load!M72/HLOOKUP("NO_round_Qdot", PAR!$F$1:$AZ$5, 2, FALSE),0)*HLOOKUP("NO_round_Qdot", PAR!$F$1:$AZ$5, 2, FALSE)</f>
        <v>1400</v>
      </c>
      <c r="L5">
        <f ca="1">ROUND(clc_load!N72/HLOOKUP("NO_round_Qdot", PAR!$F$1:$AZ$5, 2, FALSE),0)*HLOOKUP("NO_round_Qdot", PAR!$F$1:$AZ$5, 2, FALSE)</f>
        <v>1400</v>
      </c>
      <c r="M5">
        <f ca="1">ROUND(clc_load!O72/HLOOKUP("NO_round_Qdot", PAR!$F$1:$AZ$5, 2, FALSE),0)*HLOOKUP("NO_round_Qdot", PAR!$F$1:$AZ$5, 2, FALSE)</f>
        <v>0</v>
      </c>
      <c r="N5">
        <f ca="1">ROUND(clc_load!P72/HLOOKUP("NO_round_Qdot", PAR!$F$1:$AZ$5, 2, FALSE),0)*HLOOKUP("NO_round_Qdot", PAR!$F$1:$AZ$5, 2, FALSE)</f>
        <v>0</v>
      </c>
      <c r="O5">
        <f ca="1">ROUND(clc_load!Q72/HLOOKUP("NO_round_Qdot", PAR!$F$1:$AZ$5, 2, FALSE),0)*HLOOKUP("NO_round_Qdot", PAR!$F$1:$AZ$5, 2, FALSE)</f>
        <v>0</v>
      </c>
      <c r="P5">
        <f ca="1">ROUND(clc_load!R72/HLOOKUP("NO_round_Qdot", PAR!$F$1:$AZ$5, 2, FALSE),0)*HLOOKUP("NO_round_Qdot", PAR!$F$1:$AZ$5, 2, FALSE)</f>
        <v>0</v>
      </c>
    </row>
    <row r="6" spans="1:23" x14ac:dyDescent="0.25">
      <c r="A6" t="s">
        <v>987</v>
      </c>
      <c r="C6" t="s">
        <v>988</v>
      </c>
      <c r="D6" t="s">
        <v>1185</v>
      </c>
      <c r="G6" t="e">
        <f ca="1">ROUND(clc_load!I73/HLOOKUP("NO_round_Qdot_spez", PAR!$F$1:$AZ$5, 2, FALSE),0)*HLOOKUP("NO_round_Qdot_spez", PAR!$F$1:$AZ$5, 2, FALSE)</f>
        <v>#DIV/0!</v>
      </c>
      <c r="H6">
        <f ca="1">ROUND(clc_load!J73/HLOOKUP("NO_round_Qdot_spez", PAR!$F$1:$AZ$5, 2, FALSE),0)*HLOOKUP("NO_round_Qdot_spez", PAR!$F$1:$AZ$5, 2, FALSE)</f>
        <v>75</v>
      </c>
      <c r="I6">
        <f ca="1">ROUND(clc_load!K73/HLOOKUP("NO_round_Qdot_spez", PAR!$F$1:$AZ$5, 2, FALSE),0)*HLOOKUP("NO_round_Qdot_spez", PAR!$F$1:$AZ$5, 2, FALSE)</f>
        <v>85</v>
      </c>
      <c r="J6">
        <f ca="1">ROUND(clc_load!L73/HLOOKUP("NO_round_Qdot_spez", PAR!$F$1:$AZ$5, 2, FALSE),0)*HLOOKUP("NO_round_Qdot_spez", PAR!$F$1:$AZ$5, 2, FALSE)</f>
        <v>65</v>
      </c>
      <c r="K6">
        <f ca="1">ROUND(clc_load!M73/HLOOKUP("NO_round_Qdot_spez", PAR!$F$1:$AZ$5, 2, FALSE),0)*HLOOKUP("NO_round_Qdot_spez", PAR!$F$1:$AZ$5, 2, FALSE)</f>
        <v>115</v>
      </c>
      <c r="L6">
        <f ca="1">ROUND(clc_load!N73/HLOOKUP("NO_round_Qdot_spez", PAR!$F$1:$AZ$5, 2, FALSE),0)*HLOOKUP("NO_round_Qdot_spez", PAR!$F$1:$AZ$5, 2, FALSE)</f>
        <v>95</v>
      </c>
      <c r="M6" t="e">
        <f ca="1">ROUND(clc_load!O73/HLOOKUP("NO_round_Qdot_spez", PAR!$F$1:$AZ$5, 2, FALSE),0)*HLOOKUP("NO_round_Qdot_spez", PAR!$F$1:$AZ$5, 2, FALSE)</f>
        <v>#DIV/0!</v>
      </c>
      <c r="N6" t="e">
        <f ca="1">ROUND(clc_load!P73/HLOOKUP("NO_round_Qdot_spez", PAR!$F$1:$AZ$5, 2, FALSE),0)*HLOOKUP("NO_round_Qdot_spez", PAR!$F$1:$AZ$5, 2, FALSE)</f>
        <v>#DIV/0!</v>
      </c>
      <c r="O6" t="e">
        <f ca="1">ROUND(clc_load!Q73/HLOOKUP("NO_round_Qdot_spez", PAR!$F$1:$AZ$5, 2, FALSE),0)*HLOOKUP("NO_round_Qdot_spez", PAR!$F$1:$AZ$5, 2, FALSE)</f>
        <v>#DIV/0!</v>
      </c>
      <c r="P6" t="e">
        <f ca="1">ROUND(clc_load!R73/HLOOKUP("NO_round_Qdot_spez", PAR!$F$1:$AZ$5, 2, FALSE),0)*HLOOKUP("NO_round_Qdot_spez", PAR!$F$1:$AZ$5, 2, FALSE)</f>
        <v>#DIV/0!</v>
      </c>
    </row>
    <row r="7" spans="1:23" x14ac:dyDescent="0.25">
      <c r="A7" t="s">
        <v>989</v>
      </c>
      <c r="C7" t="s">
        <v>990</v>
      </c>
      <c r="D7" t="s">
        <v>112</v>
      </c>
      <c r="G7" t="e">
        <f ca="1">ROUND(clc_load!I74/HLOOKUP("NO_round_Qdot", PAR!$F$1:$AZ$5, 2, FALSE),0)*HLOOKUP("NO_round_Qdot", PAR!$F$1:$AZ$5, 2, FALSE)</f>
        <v>#DIV/0!</v>
      </c>
      <c r="H7">
        <f ca="1">ROUND(clc_load!J74/HLOOKUP("NO_round_Qdot", PAR!$F$1:$AZ$5, 2, FALSE),0)*HLOOKUP("NO_round_Qdot", PAR!$F$1:$AZ$5, 2, FALSE)</f>
        <v>1400</v>
      </c>
      <c r="I7">
        <f ca="1">ROUND(clc_load!K74/HLOOKUP("NO_round_Qdot", PAR!$F$1:$AZ$5, 2, FALSE),0)*HLOOKUP("NO_round_Qdot", PAR!$F$1:$AZ$5, 2, FALSE)</f>
        <v>1000</v>
      </c>
      <c r="J7">
        <f ca="1">ROUND(clc_load!L74/HLOOKUP("NO_round_Qdot", PAR!$F$1:$AZ$5, 2, FALSE),0)*HLOOKUP("NO_round_Qdot", PAR!$F$1:$AZ$5, 2, FALSE)</f>
        <v>500</v>
      </c>
      <c r="K7">
        <f ca="1">ROUND(clc_load!M74/HLOOKUP("NO_round_Qdot", PAR!$F$1:$AZ$5, 2, FALSE),0)*HLOOKUP("NO_round_Qdot", PAR!$F$1:$AZ$5, 2, FALSE)</f>
        <v>1400</v>
      </c>
      <c r="L7">
        <f ca="1">ROUND(clc_load!N74/HLOOKUP("NO_round_Qdot", PAR!$F$1:$AZ$5, 2, FALSE),0)*HLOOKUP("NO_round_Qdot", PAR!$F$1:$AZ$5, 2, FALSE)</f>
        <v>1400</v>
      </c>
      <c r="M7" t="e">
        <f ca="1">ROUND(clc_load!O74/HLOOKUP("NO_round_Qdot", PAR!$F$1:$AZ$5, 2, FALSE),0)*HLOOKUP("NO_round_Qdot", PAR!$F$1:$AZ$5, 2, FALSE)</f>
        <v>#DIV/0!</v>
      </c>
      <c r="N7" t="e">
        <f ca="1">ROUND(clc_load!P74/HLOOKUP("NO_round_Qdot", PAR!$F$1:$AZ$5, 2, FALSE),0)*HLOOKUP("NO_round_Qdot", PAR!$F$1:$AZ$5, 2, FALSE)</f>
        <v>#DIV/0!</v>
      </c>
      <c r="O7" t="e">
        <f ca="1">ROUND(clc_load!Q74/HLOOKUP("NO_round_Qdot", PAR!$F$1:$AZ$5, 2, FALSE),0)*HLOOKUP("NO_round_Qdot", PAR!$F$1:$AZ$5, 2, FALSE)</f>
        <v>#DIV/0!</v>
      </c>
      <c r="P7" t="e">
        <f ca="1">ROUND(clc_load!R74/HLOOKUP("NO_round_Qdot", PAR!$F$1:$AZ$5, 2, FALSE),0)*HLOOKUP("NO_round_Qdot", PAR!$F$1:$AZ$5, 2, FALSE)</f>
        <v>#DIV/0!</v>
      </c>
    </row>
    <row r="8" spans="1:23" x14ac:dyDescent="0.25">
      <c r="A8" t="s">
        <v>991</v>
      </c>
      <c r="C8" t="s">
        <v>992</v>
      </c>
      <c r="D8" t="s">
        <v>1185</v>
      </c>
      <c r="G8" t="e">
        <f ca="1">ROUND(clc_load!I75/HLOOKUP("NO_round_Qdot_spez", PAR!$F$1:$AZ$5, 2, FALSE),0)*HLOOKUP("NO_round_Qdot_spez", PAR!$F$1:$AZ$5, 2, FALSE)</f>
        <v>#DIV/0!</v>
      </c>
      <c r="H8">
        <f ca="1">ROUND(clc_load!J75/HLOOKUP("NO_round_Qdot_spez", PAR!$F$1:$AZ$5, 2, FALSE),0)*HLOOKUP("NO_round_Qdot_spez", PAR!$F$1:$AZ$5, 2, FALSE)</f>
        <v>70</v>
      </c>
      <c r="I8">
        <f ca="1">ROUND(clc_load!K75/HLOOKUP("NO_round_Qdot_spez", PAR!$F$1:$AZ$5, 2, FALSE),0)*HLOOKUP("NO_round_Qdot_spez", PAR!$F$1:$AZ$5, 2, FALSE)</f>
        <v>80</v>
      </c>
      <c r="J8">
        <f ca="1">ROUND(clc_load!L75/HLOOKUP("NO_round_Qdot_spez", PAR!$F$1:$AZ$5, 2, FALSE),0)*HLOOKUP("NO_round_Qdot_spez", PAR!$F$1:$AZ$5, 2, FALSE)</f>
        <v>55</v>
      </c>
      <c r="K8">
        <f ca="1">ROUND(clc_load!M75/HLOOKUP("NO_round_Qdot_spez", PAR!$F$1:$AZ$5, 2, FALSE),0)*HLOOKUP("NO_round_Qdot_spez", PAR!$F$1:$AZ$5, 2, FALSE)</f>
        <v>115</v>
      </c>
      <c r="L8">
        <f ca="1">ROUND(clc_load!N75/HLOOKUP("NO_round_Qdot_spez", PAR!$F$1:$AZ$5, 2, FALSE),0)*HLOOKUP("NO_round_Qdot_spez", PAR!$F$1:$AZ$5, 2, FALSE)</f>
        <v>95</v>
      </c>
      <c r="M8" t="e">
        <f ca="1">ROUND(clc_load!O75/HLOOKUP("NO_round_Qdot_spez", PAR!$F$1:$AZ$5, 2, FALSE),0)*HLOOKUP("NO_round_Qdot_spez", PAR!$F$1:$AZ$5, 2, FALSE)</f>
        <v>#DIV/0!</v>
      </c>
      <c r="N8" t="e">
        <f ca="1">ROUND(clc_load!P75/HLOOKUP("NO_round_Qdot_spez", PAR!$F$1:$AZ$5, 2, FALSE),0)*HLOOKUP("NO_round_Qdot_spez", PAR!$F$1:$AZ$5, 2, FALSE)</f>
        <v>#DIV/0!</v>
      </c>
      <c r="O8" t="e">
        <f ca="1">ROUND(clc_load!Q75/HLOOKUP("NO_round_Qdot_spez", PAR!$F$1:$AZ$5, 2, FALSE),0)*HLOOKUP("NO_round_Qdot_spez", PAR!$F$1:$AZ$5, 2, FALSE)</f>
        <v>#DIV/0!</v>
      </c>
      <c r="P8" t="e">
        <f ca="1">ROUND(clc_load!R75/HLOOKUP("NO_round_Qdot_spez", PAR!$F$1:$AZ$5, 2, FALSE),0)*HLOOKUP("NO_round_Qdot_spez", PAR!$F$1:$AZ$5, 2, FALSE)</f>
        <v>#DIV/0!</v>
      </c>
    </row>
    <row r="9" spans="1:23" x14ac:dyDescent="0.25">
      <c r="A9" t="s">
        <v>770</v>
      </c>
      <c r="C9" t="s">
        <v>769</v>
      </c>
      <c r="G9">
        <f>IN_rooms!R3</f>
        <v>0</v>
      </c>
      <c r="H9" s="356" t="str">
        <f>IN_rooms!S3</f>
        <v>Test</v>
      </c>
      <c r="I9" s="356" t="str">
        <f>IN_rooms!T3</f>
        <v>Schlafzimmer</v>
      </c>
      <c r="J9" s="356" t="str">
        <f>IN_rooms!U3</f>
        <v>Kinderzimmer</v>
      </c>
      <c r="K9" s="356" t="str">
        <f>IN_rooms!V3</f>
        <v>Kinderzimmer</v>
      </c>
      <c r="L9" s="356" t="str">
        <f>IN_rooms!W3</f>
        <v>Esszimmer</v>
      </c>
      <c r="M9" s="356" t="str">
        <f>IN_rooms!X3</f>
        <v/>
      </c>
      <c r="N9" s="356" t="str">
        <f>IN_rooms!Y3</f>
        <v/>
      </c>
      <c r="O9" s="356" t="str">
        <f>IN_rooms!Z3</f>
        <v/>
      </c>
      <c r="P9" s="356" t="str">
        <f>IN_rooms!AA3</f>
        <v/>
      </c>
    </row>
    <row r="10" spans="1:23" x14ac:dyDescent="0.25">
      <c r="A10" s="22" t="s">
        <v>1186</v>
      </c>
    </row>
    <row r="11" spans="1:23" x14ac:dyDescent="0.25">
      <c r="A11" t="s">
        <v>1187</v>
      </c>
      <c r="B11" t="s">
        <v>184</v>
      </c>
      <c r="D11" t="s">
        <v>912</v>
      </c>
      <c r="G11" s="49" t="str">
        <f>IF(clc_load!I14&gt;0,clc_load!I16,"")</f>
        <v/>
      </c>
      <c r="H11" s="49">
        <f ca="1">IF(clc_load!J14&gt;0,clc_load!J16,"")</f>
        <v>0.93</v>
      </c>
      <c r="I11" s="49">
        <f ca="1">IF(clc_load!K14&gt;0,clc_load!K16,"")</f>
        <v>0.93</v>
      </c>
      <c r="J11" s="49">
        <f ca="1">IF(clc_load!L14&gt;0,clc_load!L16,"")</f>
        <v>0.93</v>
      </c>
      <c r="K11" s="49">
        <f ca="1">IF(clc_load!M14&gt;0,clc_load!M16,"")</f>
        <v>0.93</v>
      </c>
      <c r="L11" s="49">
        <f ca="1">IF(clc_load!N14&gt;0,clc_load!N16,"")</f>
        <v>0.93</v>
      </c>
      <c r="M11" s="49" t="str">
        <f>IF(clc_load!O14&gt;0,clc_load!O16,"")</f>
        <v/>
      </c>
      <c r="N11" s="49" t="str">
        <f>IF(clc_load!P14&gt;0,clc_load!P16,"")</f>
        <v/>
      </c>
      <c r="O11" s="49" t="str">
        <f>IF(clc_load!Q14&gt;0,clc_load!Q16,"")</f>
        <v/>
      </c>
      <c r="P11" s="49" t="str">
        <f>IF(clc_load!R14&gt;0,clc_load!R16,"")</f>
        <v/>
      </c>
    </row>
    <row r="12" spans="1:23" x14ac:dyDescent="0.25">
      <c r="A12" t="s">
        <v>1188</v>
      </c>
      <c r="B12" t="s">
        <v>184</v>
      </c>
      <c r="D12" t="s">
        <v>112</v>
      </c>
      <c r="G12" s="49">
        <f>clc_load!I17</f>
        <v>0</v>
      </c>
      <c r="H12" s="49">
        <f ca="1">clc_load!J17</f>
        <v>700.19400000000007</v>
      </c>
      <c r="I12" s="49">
        <f ca="1">clc_load!K17</f>
        <v>370.79999999999995</v>
      </c>
      <c r="J12" s="49">
        <f ca="1">clc_load!L17</f>
        <v>278.09999999999997</v>
      </c>
      <c r="K12" s="49">
        <f ca="1">clc_load!M17</f>
        <v>279.72133949300979</v>
      </c>
      <c r="L12" s="49">
        <f ca="1">clc_load!N17</f>
        <v>463.50000000000006</v>
      </c>
      <c r="M12" s="49">
        <f>clc_load!O17</f>
        <v>0</v>
      </c>
      <c r="N12" s="49">
        <f>clc_load!P17</f>
        <v>0</v>
      </c>
      <c r="O12" s="49">
        <f>clc_load!Q17</f>
        <v>0</v>
      </c>
      <c r="P12" s="49">
        <f>clc_load!R17</f>
        <v>0</v>
      </c>
    </row>
    <row r="13" spans="1:23" x14ac:dyDescent="0.25">
      <c r="A13" t="s">
        <v>1189</v>
      </c>
      <c r="B13" t="s">
        <v>184</v>
      </c>
      <c r="D13" t="s">
        <v>111</v>
      </c>
      <c r="G13" s="357" t="e">
        <f ca="1">clc_load!I18</f>
        <v>#DIV/0!</v>
      </c>
      <c r="H13" s="357">
        <f ca="1">clc_load!J18</f>
        <v>0.46590332922121214</v>
      </c>
      <c r="I13" s="357">
        <f ca="1">clc_load!K18</f>
        <v>0.36890016415460375</v>
      </c>
      <c r="J13" s="357">
        <f ca="1">clc_load!L18</f>
        <v>0.41255006675567418</v>
      </c>
      <c r="K13" s="357">
        <f ca="1">clc_load!M18</f>
        <v>0.20409309664307032</v>
      </c>
      <c r="L13" s="357">
        <f ca="1">clc_load!N18</f>
        <v>0.32372970141435303</v>
      </c>
      <c r="M13" s="357" t="e">
        <f ca="1">clc_load!O18</f>
        <v>#DIV/0!</v>
      </c>
      <c r="N13" s="357" t="e">
        <f ca="1">clc_load!P18</f>
        <v>#DIV/0!</v>
      </c>
      <c r="O13" s="357" t="e">
        <f ca="1">clc_load!Q18</f>
        <v>#DIV/0!</v>
      </c>
      <c r="P13" s="357" t="e">
        <f ca="1">clc_load!R18</f>
        <v>#DIV/0!</v>
      </c>
    </row>
    <row r="14" spans="1:23" x14ac:dyDescent="0.25">
      <c r="A14" t="s">
        <v>1190</v>
      </c>
      <c r="B14" t="s">
        <v>184</v>
      </c>
      <c r="D14" s="136" t="s">
        <v>178</v>
      </c>
      <c r="G14" t="e">
        <f ca="1">AND(G$11&gt;=HLOOKUP("U_opaque_lim", PAR!$F$1:$AZ$5, 2, FALSE),G$13&gt;=HLOOKUP("r_worst_lim", PAR!$F$1:$AZ$5, 2, FALSE))</f>
        <v>#DIV/0!</v>
      </c>
      <c r="H14" t="b">
        <f ca="1">AND(H$11&gt;=HLOOKUP("U_opaque_lim", PAR!$F$1:$AZ$5, 2, FALSE),H$13&gt;=HLOOKUP("r_worst_lim", PAR!$F$1:$AZ$5, 2, FALSE))</f>
        <v>1</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1</v>
      </c>
      <c r="L14" t="b">
        <f ca="1">AND(L$11&gt;=HLOOKUP("U_opaque_lim", PAR!$F$1:$AZ$5, 2, FALSE),L$13&gt;=HLOOKUP("r_worst_lim", PAR!$F$1:$AZ$5, 2, FALSE))</f>
        <v>1</v>
      </c>
      <c r="M14" t="e">
        <f ca="1">AND(M$11&gt;=HLOOKUP("U_opaque_lim", PAR!$F$1:$AZ$5, 2, FALSE),M$13&gt;=HLOOKUP("r_worst_lim", PAR!$F$1:$AZ$5, 2, FALSE))</f>
        <v>#DIV/0!</v>
      </c>
      <c r="N14" t="e">
        <f ca="1">AND(N$11&gt;=HLOOKUP("U_opaque_lim", PAR!$F$1:$AZ$5, 2, FALSE),N$13&gt;=HLOOKUP("r_worst_lim", PAR!$F$1:$AZ$5, 2, FALSE))</f>
        <v>#DIV/0!</v>
      </c>
      <c r="O14" t="e">
        <f ca="1">AND(O$11&gt;=HLOOKUP("U_opaque_lim", PAR!$F$1:$AZ$5, 2, FALSE),O$13&gt;=HLOOKUP("r_worst_lim", PAR!$F$1:$AZ$5, 2, FALSE))</f>
        <v>#DIV/0!</v>
      </c>
      <c r="P14" t="e">
        <f ca="1">AND(P$11&gt;=HLOOKUP("U_opaque_lim", PAR!$F$1:$AZ$5, 2, FALSE),P$13&gt;=HLOOKUP("r_worst_lim", PAR!$F$1:$AZ$5, 2, FALSE))</f>
        <v>#DIV/0!</v>
      </c>
    </row>
    <row r="15" spans="1:23" x14ac:dyDescent="0.25">
      <c r="A15" t="s">
        <v>1187</v>
      </c>
      <c r="B15" t="s">
        <v>791</v>
      </c>
      <c r="D15" t="s">
        <v>912</v>
      </c>
      <c r="G15" s="49" t="str">
        <f>IF(clc_load!I19,clc_load!I21,"")</f>
        <v/>
      </c>
      <c r="H15" s="49" t="str">
        <f>IF(clc_load!J19,clc_load!J21,"")</f>
        <v/>
      </c>
      <c r="I15" s="49">
        <f ca="1">IF(clc_load!K19,clc_load!K21,"")</f>
        <v>1</v>
      </c>
      <c r="J15" s="49" t="str">
        <f>IF(clc_load!L19,clc_load!L21,"")</f>
        <v/>
      </c>
      <c r="K15" s="49" t="str">
        <f>IF(clc_load!M19,clc_load!M21,"")</f>
        <v/>
      </c>
      <c r="L15" s="49" t="str">
        <f>IF(clc_load!N19,clc_load!N21,"")</f>
        <v/>
      </c>
      <c r="M15" s="49" t="str">
        <f>IF(clc_load!O19,clc_load!O21,"")</f>
        <v/>
      </c>
      <c r="N15" s="49" t="str">
        <f>IF(clc_load!P19,clc_load!P21,"")</f>
        <v/>
      </c>
      <c r="O15" s="49" t="str">
        <f>IF(clc_load!Q19,clc_load!Q21,"")</f>
        <v/>
      </c>
      <c r="P15" s="49" t="str">
        <f>IF(clc_load!R19,clc_load!R21,"")</f>
        <v/>
      </c>
    </row>
    <row r="16" spans="1:23" x14ac:dyDescent="0.25">
      <c r="A16" t="s">
        <v>1188</v>
      </c>
      <c r="B16" t="s">
        <v>791</v>
      </c>
      <c r="D16" t="s">
        <v>112</v>
      </c>
      <c r="G16" s="49">
        <f>clc_load!I22</f>
        <v>0</v>
      </c>
      <c r="H16" s="49">
        <f>clc_load!J22</f>
        <v>0</v>
      </c>
      <c r="I16" s="49">
        <f ca="1">clc_load!K22</f>
        <v>41.25</v>
      </c>
      <c r="J16" s="49">
        <f>clc_load!L22</f>
        <v>0</v>
      </c>
      <c r="K16" s="49">
        <f>clc_load!M22</f>
        <v>0</v>
      </c>
      <c r="L16" s="49">
        <f>clc_load!N22</f>
        <v>0</v>
      </c>
      <c r="M16" s="49">
        <f>clc_load!O22</f>
        <v>0</v>
      </c>
      <c r="N16" s="49">
        <f>clc_load!P22</f>
        <v>0</v>
      </c>
      <c r="O16" s="49">
        <f>clc_load!Q22</f>
        <v>0</v>
      </c>
      <c r="P16" s="49">
        <f>clc_load!R22</f>
        <v>0</v>
      </c>
    </row>
    <row r="17" spans="1:16" x14ac:dyDescent="0.25">
      <c r="A17" t="s">
        <v>1189</v>
      </c>
      <c r="B17" t="s">
        <v>791</v>
      </c>
      <c r="D17" t="s">
        <v>111</v>
      </c>
      <c r="G17" s="49">
        <f>clc_load!I23</f>
        <v>0</v>
      </c>
      <c r="H17" s="49">
        <f>clc_load!J23</f>
        <v>0</v>
      </c>
      <c r="I17" s="49">
        <f ca="1">clc_load!K23</f>
        <v>4.1038650947619756E-2</v>
      </c>
      <c r="J17" s="49">
        <f>clc_load!L23</f>
        <v>0</v>
      </c>
      <c r="K17" s="49">
        <f>clc_load!M23</f>
        <v>0</v>
      </c>
      <c r="L17" s="49">
        <f>clc_load!N23</f>
        <v>0</v>
      </c>
      <c r="M17" s="49">
        <f>clc_load!O23</f>
        <v>0</v>
      </c>
      <c r="N17" s="49">
        <f>clc_load!P23</f>
        <v>0</v>
      </c>
      <c r="O17" s="49">
        <f>clc_load!Q23</f>
        <v>0</v>
      </c>
      <c r="P17" s="49">
        <f>clc_load!R23</f>
        <v>0</v>
      </c>
    </row>
    <row r="18" spans="1:16" x14ac:dyDescent="0.25">
      <c r="A18" t="s">
        <v>1190</v>
      </c>
      <c r="B18" t="s">
        <v>791</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c r="M18" t="b">
        <f>AND(M$15&gt;=HLOOKUP("U_opaque_lim", PAR!$F$1:$AZ$5, 2, FALSE),M$17&gt;=HLOOKUP("r_worst_lim", PAR!$F$1:$AZ$5, 2, FALSE))</f>
        <v>0</v>
      </c>
      <c r="N18" t="b">
        <f>AND(N$15&gt;=HLOOKUP("U_opaque_lim", PAR!$F$1:$AZ$5, 2, FALSE),N$17&gt;=HLOOKUP("r_worst_lim", PAR!$F$1:$AZ$5, 2, FALSE))</f>
        <v>0</v>
      </c>
      <c r="O18" t="b">
        <f>AND(O$15&gt;=HLOOKUP("U_opaque_lim", PAR!$F$1:$AZ$5, 2, FALSE),O$17&gt;=HLOOKUP("r_worst_lim", PAR!$F$1:$AZ$5, 2, FALSE))</f>
        <v>0</v>
      </c>
      <c r="P18" t="b">
        <f>AND(P$15&gt;=HLOOKUP("U_opaque_lim", PAR!$F$1:$AZ$5, 2, FALSE),P$17&gt;=HLOOKUP("r_worst_lim", PAR!$F$1:$AZ$5, 2, FALSE))</f>
        <v>0</v>
      </c>
    </row>
    <row r="19" spans="1:16" x14ac:dyDescent="0.25">
      <c r="A19" t="s">
        <v>1187</v>
      </c>
      <c r="B19" t="s">
        <v>194</v>
      </c>
      <c r="D19" t="s">
        <v>912</v>
      </c>
      <c r="G19" s="49" t="str"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
      </c>
      <c r="H19" s="49"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49"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49"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49"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49"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c r="M19" s="49" t="str" cm="1">
        <f t="array" ref="M19">_xlfn.LET(
  _xlpm.cond, CHOOSE({1,2,3,4,5}, clc_load!O42, clc_load!O48, clc_load!O54, clc_load!O60, clc_load!O66),
  _xlpm.val, CHOOSE({1,2,3,4,5}, clc_load!O45, clc_load!O51, clc_load!O57, clc_load!O63, clc_load!O69),
  _xlpm.valid, _xlpm.cond&gt;0,
  _xlpm.f_val, _xlfn._xlws.FILTER(_xlpm.val, _xlpm.valid),
  _xlpm.f_wgt, _xlfn._xlws.FILTER(_xlpm.cond, _xlpm.valid),
  _xlpm.wgt_sum, SUM(_xlpm.f_wgt),
  _xlpm.wgt_avg, IF(_xlpm.wgt_sum&gt;0, SUMPRODUCT(_xlpm.f_val, _xlpm.f_wgt)/_xlpm.wgt_sum, ""),
  IF(SUM(--_xlpm.valid)=0, "", _xlpm.wgt_avg)
)</f>
        <v/>
      </c>
      <c r="N19" s="49" t="str" cm="1">
        <f t="array" ref="N19">_xlfn.LET(
  _xlpm.cond, CHOOSE({1,2,3,4,5}, clc_load!P42, clc_load!P48, clc_load!P54, clc_load!P60, clc_load!P66),
  _xlpm.val, CHOOSE({1,2,3,4,5}, clc_load!P45, clc_load!P51, clc_load!P57, clc_load!P63, clc_load!P69),
  _xlpm.valid, _xlpm.cond&gt;0,
  _xlpm.f_val, _xlfn._xlws.FILTER(_xlpm.val, _xlpm.valid),
  _xlpm.f_wgt, _xlfn._xlws.FILTER(_xlpm.cond, _xlpm.valid),
  _xlpm.wgt_sum, SUM(_xlpm.f_wgt),
  _xlpm.wgt_avg, IF(_xlpm.wgt_sum&gt;0, SUMPRODUCT(_xlpm.f_val, _xlpm.f_wgt)/_xlpm.wgt_sum, ""),
  IF(SUM(--_xlpm.valid)=0, "", _xlpm.wgt_avg)
)</f>
        <v/>
      </c>
      <c r="O19" s="49" t="str" cm="1">
        <f t="array" ref="O19">_xlfn.LET(
  _xlpm.cond, CHOOSE({1,2,3,4,5}, clc_load!Q42, clc_load!Q48, clc_load!Q54, clc_load!Q60, clc_load!Q66),
  _xlpm.val, CHOOSE({1,2,3,4,5}, clc_load!Q45, clc_load!Q51, clc_load!Q57, clc_load!Q63, clc_load!Q69),
  _xlpm.valid, _xlpm.cond&gt;0,
  _xlpm.f_val, _xlfn._xlws.FILTER(_xlpm.val, _xlpm.valid),
  _xlpm.f_wgt, _xlfn._xlws.FILTER(_xlpm.cond, _xlpm.valid),
  _xlpm.wgt_sum, SUM(_xlpm.f_wgt),
  _xlpm.wgt_avg, IF(_xlpm.wgt_sum&gt;0, SUMPRODUCT(_xlpm.f_val, _xlpm.f_wgt)/_xlpm.wgt_sum, ""),
  IF(SUM(--_xlpm.valid)=0, "", _xlpm.wgt_avg)
)</f>
        <v/>
      </c>
      <c r="P19" s="49" t="str" cm="1">
        <f t="array" ref="P19">_xlfn.LET(
  _xlpm.cond, CHOOSE({1,2,3,4,5}, clc_load!R42, clc_load!R48, clc_load!R54, clc_load!R60, clc_load!R66),
  _xlpm.val, CHOOSE({1,2,3,4,5}, clc_load!R45, clc_load!R51, clc_load!R57, clc_load!R63, clc_load!R69),
  _xlpm.valid, _xlpm.cond&gt;0,
  _xlpm.f_val, _xlfn._xlws.FILTER(_xlpm.val, _xlpm.valid),
  _xlpm.f_wgt, _xlfn._xlws.FILTER(_xlpm.cond, _xlpm.valid),
  _xlpm.wgt_sum, SUM(_xlpm.f_wgt),
  _xlpm.wgt_avg, IF(_xlpm.wgt_sum&gt;0, SUMPRODUCT(_xlpm.f_val, _xlpm.f_wgt)/_xlpm.wgt_sum, ""),
  IF(SUM(--_xlpm.valid)=0, "", _xlpm.wgt_avg)
)</f>
        <v/>
      </c>
    </row>
    <row r="20" spans="1:16" x14ac:dyDescent="0.25">
      <c r="A20" t="s">
        <v>1188</v>
      </c>
      <c r="B20" t="s">
        <v>194</v>
      </c>
      <c r="D20" t="s">
        <v>112</v>
      </c>
      <c r="G20" s="50">
        <f ca="1">(clc_load!I46+clc_load!I52+clc_load!I58+clc_load!I64+clc_load!I70)</f>
        <v>0</v>
      </c>
      <c r="H20" s="50">
        <f ca="1">(clc_load!J46+clc_load!J52+clc_load!J58+clc_load!J64+clc_load!J70)</f>
        <v>160.19999999999999</v>
      </c>
      <c r="I20" s="50">
        <f ca="1">(clc_load!K46+clc_load!K52+clc_load!K58+clc_load!K64+clc_load!K70)</f>
        <v>240.29999999999998</v>
      </c>
      <c r="J20" s="50">
        <f ca="1">(clc_load!L46+clc_load!L52+clc_load!L58+clc_load!L64+clc_load!L70)</f>
        <v>102.00000000000001</v>
      </c>
      <c r="K20" s="50">
        <f ca="1">(clc_load!M46+clc_load!M52+clc_load!M58+clc_load!M64+clc_load!M70)</f>
        <v>40.049999999999997</v>
      </c>
      <c r="L20" s="50">
        <f ca="1">(clc_load!N46+clc_load!N52+clc_load!N58+clc_load!N64+clc_load!N70)</f>
        <v>255.00000000000003</v>
      </c>
      <c r="M20" s="50">
        <f ca="1">(clc_load!O46+clc_load!O52+clc_load!O58+clc_load!O64+clc_load!O70)</f>
        <v>0</v>
      </c>
      <c r="N20" s="50">
        <f ca="1">(clc_load!P46+clc_load!P52+clc_load!P58+clc_load!P64+clc_load!P70)</f>
        <v>0</v>
      </c>
      <c r="O20" s="50">
        <f ca="1">(clc_load!Q46+clc_load!Q52+clc_load!Q58+clc_load!Q64+clc_load!Q70)</f>
        <v>0</v>
      </c>
      <c r="P20" s="50">
        <f ca="1">(clc_load!R46+clc_load!R52+clc_load!R58+clc_load!R64+clc_load!R70)</f>
        <v>0</v>
      </c>
    </row>
    <row r="21" spans="1:16" x14ac:dyDescent="0.25">
      <c r="A21" t="s">
        <v>1189</v>
      </c>
      <c r="B21" t="s">
        <v>194</v>
      </c>
      <c r="D21" t="s">
        <v>111</v>
      </c>
      <c r="G21" s="132" t="e">
        <f ca="1">clc_load!I47+clc_load!I53+clc_load!I59+clc_load!I65+clc_load!I71</f>
        <v>#DIV/0!</v>
      </c>
      <c r="H21" s="132">
        <f ca="1">clc_load!J47+clc_load!J53+clc_load!J59+clc_load!J65+clc_load!J71</f>
        <v>0.10659576251901355</v>
      </c>
      <c r="I21" s="132">
        <f ca="1">clc_load!K47+clc_load!K53+clc_load!K59+clc_load!K65+clc_load!K71</f>
        <v>0.23906879570213402</v>
      </c>
      <c r="J21" s="132">
        <f ca="1">clc_load!L47+clc_load!L53+clc_load!L59+clc_load!L65+clc_load!L71</f>
        <v>0.15131286159323545</v>
      </c>
      <c r="K21" s="132">
        <f ca="1">clc_load!M47+clc_load!M53+clc_load!M59+clc_load!M65+clc_load!M71</f>
        <v>2.922168374915576E-2</v>
      </c>
      <c r="L21" s="132">
        <f ca="1">clc_load!N47+clc_load!N53+clc_load!N59+clc_load!N65+clc_load!N71</f>
        <v>0.17810371922472501</v>
      </c>
      <c r="M21" s="132" t="e">
        <f ca="1">clc_load!O47+clc_load!O53+clc_load!O59+clc_load!O65+clc_load!O71</f>
        <v>#DIV/0!</v>
      </c>
      <c r="N21" s="132" t="e">
        <f ca="1">clc_load!P47+clc_load!P53+clc_load!P59+clc_load!P65+clc_load!P71</f>
        <v>#DIV/0!</v>
      </c>
      <c r="O21" s="132" t="e">
        <f ca="1">clc_load!Q47+clc_load!Q53+clc_load!Q59+clc_load!Q65+clc_load!Q71</f>
        <v>#DIV/0!</v>
      </c>
      <c r="P21" s="132" t="e">
        <f ca="1">clc_load!R47+clc_load!R53+clc_load!R59+clc_load!R65+clc_load!R71</f>
        <v>#DIV/0!</v>
      </c>
    </row>
    <row r="22" spans="1:16" x14ac:dyDescent="0.25">
      <c r="A22" t="s">
        <v>1190</v>
      </c>
      <c r="B22" t="s">
        <v>194</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c r="M22" t="e">
        <f ca="1">AND(M$19&gt;=HLOOKUP("U_win_lim", PAR!$F$1:$AZ$5, 2, FALSE),M$21&gt;=HLOOKUP("r_worst_lim", PAR!$F$1:$AZ$5, 2, FALSE))</f>
        <v>#DIV/0!</v>
      </c>
      <c r="N22" t="e">
        <f ca="1">AND(N$19&gt;=HLOOKUP("U_win_lim", PAR!$F$1:$AZ$5, 2, FALSE),N$21&gt;=HLOOKUP("r_worst_lim", PAR!$F$1:$AZ$5, 2, FALSE))</f>
        <v>#DIV/0!</v>
      </c>
      <c r="O22" t="e">
        <f ca="1">AND(O$19&gt;=HLOOKUP("U_win_lim", PAR!$F$1:$AZ$5, 2, FALSE),O$21&gt;=HLOOKUP("r_worst_lim", PAR!$F$1:$AZ$5, 2, FALSE))</f>
        <v>#DIV/0!</v>
      </c>
      <c r="P22" t="e">
        <f ca="1">AND(P$19&gt;=HLOOKUP("U_win_lim", PAR!$F$1:$AZ$5, 2, FALSE),P$21&gt;=HLOOKUP("r_worst_lim", PAR!$F$1:$AZ$5, 2, FALSE))</f>
        <v>#DIV/0!</v>
      </c>
    </row>
    <row r="23" spans="1:16" x14ac:dyDescent="0.25">
      <c r="A23" t="s">
        <v>1187</v>
      </c>
      <c r="B23" t="s">
        <v>196</v>
      </c>
      <c r="D23" t="s">
        <v>912</v>
      </c>
      <c r="G23" s="49" t="str">
        <f>IF(clc_load!I26&gt;0,clc_load!I28,"")</f>
        <v/>
      </c>
      <c r="H23" s="49" t="str">
        <f>IF(clc_load!J26&gt;0,clc_load!J28,"")</f>
        <v/>
      </c>
      <c r="I23" s="49" t="str">
        <f>IF(clc_load!K26&gt;0,clc_load!K28,"")</f>
        <v/>
      </c>
      <c r="J23" s="49" t="str">
        <f>IF(clc_load!L26&gt;0,clc_load!L28,"")</f>
        <v/>
      </c>
      <c r="K23" s="49">
        <f ca="1">IF(clc_load!M26&gt;0,clc_load!M28,"")</f>
        <v>1.1100000000000001</v>
      </c>
      <c r="L23" s="49" t="str">
        <f>IF(clc_load!N26&gt;0,clc_load!N28,"")</f>
        <v/>
      </c>
      <c r="M23" s="49" t="str">
        <f>IF(clc_load!O26&gt;0,clc_load!O28,"")</f>
        <v/>
      </c>
      <c r="N23" s="49" t="str">
        <f>IF(clc_load!P26&gt;0,clc_load!P28,"")</f>
        <v/>
      </c>
      <c r="O23" s="49" t="str">
        <f>IF(clc_load!Q26&gt;0,clc_load!Q28,"")</f>
        <v/>
      </c>
      <c r="P23" s="49" t="str">
        <f>IF(clc_load!R26&gt;0,clc_load!R28,"")</f>
        <v/>
      </c>
    </row>
    <row r="24" spans="1:16" x14ac:dyDescent="0.25">
      <c r="A24" t="s">
        <v>1188</v>
      </c>
      <c r="B24" t="s">
        <v>196</v>
      </c>
      <c r="D24" t="s">
        <v>112</v>
      </c>
      <c r="G24" s="50">
        <f>clc_load!I29</f>
        <v>0</v>
      </c>
      <c r="H24" s="50">
        <f>clc_load!J29</f>
        <v>0</v>
      </c>
      <c r="I24" s="50">
        <f>clc_load!K29</f>
        <v>0</v>
      </c>
      <c r="J24" s="50">
        <f>clc_load!L29</f>
        <v>0</v>
      </c>
      <c r="K24" s="50">
        <f ca="1">clc_load!M29</f>
        <v>897.78623493687155</v>
      </c>
      <c r="L24" s="50">
        <f>clc_load!N29</f>
        <v>0</v>
      </c>
      <c r="M24" s="50">
        <f>clc_load!O29</f>
        <v>0</v>
      </c>
      <c r="N24" s="50">
        <f>clc_load!P29</f>
        <v>0</v>
      </c>
      <c r="O24" s="50">
        <f>clc_load!Q29</f>
        <v>0</v>
      </c>
      <c r="P24" s="50">
        <f>clc_load!R29</f>
        <v>0</v>
      </c>
    </row>
    <row r="25" spans="1:16" x14ac:dyDescent="0.25">
      <c r="A25" t="s">
        <v>1189</v>
      </c>
      <c r="B25" t="s">
        <v>196</v>
      </c>
      <c r="D25" t="s">
        <v>111</v>
      </c>
      <c r="G25" s="357" t="e">
        <f ca="1">clc_load!I30</f>
        <v>#DIV/0!</v>
      </c>
      <c r="H25" s="357">
        <f ca="1">clc_load!J30</f>
        <v>0</v>
      </c>
      <c r="I25" s="357">
        <f ca="1">clc_load!K30</f>
        <v>0</v>
      </c>
      <c r="J25" s="357">
        <f ca="1">clc_load!L30</f>
        <v>0</v>
      </c>
      <c r="K25" s="357">
        <f ca="1">clc_load!M30</f>
        <v>0.65505182101549353</v>
      </c>
      <c r="L25" s="357">
        <f ca="1">clc_load!N30</f>
        <v>0</v>
      </c>
      <c r="M25" s="357" t="e">
        <f ca="1">clc_load!O30</f>
        <v>#DIV/0!</v>
      </c>
      <c r="N25" s="357" t="e">
        <f ca="1">clc_load!P30</f>
        <v>#DIV/0!</v>
      </c>
      <c r="O25" s="357" t="e">
        <f ca="1">clc_load!Q30</f>
        <v>#DIV/0!</v>
      </c>
      <c r="P25" s="357" t="e">
        <f ca="1">clc_load!R30</f>
        <v>#DIV/0!</v>
      </c>
    </row>
    <row r="26" spans="1:16" x14ac:dyDescent="0.25">
      <c r="A26" t="s">
        <v>1190</v>
      </c>
      <c r="B26" t="s">
        <v>196</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c r="M26" t="e">
        <f ca="1">AND(M$23&gt;=HLOOKUP("U_opaque_lim", PAR!$F$1:$AZ$5, 2, FALSE),M$25&gt;=HLOOKUP("r_worst_lim", PAR!$F$1:$AZ$5, 2, FALSE))</f>
        <v>#DIV/0!</v>
      </c>
      <c r="N26" t="e">
        <f ca="1">AND(N$23&gt;=HLOOKUP("U_opaque_lim", PAR!$F$1:$AZ$5, 2, FALSE),N$25&gt;=HLOOKUP("r_worst_lim", PAR!$F$1:$AZ$5, 2, FALSE))</f>
        <v>#DIV/0!</v>
      </c>
      <c r="O26" t="e">
        <f ca="1">AND(O$23&gt;=HLOOKUP("U_opaque_lim", PAR!$F$1:$AZ$5, 2, FALSE),O$25&gt;=HLOOKUP("r_worst_lim", PAR!$F$1:$AZ$5, 2, FALSE))</f>
        <v>#DIV/0!</v>
      </c>
      <c r="P26" t="e">
        <f ca="1">AND(P$23&gt;=HLOOKUP("U_opaque_lim", PAR!$F$1:$AZ$5, 2, FALSE),P$25&gt;=HLOOKUP("r_worst_lim", PAR!$F$1:$AZ$5, 2, FALSE))</f>
        <v>#DIV/0!</v>
      </c>
    </row>
    <row r="27" spans="1:16" x14ac:dyDescent="0.25">
      <c r="A27" t="s">
        <v>1187</v>
      </c>
      <c r="B27" t="s">
        <v>200</v>
      </c>
      <c r="D27" t="s">
        <v>912</v>
      </c>
      <c r="G27" s="49" t="str">
        <f>IF(clc_load!I37&gt;0,clc_load!I39,"")</f>
        <v/>
      </c>
      <c r="H27" s="49">
        <f ca="1">IF(clc_load!J37&gt;0,clc_load!J39,"")</f>
        <v>1.01</v>
      </c>
      <c r="I27" s="49">
        <f ca="1">IF(clc_load!K37&gt;0,clc_load!K39,"")</f>
        <v>1.01</v>
      </c>
      <c r="J27" s="49">
        <f ca="1">IF(clc_load!L37&gt;0,clc_load!L39,"")</f>
        <v>1.01</v>
      </c>
      <c r="K27" s="49">
        <f ca="1">IF(clc_load!M37&gt;0,clc_load!M39,"")</f>
        <v>1.01</v>
      </c>
      <c r="L27" s="49">
        <f ca="1">IF(clc_load!N37&gt;0,clc_load!N39,"")</f>
        <v>1.01</v>
      </c>
      <c r="M27" s="49" t="str">
        <f>IF(clc_load!O37&gt;0,clc_load!O39,"")</f>
        <v/>
      </c>
      <c r="N27" s="49" t="str">
        <f>IF(clc_load!P37&gt;0,clc_load!P39,"")</f>
        <v/>
      </c>
      <c r="O27" s="49" t="str">
        <f>IF(clc_load!Q37&gt;0,clc_load!Q39,"")</f>
        <v/>
      </c>
      <c r="P27" s="49" t="str">
        <f>IF(clc_load!R37&gt;0,clc_load!R39,"")</f>
        <v/>
      </c>
    </row>
    <row r="28" spans="1:16" x14ac:dyDescent="0.25">
      <c r="A28" t="s">
        <v>1188</v>
      </c>
      <c r="B28" t="s">
        <v>200</v>
      </c>
      <c r="D28" t="s">
        <v>112</v>
      </c>
      <c r="G28" s="50">
        <f ca="1">clc_load!I40</f>
        <v>0</v>
      </c>
      <c r="H28" s="50">
        <f ca="1">clc_load!J40</f>
        <v>0</v>
      </c>
      <c r="I28" s="50">
        <f ca="1">clc_load!K40</f>
        <v>199.8</v>
      </c>
      <c r="J28" s="50">
        <f ca="1">clc_load!L40</f>
        <v>166.50000000000003</v>
      </c>
      <c r="K28" s="50">
        <f ca="1">clc_load!M40</f>
        <v>0</v>
      </c>
      <c r="L28" s="50">
        <f ca="1">clc_load!N40</f>
        <v>249.75000000000003</v>
      </c>
      <c r="M28" s="50">
        <f ca="1">clc_load!O40</f>
        <v>0</v>
      </c>
      <c r="N28" s="50">
        <f ca="1">clc_load!P40</f>
        <v>0</v>
      </c>
      <c r="O28" s="50">
        <f ca="1">clc_load!Q40</f>
        <v>0</v>
      </c>
      <c r="P28" s="50">
        <f ca="1">clc_load!R40</f>
        <v>0</v>
      </c>
    </row>
    <row r="29" spans="1:16" x14ac:dyDescent="0.25">
      <c r="A29" t="s">
        <v>1189</v>
      </c>
      <c r="B29" t="s">
        <v>200</v>
      </c>
      <c r="G29" s="357" t="e">
        <f ca="1">clc_load!I41</f>
        <v>#DIV/0!</v>
      </c>
      <c r="H29" s="357">
        <f ca="1">clc_load!J41</f>
        <v>0</v>
      </c>
      <c r="I29" s="357">
        <f ca="1">clc_load!K41</f>
        <v>0.198776302044471</v>
      </c>
      <c r="J29" s="357">
        <f ca="1">clc_load!L41</f>
        <v>0.24699599465954611</v>
      </c>
      <c r="K29" s="357">
        <f ca="1">clc_load!M41</f>
        <v>0</v>
      </c>
      <c r="L29" s="357">
        <f ca="1">clc_load!N41</f>
        <v>0.17443687794656887</v>
      </c>
      <c r="M29" s="357" t="e">
        <f ca="1">clc_load!O41</f>
        <v>#DIV/0!</v>
      </c>
      <c r="N29" s="357" t="e">
        <f ca="1">clc_load!P41</f>
        <v>#DIV/0!</v>
      </c>
      <c r="O29" s="357" t="e">
        <f ca="1">clc_load!Q41</f>
        <v>#DIV/0!</v>
      </c>
      <c r="P29" s="357" t="e">
        <f ca="1">clc_load!R41</f>
        <v>#DIV/0!</v>
      </c>
    </row>
    <row r="30" spans="1:16" x14ac:dyDescent="0.25">
      <c r="A30" t="s">
        <v>1190</v>
      </c>
      <c r="B30" t="s">
        <v>200</v>
      </c>
      <c r="D30" s="136" t="s">
        <v>178</v>
      </c>
      <c r="G30" t="e">
        <f ca="1">AND(G$27&gt;=HLOOKUP("U_opaque_lim", PAR!$F$1:$AZ$5, 2, FALSE),G$29&gt;=HLOOKUP("r_worst_lim", PAR!$F$1:$AZ$5, 2, FALSE))</f>
        <v>#DIV/0!</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1</v>
      </c>
      <c r="K30" t="b">
        <f ca="1">AND(K$27&gt;=HLOOKUP("U_opaque_lim", PAR!$F$1:$AZ$5, 2, FALSE),K$29&gt;=HLOOKUP("r_worst_lim", PAR!$F$1:$AZ$5, 2, FALSE))</f>
        <v>0</v>
      </c>
      <c r="L30" t="b">
        <f ca="1">AND(L$27&gt;=HLOOKUP("U_opaque_lim", PAR!$F$1:$AZ$5, 2, FALSE),L$29&gt;=HLOOKUP("r_worst_lim", PAR!$F$1:$AZ$5, 2, FALSE))</f>
        <v>0</v>
      </c>
      <c r="M30" t="e">
        <f ca="1">AND(M$27&gt;=HLOOKUP("U_opaque_lim", PAR!$F$1:$AZ$5, 2, FALSE),M$29&gt;=HLOOKUP("r_worst_lim", PAR!$F$1:$AZ$5, 2, FALSE))</f>
        <v>#DIV/0!</v>
      </c>
      <c r="N30" t="e">
        <f ca="1">AND(N$27&gt;=HLOOKUP("U_opaque_lim", PAR!$F$1:$AZ$5, 2, FALSE),N$29&gt;=HLOOKUP("r_worst_lim", PAR!$F$1:$AZ$5, 2, FALSE))</f>
        <v>#DIV/0!</v>
      </c>
      <c r="O30" t="e">
        <f ca="1">AND(O$27&gt;=HLOOKUP("U_opaque_lim", PAR!$F$1:$AZ$5, 2, FALSE),O$29&gt;=HLOOKUP("r_worst_lim", PAR!$F$1:$AZ$5, 2, FALSE))</f>
        <v>#DIV/0!</v>
      </c>
      <c r="P30" t="e">
        <f ca="1">AND(P$27&gt;=HLOOKUP("U_opaque_lim", PAR!$F$1:$AZ$5, 2, FALSE),P$29&gt;=HLOOKUP("r_worst_lim", PAR!$F$1:$AZ$5, 2, FALSE))</f>
        <v>#DIV/0!</v>
      </c>
    </row>
    <row r="31" spans="1:16" x14ac:dyDescent="0.25">
      <c r="A31" t="s">
        <v>1187</v>
      </c>
      <c r="B31" t="s">
        <v>198</v>
      </c>
      <c r="D31" t="s">
        <v>912</v>
      </c>
      <c r="G31" s="49" t="str">
        <f>IF(clc_load!I32&gt;0,clc_load!I34,"")</f>
        <v/>
      </c>
      <c r="H31" s="49">
        <f ca="1">IF(clc_load!J32&gt;0,clc_load!J34,"")</f>
        <v>1.1100000000000001</v>
      </c>
      <c r="I31" s="49" t="str">
        <f>IF(clc_load!K32&gt;0,clc_load!K34,"")</f>
        <v/>
      </c>
      <c r="J31" s="49" t="str">
        <f>IF(clc_load!L32&gt;0,clc_load!L34,"")</f>
        <v/>
      </c>
      <c r="K31" s="49" t="str">
        <f>IF(clc_load!M32&gt;0,clc_load!M34,"")</f>
        <v/>
      </c>
      <c r="L31" s="49">
        <f ca="1">IF(clc_load!N32&gt;0,clc_load!N34,"")</f>
        <v>1.1100000000000001</v>
      </c>
      <c r="M31" s="49" t="str">
        <f>IF(clc_load!O32&gt;0,clc_load!O34,"")</f>
        <v/>
      </c>
      <c r="N31" s="49" t="str">
        <f>IF(clc_load!P32&gt;0,clc_load!P34,"")</f>
        <v/>
      </c>
      <c r="O31" s="49" t="str">
        <f>IF(clc_load!Q32&gt;0,clc_load!Q34,"")</f>
        <v/>
      </c>
      <c r="P31" s="49" t="str">
        <f>IF(clc_load!R32&gt;0,clc_load!R34,"")</f>
        <v/>
      </c>
    </row>
    <row r="32" spans="1:16" x14ac:dyDescent="0.25">
      <c r="A32" t="s">
        <v>1188</v>
      </c>
      <c r="B32" t="s">
        <v>198</v>
      </c>
      <c r="D32" t="s">
        <v>112</v>
      </c>
      <c r="G32" s="49">
        <f>clc_load!I35</f>
        <v>0</v>
      </c>
      <c r="H32" s="49">
        <f ca="1">clc_load!J35</f>
        <v>363.00000000000006</v>
      </c>
      <c r="I32" s="49">
        <f>clc_load!K35</f>
        <v>0</v>
      </c>
      <c r="J32" s="49">
        <f>clc_load!L35</f>
        <v>0</v>
      </c>
      <c r="K32" s="49">
        <f>clc_load!M35</f>
        <v>0</v>
      </c>
      <c r="L32" s="49">
        <f ca="1">clc_load!N35</f>
        <v>272.25000000000006</v>
      </c>
      <c r="M32" s="49">
        <f>clc_load!O35</f>
        <v>0</v>
      </c>
      <c r="N32" s="49">
        <f>clc_load!P35</f>
        <v>0</v>
      </c>
      <c r="O32" s="49">
        <f>clc_load!Q35</f>
        <v>0</v>
      </c>
      <c r="P32" s="49">
        <f>clc_load!R35</f>
        <v>0</v>
      </c>
    </row>
    <row r="33" spans="1:16" x14ac:dyDescent="0.25">
      <c r="A33" t="s">
        <v>1189</v>
      </c>
      <c r="B33" t="s">
        <v>198</v>
      </c>
      <c r="D33" t="s">
        <v>111</v>
      </c>
      <c r="G33" s="357" t="e">
        <f ca="1">clc_load!I36</f>
        <v>#DIV/0!</v>
      </c>
      <c r="H33" s="357">
        <f ca="1">clc_load!J36</f>
        <v>0.24153721469664124</v>
      </c>
      <c r="I33" s="357">
        <f ca="1">clc_load!K36</f>
        <v>0</v>
      </c>
      <c r="J33" s="357">
        <f ca="1">clc_load!L36</f>
        <v>0</v>
      </c>
      <c r="K33" s="357">
        <f ca="1">clc_load!M36</f>
        <v>0</v>
      </c>
      <c r="L33" s="357">
        <f ca="1">clc_load!N36</f>
        <v>0.19015191199580933</v>
      </c>
      <c r="M33" s="357" t="e">
        <f ca="1">clc_load!O36</f>
        <v>#DIV/0!</v>
      </c>
      <c r="N33" s="357" t="e">
        <f ca="1">clc_load!P36</f>
        <v>#DIV/0!</v>
      </c>
      <c r="O33" s="357" t="e">
        <f ca="1">clc_load!Q36</f>
        <v>#DIV/0!</v>
      </c>
      <c r="P33" s="357" t="e">
        <f ca="1">clc_load!R36</f>
        <v>#DIV/0!</v>
      </c>
    </row>
    <row r="34" spans="1:16" x14ac:dyDescent="0.25">
      <c r="A34" t="s">
        <v>1190</v>
      </c>
      <c r="B34" t="s">
        <v>198</v>
      </c>
      <c r="D34" s="136" t="s">
        <v>178</v>
      </c>
      <c r="G34" t="e">
        <f ca="1">AND(G$31&gt;=HLOOKUP("U_opaque_lim", PAR!$F$1:$AZ$5, 2, FALSE),G$33&gt;=HLOOKUP("r_worst_lim", PAR!$F$1:$AZ$5, 2, FALSE))</f>
        <v>#DIV/0!</v>
      </c>
      <c r="H34" t="b">
        <f ca="1">AND(H$31&gt;=HLOOKUP("U_opaque_lim", PAR!$F$1:$AZ$5, 2, FALSE),H$33&gt;=HLOOKUP("r_worst_lim", PAR!$F$1:$AZ$5, 2, FALSE))</f>
        <v>1</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c r="M34" t="e">
        <f ca="1">AND(M$31&gt;=HLOOKUP("U_opaque_lim", PAR!$F$1:$AZ$5, 2, FALSE),M$33&gt;=HLOOKUP("r_worst_lim", PAR!$F$1:$AZ$5, 2, FALSE))</f>
        <v>#DIV/0!</v>
      </c>
      <c r="N34" t="e">
        <f ca="1">AND(N$31&gt;=HLOOKUP("U_opaque_lim", PAR!$F$1:$AZ$5, 2, FALSE),N$33&gt;=HLOOKUP("r_worst_lim", PAR!$F$1:$AZ$5, 2, FALSE))</f>
        <v>#DIV/0!</v>
      </c>
      <c r="O34" t="e">
        <f ca="1">AND(O$31&gt;=HLOOKUP("U_opaque_lim", PAR!$F$1:$AZ$5, 2, FALSE),O$33&gt;=HLOOKUP("r_worst_lim", PAR!$F$1:$AZ$5, 2, FALSE))</f>
        <v>#DIV/0!</v>
      </c>
      <c r="P34" t="e">
        <f ca="1">AND(P$31&gt;=HLOOKUP("U_opaque_lim", PAR!$F$1:$AZ$5, 2, FALSE),P$33&gt;=HLOOKUP("r_worst_lim", PAR!$F$1:$AZ$5, 2, FALSE))</f>
        <v>#DIV/0!</v>
      </c>
    </row>
    <row r="36" spans="1:16" x14ac:dyDescent="0.25">
      <c r="A36" s="22" t="s">
        <v>1191</v>
      </c>
    </row>
    <row r="37" spans="1:16" x14ac:dyDescent="0.25">
      <c r="A37" t="s">
        <v>1192</v>
      </c>
      <c r="D37" t="s">
        <v>112</v>
      </c>
      <c r="G37" s="50">
        <f>ROUND(clc_power!G203/HLOOKUP("NO_round_Qdot", PAR!$F$1:$AZ$5, 2, FALSE),0)*HLOOKUP("NO_round_Qdot", PAR!$F$1:$AZ$5, 2, FALSE)</f>
        <v>0</v>
      </c>
      <c r="H37" s="50">
        <f ca="1">ROUND(clc_power!H203/HLOOKUP("NO_round_Qdot", PAR!$F$1:$AZ$5, 2, FALSE),0)*HLOOKUP("NO_round_Qdot", PAR!$F$1:$AZ$5, 2, FALSE)</f>
        <v>600</v>
      </c>
      <c r="I37" s="50">
        <f ca="1">ROUND(clc_power!I203/HLOOKUP("NO_round_Qdot", PAR!$F$1:$AZ$5, 2, FALSE),0)*HLOOKUP("NO_round_Qdot", PAR!$F$1:$AZ$5, 2, FALSE)</f>
        <v>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c r="M37" s="50">
        <f>ROUND(clc_power!M203/HLOOKUP("NO_round_Qdot", PAR!$F$1:$AZ$5, 2, FALSE),0)*HLOOKUP("NO_round_Qdot", PAR!$F$1:$AZ$5, 2, FALSE)</f>
        <v>0</v>
      </c>
      <c r="N37" s="50">
        <f>ROUND(clc_power!N203/HLOOKUP("NO_round_Qdot", PAR!$F$1:$AZ$5, 2, FALSE),0)*HLOOKUP("NO_round_Qdot", PAR!$F$1:$AZ$5, 2, FALSE)</f>
        <v>0</v>
      </c>
      <c r="O37" s="50">
        <f>ROUND(clc_power!O203/HLOOKUP("NO_round_Qdot", PAR!$F$1:$AZ$5, 2, FALSE),0)*HLOOKUP("NO_round_Qdot", PAR!$F$1:$AZ$5, 2, FALSE)</f>
        <v>0</v>
      </c>
      <c r="P37" s="50">
        <f>ROUND(clc_power!P203/HLOOKUP("NO_round_Qdot", PAR!$F$1:$AZ$5, 2, FALSE),0)*HLOOKUP("NO_round_Qdot", PAR!$F$1:$AZ$5, 2, FALSE)</f>
        <v>0</v>
      </c>
    </row>
    <row r="38" spans="1:16" x14ac:dyDescent="0.25">
      <c r="A38" t="s">
        <v>1193</v>
      </c>
      <c r="D38" t="s">
        <v>112</v>
      </c>
      <c r="G38" s="50">
        <f>ROUND(clc_power!G204/HLOOKUP("NO_round_Qdot", PAR!$F$1:$AZ$5, 2, FALSE),0)*HLOOKUP("NO_round_Qdot", PAR!$F$1:$AZ$5, 2, FALSE)</f>
        <v>0</v>
      </c>
      <c r="H38" s="50">
        <f ca="1">ROUND(clc_power!H204/HLOOKUP("NO_round_Qdot", PAR!$F$1:$AZ$5, 2, FALSE),0)*HLOOKUP("NO_round_Qdot", PAR!$F$1:$AZ$5, 2, FALSE)</f>
        <v>1000</v>
      </c>
      <c r="I38" s="50">
        <f ca="1">ROUND(clc_power!I204/HLOOKUP("NO_round_Qdot", PAR!$F$1:$AZ$5, 2, FALSE),0)*HLOOKUP("NO_round_Qdot", PAR!$F$1:$AZ$5, 2, FALSE)</f>
        <v>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c r="M38" s="50">
        <f>ROUND(clc_power!M204/HLOOKUP("NO_round_Qdot", PAR!$F$1:$AZ$5, 2, FALSE),0)*HLOOKUP("NO_round_Qdot", PAR!$F$1:$AZ$5, 2, FALSE)</f>
        <v>0</v>
      </c>
      <c r="N38" s="50">
        <f>ROUND(clc_power!N204/HLOOKUP("NO_round_Qdot", PAR!$F$1:$AZ$5, 2, FALSE),0)*HLOOKUP("NO_round_Qdot", PAR!$F$1:$AZ$5, 2, FALSE)</f>
        <v>0</v>
      </c>
      <c r="O38" s="50">
        <f>ROUND(clc_power!O204/HLOOKUP("NO_round_Qdot", PAR!$F$1:$AZ$5, 2, FALSE),0)*HLOOKUP("NO_round_Qdot", PAR!$F$1:$AZ$5, 2, FALSE)</f>
        <v>0</v>
      </c>
      <c r="P38" s="50">
        <f>ROUND(clc_power!P204/HLOOKUP("NO_round_Qdot", PAR!$F$1:$AZ$5, 2, FALSE),0)*HLOOKUP("NO_round_Qdot", PAR!$F$1:$AZ$5, 2, FALSE)</f>
        <v>0</v>
      </c>
    </row>
    <row r="39" spans="1:16" x14ac:dyDescent="0.25">
      <c r="A39" t="s">
        <v>1194</v>
      </c>
      <c r="D39" t="s">
        <v>111</v>
      </c>
      <c r="G39" s="246" t="e">
        <f>IF(G45, ROUND(clc_power!G205/HLOOKUP("NO_round_rcover", PAR!$F$1:$AZ$5, 2, FALSE),0)*HLOOKUP("NO_round_rcover", PAR!$F$1:$AZ$5, 2, FALSE), NA())</f>
        <v>#N/A</v>
      </c>
      <c r="H39" s="246">
        <f ca="1">IF(H45, ROUND(clc_power!H205/HLOOKUP("NO_round_rcover", PAR!$F$1:$AZ$5, 2, FALSE),0)*HLOOKUP("NO_round_rcover", PAR!$F$1:$AZ$5, 2, FALSE), NA())</f>
        <v>0.4</v>
      </c>
      <c r="I39" s="246">
        <f ca="1">IF(I45, ROUND(clc_power!I205/HLOOKUP("NO_round_rcover", PAR!$F$1:$AZ$5, 2, FALSE),0)*HLOOKUP("NO_round_rcover", PAR!$F$1:$AZ$5, 2, FALSE), NA())</f>
        <v>0</v>
      </c>
      <c r="J39" s="246">
        <f ca="1">IF(J45, ROUND(clc_power!J205/HLOOKUP("NO_round_rcover", PAR!$F$1:$AZ$5, 2, FALSE),0)*HLOOKUP("NO_round_rcover", PAR!$F$1:$AZ$5, 2, FALSE), NA())</f>
        <v>0</v>
      </c>
      <c r="K39" s="246">
        <f ca="1">IF(K45, ROUND(clc_power!K205/HLOOKUP("NO_round_rcover", PAR!$F$1:$AZ$5, 2, FALSE),0)*HLOOKUP("NO_round_rcover", PAR!$F$1:$AZ$5, 2, FALSE), NA())</f>
        <v>0.30000000000000004</v>
      </c>
      <c r="L39" s="246">
        <f ca="1">IF(L45, ROUND(clc_power!L205/HLOOKUP("NO_round_rcover", PAR!$F$1:$AZ$5, 2, FALSE),0)*HLOOKUP("NO_round_rcover", PAR!$F$1:$AZ$5, 2, FALSE), NA())</f>
        <v>0</v>
      </c>
      <c r="M39" s="246" t="e">
        <f>IF(M45, ROUND(clc_power!M205/HLOOKUP("NO_round_rcover", PAR!$F$1:$AZ$5, 2, FALSE),0)*HLOOKUP("NO_round_rcover", PAR!$F$1:$AZ$5, 2, FALSE), NA())</f>
        <v>#N/A</v>
      </c>
      <c r="N39" s="246" t="e">
        <f>IF(N45, ROUND(clc_power!N205/HLOOKUP("NO_round_rcover", PAR!$F$1:$AZ$5, 2, FALSE),0)*HLOOKUP("NO_round_rcover", PAR!$F$1:$AZ$5, 2, FALSE), NA())</f>
        <v>#N/A</v>
      </c>
      <c r="O39" s="246" t="e">
        <f>IF(O45, ROUND(clc_power!O205/HLOOKUP("NO_round_rcover", PAR!$F$1:$AZ$5, 2, FALSE),0)*HLOOKUP("NO_round_rcover", PAR!$F$1:$AZ$5, 2, FALSE), NA())</f>
        <v>#N/A</v>
      </c>
      <c r="P39" s="246" t="e">
        <f>IF(P45, ROUND(clc_power!P205/HLOOKUP("NO_round_rcover", PAR!$F$1:$AZ$5, 2, FALSE),0)*HLOOKUP("NO_round_rcover", PAR!$F$1:$AZ$5, 2, FALSE), NA())</f>
        <v>#N/A</v>
      </c>
    </row>
    <row r="40" spans="1:16" x14ac:dyDescent="0.25">
      <c r="A40" t="s">
        <v>1195</v>
      </c>
      <c r="D40" t="s">
        <v>111</v>
      </c>
      <c r="G40" s="246" t="e">
        <f>IF(G45,ROUND(clc_power!G206/HLOOKUP("NO_round_rcover", PAR!$F$1:$AZ$5, 2, FALSE),0)*HLOOKUP("NO_round_rcover", PAR!$F$1:$AZ$5, 2, FALSE), NA())</f>
        <v>#N/A</v>
      </c>
      <c r="H40" s="246">
        <f ca="1">IF(H45,ROUND(clc_power!H206/HLOOKUP("NO_round_rcover", PAR!$F$1:$AZ$5, 2, FALSE),0)*HLOOKUP("NO_round_rcover", PAR!$F$1:$AZ$5, 2, FALSE), NA())</f>
        <v>0.70000000000000007</v>
      </c>
      <c r="I40" s="246">
        <f ca="1">IF(I45,ROUND(clc_power!I206/HLOOKUP("NO_round_rcover", PAR!$F$1:$AZ$5, 2, FALSE),0)*HLOOKUP("NO_round_rcover", PAR!$F$1:$AZ$5, 2, FALSE), NA())</f>
        <v>0</v>
      </c>
      <c r="J40" s="246">
        <f ca="1">IF(J45,ROUND(clc_power!J206/HLOOKUP("NO_round_rcover", PAR!$F$1:$AZ$5, 2, FALSE),0)*HLOOKUP("NO_round_rcover", PAR!$F$1:$AZ$5, 2, FALSE), NA())</f>
        <v>0</v>
      </c>
      <c r="K40" s="246">
        <f ca="1">IF(K45,ROUND(clc_power!K206/HLOOKUP("NO_round_rcover", PAR!$F$1:$AZ$5, 2, FALSE),0)*HLOOKUP("NO_round_rcover", PAR!$F$1:$AZ$5, 2, FALSE), NA())</f>
        <v>0.9</v>
      </c>
      <c r="L40" s="246">
        <f ca="1">IF(L45,ROUND(clc_power!L206/HLOOKUP("NO_round_rcover", PAR!$F$1:$AZ$5, 2, FALSE),0)*HLOOKUP("NO_round_rcover", PAR!$F$1:$AZ$5, 2, FALSE), NA())</f>
        <v>0</v>
      </c>
      <c r="M40" s="246" t="e">
        <f>IF(M45,ROUND(clc_power!M206/HLOOKUP("NO_round_rcover", PAR!$F$1:$AZ$5, 2, FALSE),0)*HLOOKUP("NO_round_rcover", PAR!$F$1:$AZ$5, 2, FALSE), NA())</f>
        <v>#N/A</v>
      </c>
      <c r="N40" s="246" t="e">
        <f>IF(N45,ROUND(clc_power!N206/HLOOKUP("NO_round_rcover", PAR!$F$1:$AZ$5, 2, FALSE),0)*HLOOKUP("NO_round_rcover", PAR!$F$1:$AZ$5, 2, FALSE), NA())</f>
        <v>#N/A</v>
      </c>
      <c r="O40" s="246" t="e">
        <f>IF(O45,ROUND(clc_power!O206/HLOOKUP("NO_round_rcover", PAR!$F$1:$AZ$5, 2, FALSE),0)*HLOOKUP("NO_round_rcover", PAR!$F$1:$AZ$5, 2, FALSE), NA())</f>
        <v>#N/A</v>
      </c>
      <c r="P40" s="246" t="e">
        <f>IF(P45,ROUND(clc_power!P206/HLOOKUP("NO_round_rcover", PAR!$F$1:$AZ$5, 2, FALSE),0)*HLOOKUP("NO_round_rcover", PAR!$F$1:$AZ$5, 2, FALSE), NA())</f>
        <v>#N/A</v>
      </c>
    </row>
    <row r="41" spans="1:16" x14ac:dyDescent="0.25">
      <c r="A41" t="s">
        <v>1196</v>
      </c>
      <c r="G41" t="e">
        <f t="shared" ref="G41:L42" si="0">G39&gt;1</f>
        <v>#N/A</v>
      </c>
      <c r="H41" t="b">
        <f t="shared" ca="1" si="0"/>
        <v>0</v>
      </c>
      <c r="I41" t="b">
        <f t="shared" ca="1" si="0"/>
        <v>0</v>
      </c>
      <c r="J41" t="b">
        <f t="shared" ca="1" si="0"/>
        <v>0</v>
      </c>
      <c r="K41" t="b">
        <f t="shared" ca="1" si="0"/>
        <v>0</v>
      </c>
      <c r="L41" t="b">
        <f t="shared" ca="1" si="0"/>
        <v>0</v>
      </c>
      <c r="M41" t="e">
        <f t="shared" ref="M41:O41" si="1">M39&gt;1</f>
        <v>#N/A</v>
      </c>
      <c r="N41" t="e">
        <f t="shared" si="1"/>
        <v>#N/A</v>
      </c>
      <c r="O41" t="e">
        <f t="shared" si="1"/>
        <v>#N/A</v>
      </c>
      <c r="P41" t="e">
        <f t="shared" ref="P41" si="2">P39&gt;1</f>
        <v>#N/A</v>
      </c>
    </row>
    <row r="42" spans="1:16" x14ac:dyDescent="0.25">
      <c r="A42" t="s">
        <v>1197</v>
      </c>
      <c r="G42" t="e">
        <f t="shared" si="0"/>
        <v>#N/A</v>
      </c>
      <c r="H42" t="b">
        <f t="shared" ca="1" si="0"/>
        <v>0</v>
      </c>
      <c r="I42" t="b">
        <f t="shared" ca="1" si="0"/>
        <v>0</v>
      </c>
      <c r="J42" t="b">
        <f t="shared" ca="1" si="0"/>
        <v>0</v>
      </c>
      <c r="K42" t="b">
        <f t="shared" ca="1" si="0"/>
        <v>0</v>
      </c>
      <c r="L42" t="b">
        <f t="shared" ca="1" si="0"/>
        <v>0</v>
      </c>
      <c r="M42" t="e">
        <f t="shared" ref="M42:O42" si="3">M40&gt;1</f>
        <v>#N/A</v>
      </c>
      <c r="N42" t="e">
        <f t="shared" si="3"/>
        <v>#N/A</v>
      </c>
      <c r="O42" t="e">
        <f t="shared" si="3"/>
        <v>#N/A</v>
      </c>
      <c r="P42" t="e">
        <f t="shared" ref="P42" si="4">P40&gt;1</f>
        <v>#N/A</v>
      </c>
    </row>
    <row r="43" spans="1:16" x14ac:dyDescent="0.25">
      <c r="A43" t="s">
        <v>1198</v>
      </c>
      <c r="G43" t="e">
        <f>G40&gt;HLOOKUP("NO_r_nt2", PAR!$F$1:$AZ$5, 2, FALSE)</f>
        <v>#N/A</v>
      </c>
      <c r="H43" t="b">
        <f ca="1">H40&gt;HLOOKUP("NO_r_nt2", PAR!$F$1:$AZ$5, 2, FALSE)</f>
        <v>0</v>
      </c>
      <c r="I43" t="b">
        <f ca="1">I40&gt;HLOOKUP("NO_r_nt2", PAR!$F$1:$AZ$5, 2, FALSE)</f>
        <v>0</v>
      </c>
      <c r="J43" t="b">
        <f ca="1">J40&gt;HLOOKUP("NO_r_nt2", PAR!$F$1:$AZ$5, 2, FALSE)</f>
        <v>0</v>
      </c>
      <c r="K43" t="b">
        <f ca="1">K40&gt;HLOOKUP("NO_r_nt2", PAR!$F$1:$AZ$5, 2, FALSE)</f>
        <v>1</v>
      </c>
      <c r="L43" t="b">
        <f ca="1">L40&gt;HLOOKUP("NO_r_nt2", PAR!$F$1:$AZ$5, 2, FALSE)</f>
        <v>0</v>
      </c>
      <c r="M43" t="e">
        <f>M40&gt;HLOOKUP("NO_r_nt2", PAR!$F$1:$AZ$5, 2, FALSE)</f>
        <v>#N/A</v>
      </c>
      <c r="N43" t="e">
        <f>N40&gt;HLOOKUP("NO_r_nt2", PAR!$F$1:$AZ$5, 2, FALSE)</f>
        <v>#N/A</v>
      </c>
      <c r="O43" t="e">
        <f>O40&gt;HLOOKUP("NO_r_nt2", PAR!$F$1:$AZ$5, 2, FALSE)</f>
        <v>#N/A</v>
      </c>
      <c r="P43" t="e">
        <f>P40&gt;HLOOKUP("NO_r_nt2", PAR!$F$1:$AZ$5, 2, FALSE)</f>
        <v>#N/A</v>
      </c>
    </row>
    <row r="45" spans="1:16" x14ac:dyDescent="0.25">
      <c r="A45" s="22" t="s">
        <v>9364</v>
      </c>
      <c r="G45" t="b">
        <f>AND(ISTEXT(G9),LEN(G9)&gt;0)</f>
        <v>0</v>
      </c>
      <c r="H45" t="b">
        <f t="shared" ref="H45:L45" si="5">AND(ISTEXT(H9),LEN(H9)&gt;0)</f>
        <v>1</v>
      </c>
      <c r="I45" t="b">
        <f t="shared" si="5"/>
        <v>1</v>
      </c>
      <c r="J45" t="b">
        <f t="shared" si="5"/>
        <v>1</v>
      </c>
      <c r="K45" t="b">
        <f t="shared" si="5"/>
        <v>1</v>
      </c>
      <c r="L45" t="b">
        <f t="shared" si="5"/>
        <v>1</v>
      </c>
      <c r="M45" t="b">
        <f t="shared" ref="M45:O45" si="6">AND(ISTEXT(M9),LEN(M9)&gt;0)</f>
        <v>0</v>
      </c>
      <c r="N45" t="b">
        <f t="shared" si="6"/>
        <v>0</v>
      </c>
      <c r="O45" t="b">
        <f t="shared" si="6"/>
        <v>0</v>
      </c>
      <c r="P45" t="b">
        <f t="shared" ref="P45" si="7">AND(ISTEXT(P9),LEN(P9)&gt;0)</f>
        <v>0</v>
      </c>
    </row>
    <row r="48" spans="1:16" x14ac:dyDescent="0.25">
      <c r="A48" s="259" t="s">
        <v>1199</v>
      </c>
      <c r="B48" s="197"/>
      <c r="C48" s="197"/>
      <c r="D48" s="197"/>
      <c r="E48" s="197"/>
      <c r="F48" s="197"/>
      <c r="G48" s="197"/>
      <c r="I48" s="132"/>
    </row>
    <row r="49" spans="1:27" x14ac:dyDescent="0.25">
      <c r="A49" s="22" t="s">
        <v>1200</v>
      </c>
      <c r="G49" cm="1">
        <f t="array" ref="G49">SUMPRODUCT((G45:AA45)*1)</f>
        <v>5</v>
      </c>
    </row>
    <row r="50" spans="1:27" x14ac:dyDescent="0.25">
      <c r="A50" s="22" t="s">
        <v>1201</v>
      </c>
    </row>
    <row r="51" spans="1:27" x14ac:dyDescent="0.25">
      <c r="A51" t="s">
        <v>1202</v>
      </c>
      <c r="B51" t="s">
        <v>184</v>
      </c>
      <c r="G51">
        <f ca="1">COUNTIF(G14:AA14,TRUE)</f>
        <v>5</v>
      </c>
    </row>
    <row r="52" spans="1:27" x14ac:dyDescent="0.25">
      <c r="A52" t="s">
        <v>1202</v>
      </c>
      <c r="B52" t="s">
        <v>791</v>
      </c>
      <c r="G52">
        <f ca="1">COUNTIF(G18:AA18,TRUE)</f>
        <v>0</v>
      </c>
    </row>
    <row r="53" spans="1:27" x14ac:dyDescent="0.25">
      <c r="A53" t="s">
        <v>1202</v>
      </c>
      <c r="B53" t="s">
        <v>194</v>
      </c>
      <c r="G53">
        <f ca="1">COUNTIF(G22:AA22,TRUE)</f>
        <v>1</v>
      </c>
    </row>
    <row r="54" spans="1:27" x14ac:dyDescent="0.25">
      <c r="A54" t="s">
        <v>1202</v>
      </c>
      <c r="B54" t="s">
        <v>196</v>
      </c>
      <c r="G54">
        <f ca="1">COUNTIF(G26:AA26,TRUE)</f>
        <v>1</v>
      </c>
    </row>
    <row r="55" spans="1:27" x14ac:dyDescent="0.25">
      <c r="A55" t="s">
        <v>1202</v>
      </c>
      <c r="B55" t="s">
        <v>200</v>
      </c>
      <c r="G55">
        <f ca="1">COUNTIF(G30:AA30,TRUE)</f>
        <v>1</v>
      </c>
    </row>
    <row r="56" spans="1:27" x14ac:dyDescent="0.25">
      <c r="A56" t="s">
        <v>1202</v>
      </c>
      <c r="B56" t="s">
        <v>198</v>
      </c>
      <c r="G56">
        <f ca="1">COUNTIF(G34:AA34,TRUE)</f>
        <v>1</v>
      </c>
    </row>
    <row r="57" spans="1:27" x14ac:dyDescent="0.25">
      <c r="A57" t="s">
        <v>1203</v>
      </c>
      <c r="B57" t="s">
        <v>184</v>
      </c>
      <c r="G57" s="246">
        <f t="shared" ref="G57:G62" ca="1" si="8">G51/$G$49</f>
        <v>1</v>
      </c>
      <c r="H57" s="246"/>
      <c r="I57" s="246"/>
      <c r="J57" s="246"/>
      <c r="K57" s="246"/>
      <c r="L57" s="246"/>
      <c r="M57" s="246"/>
      <c r="N57" s="246"/>
      <c r="O57" s="246"/>
      <c r="P57" s="246"/>
      <c r="Q57" s="246"/>
      <c r="R57" s="246"/>
      <c r="S57" s="246"/>
      <c r="T57" s="246"/>
      <c r="U57" s="246"/>
      <c r="V57" s="246"/>
      <c r="W57" s="246"/>
      <c r="X57" s="246"/>
      <c r="Y57" s="246"/>
      <c r="Z57" s="246"/>
      <c r="AA57" s="246"/>
    </row>
    <row r="58" spans="1:27" x14ac:dyDescent="0.25">
      <c r="A58" t="s">
        <v>1203</v>
      </c>
      <c r="B58" t="s">
        <v>791</v>
      </c>
      <c r="G58" s="246">
        <f t="shared" ca="1" si="8"/>
        <v>0</v>
      </c>
      <c r="H58" s="246"/>
      <c r="I58" s="246"/>
      <c r="J58" s="246"/>
      <c r="K58" s="246"/>
      <c r="L58" s="246"/>
      <c r="M58" s="246"/>
      <c r="N58" s="246"/>
      <c r="O58" s="246"/>
      <c r="P58" s="246"/>
      <c r="Q58" s="246"/>
      <c r="R58" s="246"/>
      <c r="S58" s="246"/>
      <c r="T58" s="246"/>
      <c r="U58" s="246"/>
      <c r="V58" s="246"/>
      <c r="W58" s="246"/>
      <c r="X58" s="246"/>
      <c r="Y58" s="246"/>
      <c r="Z58" s="246"/>
      <c r="AA58" s="246"/>
    </row>
    <row r="59" spans="1:27" x14ac:dyDescent="0.25">
      <c r="A59" t="s">
        <v>1203</v>
      </c>
      <c r="B59" t="s">
        <v>194</v>
      </c>
      <c r="G59" s="246">
        <f t="shared" ca="1" si="8"/>
        <v>0.2</v>
      </c>
      <c r="H59" s="246"/>
      <c r="I59" s="246"/>
      <c r="J59" s="246"/>
      <c r="K59" s="246"/>
      <c r="L59" s="246"/>
      <c r="M59" s="246"/>
      <c r="N59" s="246"/>
      <c r="O59" s="246"/>
      <c r="P59" s="246"/>
      <c r="Q59" s="246"/>
      <c r="R59" s="246"/>
      <c r="S59" s="246"/>
      <c r="T59" s="246"/>
      <c r="U59" s="246"/>
      <c r="V59" s="246"/>
      <c r="W59" s="246"/>
      <c r="X59" s="246"/>
      <c r="Y59" s="246"/>
      <c r="Z59" s="246"/>
      <c r="AA59" s="246"/>
    </row>
    <row r="60" spans="1:27" x14ac:dyDescent="0.25">
      <c r="A60" t="s">
        <v>1203</v>
      </c>
      <c r="B60" t="s">
        <v>196</v>
      </c>
      <c r="G60" s="246">
        <f t="shared" ca="1" si="8"/>
        <v>0.2</v>
      </c>
      <c r="H60" s="246"/>
      <c r="I60" s="246"/>
      <c r="J60" s="246"/>
      <c r="K60" s="246"/>
      <c r="L60" s="246"/>
      <c r="M60" s="246"/>
      <c r="N60" s="246"/>
      <c r="O60" s="246"/>
      <c r="P60" s="246"/>
      <c r="Q60" s="246"/>
      <c r="R60" s="246"/>
      <c r="S60" s="246"/>
      <c r="T60" s="246"/>
      <c r="U60" s="246"/>
      <c r="V60" s="246"/>
      <c r="W60" s="246"/>
      <c r="X60" s="246"/>
      <c r="Y60" s="246"/>
      <c r="Z60" s="246"/>
      <c r="AA60" s="246"/>
    </row>
    <row r="61" spans="1:27" x14ac:dyDescent="0.25">
      <c r="A61" t="s">
        <v>1203</v>
      </c>
      <c r="B61" t="s">
        <v>200</v>
      </c>
      <c r="G61" s="246">
        <f t="shared" ca="1" si="8"/>
        <v>0.2</v>
      </c>
      <c r="H61" s="246"/>
      <c r="I61" s="246"/>
      <c r="J61" s="246"/>
      <c r="K61" s="246"/>
      <c r="L61" s="246"/>
      <c r="M61" s="246"/>
      <c r="N61" s="246"/>
      <c r="O61" s="246"/>
      <c r="P61" s="246"/>
      <c r="Q61" s="246"/>
      <c r="R61" s="246"/>
      <c r="S61" s="246"/>
      <c r="T61" s="246"/>
      <c r="U61" s="246"/>
      <c r="V61" s="246"/>
      <c r="W61" s="246"/>
      <c r="X61" s="246"/>
      <c r="Y61" s="246"/>
      <c r="Z61" s="246"/>
      <c r="AA61" s="246"/>
    </row>
    <row r="62" spans="1:27" x14ac:dyDescent="0.25">
      <c r="A62" t="s">
        <v>1203</v>
      </c>
      <c r="B62" t="s">
        <v>198</v>
      </c>
      <c r="G62" s="246">
        <f t="shared" ca="1" si="8"/>
        <v>0.2</v>
      </c>
    </row>
    <row r="63" spans="1:27" x14ac:dyDescent="0.25">
      <c r="G63" s="246"/>
    </row>
    <row r="64" spans="1:27" x14ac:dyDescent="0.25">
      <c r="A64" s="22" t="s">
        <v>1204</v>
      </c>
      <c r="B64" t="s">
        <v>1205</v>
      </c>
      <c r="C64" t="s">
        <v>1206</v>
      </c>
      <c r="G64" s="246"/>
    </row>
    <row r="65" spans="1:7" x14ac:dyDescent="0.25">
      <c r="A65" t="s">
        <v>1207</v>
      </c>
      <c r="C65">
        <v>0.6</v>
      </c>
      <c r="G65">
        <f ca="1">COUNTIF($G$39:$AA$39,"&lt;0,6")</f>
        <v>5</v>
      </c>
    </row>
    <row r="66" spans="1:7" x14ac:dyDescent="0.25">
      <c r="A66" t="s">
        <v>1208</v>
      </c>
      <c r="C66">
        <v>0.8</v>
      </c>
      <c r="G66">
        <f ca="1">COUNTIF($G$39:$AA$39,"&lt;0,8")</f>
        <v>5</v>
      </c>
    </row>
    <row r="67" spans="1:7" x14ac:dyDescent="0.25">
      <c r="A67" t="s">
        <v>1209</v>
      </c>
      <c r="B67">
        <v>0.6</v>
      </c>
      <c r="C67">
        <v>0.8</v>
      </c>
      <c r="G67">
        <f ca="1">COUNTIFS(G39:AA39,"&gt;=0,6",G39:AA39,"&lt;0,8")</f>
        <v>0</v>
      </c>
    </row>
    <row r="68" spans="1:7" x14ac:dyDescent="0.25">
      <c r="A68" t="s">
        <v>1210</v>
      </c>
      <c r="C68">
        <v>1</v>
      </c>
      <c r="G68">
        <f ca="1">COUNTIF($G$39:$AA$39,"&lt;1")</f>
        <v>5</v>
      </c>
    </row>
    <row r="69" spans="1:7" x14ac:dyDescent="0.25">
      <c r="A69" t="s">
        <v>1211</v>
      </c>
      <c r="B69">
        <v>0.8</v>
      </c>
      <c r="C69">
        <v>1</v>
      </c>
      <c r="G69">
        <f ca="1">COUNTIFS(G39:AA39,"&gt;=0,8",G39:AA39,"&lt;1")</f>
        <v>0</v>
      </c>
    </row>
    <row r="70" spans="1:7" x14ac:dyDescent="0.25">
      <c r="A70" t="s">
        <v>1212</v>
      </c>
      <c r="B70">
        <v>1</v>
      </c>
      <c r="G70">
        <f ca="1">COUNTIFS(G39:AA39,"&gt;=1")</f>
        <v>0</v>
      </c>
    </row>
    <row r="71" spans="1:7" x14ac:dyDescent="0.25">
      <c r="A71" t="s">
        <v>1213</v>
      </c>
      <c r="C71">
        <v>1</v>
      </c>
      <c r="G71">
        <f ca="1">COUNTIF(G40:AA40,"&lt;1")</f>
        <v>5</v>
      </c>
    </row>
    <row r="72" spans="1:7" x14ac:dyDescent="0.25">
      <c r="A72" t="s">
        <v>1214</v>
      </c>
      <c r="B72">
        <v>1</v>
      </c>
      <c r="G72">
        <f ca="1">COUNTIF(G40:AA40,"&gt;=1")</f>
        <v>0</v>
      </c>
    </row>
    <row r="73" spans="1:7" x14ac:dyDescent="0.25">
      <c r="A73" t="s">
        <v>1215</v>
      </c>
      <c r="G73" s="246">
        <f ca="1">G65/$G$49</f>
        <v>1</v>
      </c>
    </row>
    <row r="74" spans="1:7" x14ac:dyDescent="0.25">
      <c r="A74" t="s">
        <v>1216</v>
      </c>
      <c r="G74" s="246">
        <f ca="1">G66/$G$49</f>
        <v>1</v>
      </c>
    </row>
    <row r="75" spans="1:7" x14ac:dyDescent="0.25">
      <c r="A75" t="s">
        <v>1217</v>
      </c>
      <c r="G75" s="246">
        <f ca="1">G67/$G$49</f>
        <v>0</v>
      </c>
    </row>
    <row r="76" spans="1:7" x14ac:dyDescent="0.25">
      <c r="A76" t="s">
        <v>1218</v>
      </c>
      <c r="G76" s="246">
        <f ca="1">G68/$G$49</f>
        <v>1</v>
      </c>
    </row>
    <row r="77" spans="1:7" x14ac:dyDescent="0.25">
      <c r="A77" t="s">
        <v>1219</v>
      </c>
      <c r="G77" s="246">
        <f t="shared" ref="G77:G79" ca="1" si="9">G69/$G$49</f>
        <v>0</v>
      </c>
    </row>
    <row r="78" spans="1:7" x14ac:dyDescent="0.25">
      <c r="A78" t="s">
        <v>1220</v>
      </c>
      <c r="G78" s="246">
        <f ca="1">G70/$G$49</f>
        <v>0</v>
      </c>
    </row>
    <row r="79" spans="1:7" x14ac:dyDescent="0.25">
      <c r="A79" t="s">
        <v>1221</v>
      </c>
      <c r="G79" s="246">
        <f t="shared" ca="1" si="9"/>
        <v>1</v>
      </c>
    </row>
    <row r="80" spans="1:7" x14ac:dyDescent="0.25">
      <c r="A80" t="s">
        <v>1222</v>
      </c>
      <c r="G80" s="246">
        <f ca="1">G72/$G$49</f>
        <v>0</v>
      </c>
    </row>
    <row r="82" spans="1:7" x14ac:dyDescent="0.25">
      <c r="A82" s="22" t="s">
        <v>1223</v>
      </c>
    </row>
    <row r="83" spans="1:7" x14ac:dyDescent="0.25">
      <c r="A83" t="s">
        <v>1224</v>
      </c>
      <c r="G83" s="246">
        <f ca="1">COUNTIF($G$8:$AA$8,"&lt;50")/$G$49</f>
        <v>0</v>
      </c>
    </row>
    <row r="84" spans="1:7" x14ac:dyDescent="0.25">
      <c r="A84" t="s">
        <v>1225</v>
      </c>
      <c r="G84" s="246">
        <f ca="1">COUNTIF($G$8:$AA$8,"&lt;70")/$G$49</f>
        <v>0.2</v>
      </c>
    </row>
    <row r="85" spans="1:7" x14ac:dyDescent="0.25">
      <c r="A85" t="s">
        <v>1226</v>
      </c>
      <c r="G85" s="246">
        <f ca="1">COUNTIFS($G$8:$AA$8,"&gt;=50",$G$8:$AA$8,"&lt;70")/$G$49</f>
        <v>0.2</v>
      </c>
    </row>
    <row r="86" spans="1:7" x14ac:dyDescent="0.25">
      <c r="A86" t="s">
        <v>1227</v>
      </c>
      <c r="G86" s="246">
        <f ca="1">COUNTIF($G$8:$AA$8,"&lt;90")/$G$49</f>
        <v>0.6</v>
      </c>
    </row>
    <row r="87" spans="1:7" x14ac:dyDescent="0.25">
      <c r="A87" t="s">
        <v>1228</v>
      </c>
      <c r="G87" s="246">
        <f ca="1">COUNTIFS($G$8:$AA$8,"&gt;=70",$G$8:$AA$8,"&lt;90")/$G$49</f>
        <v>0.4</v>
      </c>
    </row>
    <row r="88" spans="1:7" x14ac:dyDescent="0.25">
      <c r="A88" t="s">
        <v>1229</v>
      </c>
      <c r="G88" s="246">
        <f ca="1">COUNTIF($G$8:$AA$8,"&gt;=90")/$G$49</f>
        <v>0.4</v>
      </c>
    </row>
  </sheetData>
  <conditionalFormatting sqref="A2:A4 A7:A9">
    <cfRule type="expression" dxfId="10" priority="12">
      <formula>#REF!="x"</formula>
    </cfRule>
  </conditionalFormatting>
  <conditionalFormatting sqref="A12">
    <cfRule type="expression" dxfId="9" priority="8">
      <formula>C10="x"</formula>
    </cfRule>
  </conditionalFormatting>
  <conditionalFormatting sqref="A16">
    <cfRule type="expression" dxfId="8" priority="2">
      <formula>C14="x"</formula>
    </cfRule>
  </conditionalFormatting>
  <conditionalFormatting sqref="A20">
    <cfRule type="expression" dxfId="7" priority="7">
      <formula>C19="x"</formula>
    </cfRule>
  </conditionalFormatting>
  <conditionalFormatting sqref="A24">
    <cfRule type="expression" dxfId="6" priority="6">
      <formula>C24="x"</formula>
    </cfRule>
  </conditionalFormatting>
  <conditionalFormatting sqref="A28:A29">
    <cfRule type="expression" dxfId="5" priority="5">
      <formula>C28="x"</formula>
    </cfRule>
  </conditionalFormatting>
  <conditionalFormatting sqref="A32:A33">
    <cfRule type="expression" dxfId="4" priority="4">
      <formula>C33="x"</formula>
    </cfRule>
  </conditionalFormatting>
  <conditionalFormatting sqref="B2:B4 A5:A6 B7:B8">
    <cfRule type="expression" dxfId="3" priority="11">
      <formula>C2="x"</formula>
    </cfRule>
  </conditionalFormatting>
  <conditionalFormatting sqref="C5:C6">
    <cfRule type="expression" dxfId="2" priority="9">
      <formula>E5="x"</formula>
    </cfRule>
  </conditionalFormatting>
  <conditionalFormatting sqref="C7:C8">
    <cfRule type="expression" dxfId="1"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6" zoomScale="115" zoomScaleNormal="115" workbookViewId="0">
      <selection activeCell="B24" sqref="B24"/>
    </sheetView>
  </sheetViews>
  <sheetFormatPr baseColWidth="10" defaultColWidth="11.42578125" defaultRowHeight="15" x14ac:dyDescent="0.25"/>
  <cols>
    <col min="2" max="2" width="29" bestFit="1" customWidth="1"/>
    <col min="5" max="5" width="96.85546875" customWidth="1"/>
  </cols>
  <sheetData>
    <row r="1" spans="1:5" x14ac:dyDescent="0.25">
      <c r="A1" s="22" t="s">
        <v>1181</v>
      </c>
      <c r="B1" s="22" t="s">
        <v>117</v>
      </c>
      <c r="C1" s="22"/>
      <c r="D1" s="22" t="s">
        <v>281</v>
      </c>
      <c r="E1" s="22" t="s">
        <v>1230</v>
      </c>
    </row>
    <row r="2" spans="1:5" ht="105" x14ac:dyDescent="0.25">
      <c r="A2" t="s">
        <v>1231</v>
      </c>
      <c r="B2" t="s">
        <v>1232</v>
      </c>
      <c r="E2" s="286" t="s">
        <v>1233</v>
      </c>
    </row>
    <row r="3" spans="1:5" ht="105" x14ac:dyDescent="0.25">
      <c r="A3" t="s">
        <v>1231</v>
      </c>
      <c r="B3" t="s">
        <v>1234</v>
      </c>
      <c r="E3" s="288" t="s">
        <v>1235</v>
      </c>
    </row>
    <row r="4" spans="1:5" ht="180" x14ac:dyDescent="0.25">
      <c r="A4" t="s">
        <v>1231</v>
      </c>
      <c r="B4" t="s">
        <v>1236</v>
      </c>
      <c r="E4" s="288" t="s">
        <v>1237</v>
      </c>
    </row>
    <row r="5" spans="1:5" ht="90" x14ac:dyDescent="0.25">
      <c r="A5" t="s">
        <v>1231</v>
      </c>
      <c r="B5" t="s">
        <v>1238</v>
      </c>
      <c r="E5" s="289" t="s">
        <v>1239</v>
      </c>
    </row>
    <row r="6" spans="1:5" ht="105" x14ac:dyDescent="0.25">
      <c r="A6" t="s">
        <v>1240</v>
      </c>
      <c r="B6" t="s">
        <v>1241</v>
      </c>
      <c r="E6" s="288" t="s">
        <v>1242</v>
      </c>
    </row>
    <row r="7" spans="1:5" ht="75" x14ac:dyDescent="0.25">
      <c r="A7" t="s">
        <v>1240</v>
      </c>
      <c r="B7" t="s">
        <v>1243</v>
      </c>
      <c r="E7" s="287" t="s">
        <v>1244</v>
      </c>
    </row>
    <row r="8" spans="1:5" ht="30" x14ac:dyDescent="0.25">
      <c r="A8" t="s">
        <v>1240</v>
      </c>
      <c r="B8" t="s">
        <v>1245</v>
      </c>
      <c r="E8" s="287" t="s">
        <v>1246</v>
      </c>
    </row>
    <row r="9" spans="1:5" ht="90" x14ac:dyDescent="0.25">
      <c r="A9" t="s">
        <v>1240</v>
      </c>
      <c r="B9" t="s">
        <v>1247</v>
      </c>
      <c r="E9" s="287" t="s">
        <v>1248</v>
      </c>
    </row>
    <row r="10" spans="1:5" ht="30" x14ac:dyDescent="0.25">
      <c r="A10" t="s">
        <v>1240</v>
      </c>
      <c r="B10" t="s">
        <v>1249</v>
      </c>
      <c r="E10" s="287" t="s">
        <v>1250</v>
      </c>
    </row>
    <row r="11" spans="1:5" ht="105" x14ac:dyDescent="0.25">
      <c r="A11" t="s">
        <v>1240</v>
      </c>
      <c r="B11" t="s">
        <v>1251</v>
      </c>
      <c r="E11" s="287" t="s">
        <v>1252</v>
      </c>
    </row>
    <row r="12" spans="1:5" x14ac:dyDescent="0.25">
      <c r="A12" t="s">
        <v>1240</v>
      </c>
      <c r="B12" t="s">
        <v>1253</v>
      </c>
      <c r="E12" s="287" t="s">
        <v>1254</v>
      </c>
    </row>
    <row r="13" spans="1:5" ht="75" x14ac:dyDescent="0.25">
      <c r="A13" t="s">
        <v>1255</v>
      </c>
      <c r="B13" t="s">
        <v>1256</v>
      </c>
      <c r="E13" s="46" t="s">
        <v>1257</v>
      </c>
    </row>
    <row r="14" spans="1:5" ht="135" x14ac:dyDescent="0.25">
      <c r="A14" t="s">
        <v>1255</v>
      </c>
      <c r="B14" t="s">
        <v>1258</v>
      </c>
      <c r="E14" s="46" t="s">
        <v>1259</v>
      </c>
    </row>
    <row r="15" spans="1:5" ht="75" x14ac:dyDescent="0.25">
      <c r="A15" t="s">
        <v>1255</v>
      </c>
      <c r="B15" t="s">
        <v>1260</v>
      </c>
      <c r="E15" s="46" t="s">
        <v>1261</v>
      </c>
    </row>
    <row r="16" spans="1:5" ht="60" x14ac:dyDescent="0.25">
      <c r="A16" t="s">
        <v>1255</v>
      </c>
      <c r="B16" t="s">
        <v>1262</v>
      </c>
      <c r="E16" s="46" t="s">
        <v>1263</v>
      </c>
    </row>
    <row r="17" spans="1:5" ht="75" x14ac:dyDescent="0.25">
      <c r="A17" t="s">
        <v>1255</v>
      </c>
      <c r="B17" t="s">
        <v>1264</v>
      </c>
      <c r="E17" s="46" t="s">
        <v>1265</v>
      </c>
    </row>
    <row r="18" spans="1:5" ht="30" x14ac:dyDescent="0.25">
      <c r="A18" t="s">
        <v>1255</v>
      </c>
      <c r="B18" t="s">
        <v>1266</v>
      </c>
      <c r="E18" s="46" t="s">
        <v>1267</v>
      </c>
    </row>
    <row r="19" spans="1:5" ht="90" x14ac:dyDescent="0.25">
      <c r="A19" t="s">
        <v>1255</v>
      </c>
      <c r="B19" t="s">
        <v>1268</v>
      </c>
      <c r="E19" s="46" t="s">
        <v>1269</v>
      </c>
    </row>
    <row r="20" spans="1:5" ht="120" x14ac:dyDescent="0.25">
      <c r="A20" t="s">
        <v>182</v>
      </c>
      <c r="B20" t="s">
        <v>1270</v>
      </c>
      <c r="E20" s="46" t="s">
        <v>1271</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topLeftCell="A2" zoomScale="85" zoomScaleNormal="85" workbookViewId="0">
      <selection activeCell="D2" sqref="D2"/>
    </sheetView>
  </sheetViews>
  <sheetFormatPr baseColWidth="10" defaultColWidth="11.42578125" defaultRowHeight="15" x14ac:dyDescent="0.25"/>
  <cols>
    <col min="1" max="1" width="19.28515625" bestFit="1" customWidth="1"/>
    <col min="2" max="2" width="27.7109375" customWidth="1"/>
    <col min="3" max="3" width="18" customWidth="1"/>
    <col min="4" max="4" width="174" customWidth="1"/>
  </cols>
  <sheetData>
    <row r="1" spans="1:9" x14ac:dyDescent="0.25">
      <c r="A1" s="22" t="s">
        <v>1181</v>
      </c>
      <c r="B1" s="22" t="s">
        <v>117</v>
      </c>
      <c r="C1" s="22" t="s">
        <v>281</v>
      </c>
      <c r="D1" s="22" t="s">
        <v>1230</v>
      </c>
      <c r="E1" s="22"/>
      <c r="F1" s="22"/>
      <c r="G1" s="22"/>
      <c r="H1" s="22"/>
      <c r="I1" s="22"/>
    </row>
    <row r="2" spans="1:9" ht="120" x14ac:dyDescent="0.25">
      <c r="A2" t="s">
        <v>1272</v>
      </c>
      <c r="B2" t="s">
        <v>1273</v>
      </c>
      <c r="D2" s="202" t="s">
        <v>1274</v>
      </c>
    </row>
    <row r="3" spans="1:9" ht="120" x14ac:dyDescent="0.25">
      <c r="A3" t="s">
        <v>1272</v>
      </c>
      <c r="B3" t="s">
        <v>1275</v>
      </c>
      <c r="D3" s="46" t="s">
        <v>1276</v>
      </c>
    </row>
    <row r="4" spans="1:9" ht="120" x14ac:dyDescent="0.25">
      <c r="A4" t="s">
        <v>1272</v>
      </c>
      <c r="B4" t="s">
        <v>1277</v>
      </c>
      <c r="D4" s="46" t="s">
        <v>1278</v>
      </c>
    </row>
    <row r="5" spans="1:9" ht="75" x14ac:dyDescent="0.25">
      <c r="A5" t="s">
        <v>1272</v>
      </c>
      <c r="B5" t="s">
        <v>1279</v>
      </c>
      <c r="D5" s="46" t="s">
        <v>1280</v>
      </c>
    </row>
    <row r="6" spans="1:9" ht="60" x14ac:dyDescent="0.25">
      <c r="A6" t="s">
        <v>1281</v>
      </c>
      <c r="B6" t="s">
        <v>1282</v>
      </c>
      <c r="D6" s="46" t="s">
        <v>1283</v>
      </c>
    </row>
    <row r="7" spans="1:9" ht="45" x14ac:dyDescent="0.25">
      <c r="A7" t="s">
        <v>1281</v>
      </c>
      <c r="B7" t="s">
        <v>1284</v>
      </c>
      <c r="D7" s="46" t="s">
        <v>1285</v>
      </c>
    </row>
    <row r="8" spans="1:9" ht="45" x14ac:dyDescent="0.25">
      <c r="A8" t="s">
        <v>1281</v>
      </c>
      <c r="B8" t="s">
        <v>1286</v>
      </c>
      <c r="D8" s="46" t="s">
        <v>1287</v>
      </c>
    </row>
    <row r="9" spans="1:9" ht="75" x14ac:dyDescent="0.25">
      <c r="A9" t="s">
        <v>1281</v>
      </c>
      <c r="B9" t="s">
        <v>1288</v>
      </c>
      <c r="D9" s="46" t="s">
        <v>1289</v>
      </c>
    </row>
    <row r="10" spans="1:9" ht="30" x14ac:dyDescent="0.25">
      <c r="A10" t="s">
        <v>1281</v>
      </c>
      <c r="B10" t="s">
        <v>1290</v>
      </c>
      <c r="D10" s="46" t="s">
        <v>1291</v>
      </c>
    </row>
    <row r="11" spans="1:9" ht="60" x14ac:dyDescent="0.25">
      <c r="A11" t="s">
        <v>1281</v>
      </c>
      <c r="B11" t="s">
        <v>1292</v>
      </c>
      <c r="D11" s="46" t="s">
        <v>1293</v>
      </c>
    </row>
    <row r="12" spans="1:9" ht="60" x14ac:dyDescent="0.25">
      <c r="A12" t="s">
        <v>1281</v>
      </c>
      <c r="B12" t="s">
        <v>1294</v>
      </c>
      <c r="D12" s="46" t="s">
        <v>1295</v>
      </c>
    </row>
    <row r="13" spans="1:9" ht="75" x14ac:dyDescent="0.25">
      <c r="A13" t="s">
        <v>1281</v>
      </c>
      <c r="B13" t="s">
        <v>1296</v>
      </c>
      <c r="D13" s="46" t="s">
        <v>1297</v>
      </c>
    </row>
    <row r="14" spans="1:9" ht="75" x14ac:dyDescent="0.25">
      <c r="A14" t="s">
        <v>1281</v>
      </c>
      <c r="B14" t="s">
        <v>1298</v>
      </c>
      <c r="D14" s="46" t="s">
        <v>1299</v>
      </c>
    </row>
    <row r="15" spans="1:9" ht="90" x14ac:dyDescent="0.25">
      <c r="A15" t="s">
        <v>1300</v>
      </c>
      <c r="B15" t="s">
        <v>1301</v>
      </c>
      <c r="D15" s="46" t="s">
        <v>1302</v>
      </c>
    </row>
    <row r="16" spans="1:9" ht="75" x14ac:dyDescent="0.25">
      <c r="A16" t="s">
        <v>1300</v>
      </c>
      <c r="B16" t="s">
        <v>1303</v>
      </c>
      <c r="D16" s="46" t="s">
        <v>1304</v>
      </c>
    </row>
    <row r="17" spans="1:4" ht="105" x14ac:dyDescent="0.25">
      <c r="A17" t="s">
        <v>1300</v>
      </c>
      <c r="B17" t="s">
        <v>1305</v>
      </c>
      <c r="D17" s="46" t="s">
        <v>1306</v>
      </c>
    </row>
    <row r="18" spans="1:4" ht="105" x14ac:dyDescent="0.25">
      <c r="A18" t="s">
        <v>1300</v>
      </c>
      <c r="B18" t="s">
        <v>1307</v>
      </c>
      <c r="D18" s="46" t="s">
        <v>1308</v>
      </c>
    </row>
    <row r="19" spans="1:4" ht="120" x14ac:dyDescent="0.25">
      <c r="A19" t="s">
        <v>1300</v>
      </c>
      <c r="B19" t="s">
        <v>1309</v>
      </c>
      <c r="D19" s="46" t="s">
        <v>1310</v>
      </c>
    </row>
    <row r="20" spans="1:4" ht="105" x14ac:dyDescent="0.25">
      <c r="A20" t="s">
        <v>1311</v>
      </c>
      <c r="B20" t="s">
        <v>1312</v>
      </c>
      <c r="D20" s="46" t="s">
        <v>1313</v>
      </c>
    </row>
    <row r="21" spans="1:4" ht="30" x14ac:dyDescent="0.25">
      <c r="A21" t="s">
        <v>1311</v>
      </c>
      <c r="B21" t="s">
        <v>1314</v>
      </c>
      <c r="D21" s="46" t="s">
        <v>1315</v>
      </c>
    </row>
    <row r="22" spans="1:4" ht="105" x14ac:dyDescent="0.25">
      <c r="A22" t="s">
        <v>1311</v>
      </c>
      <c r="B22" t="s">
        <v>1316</v>
      </c>
      <c r="D22" s="46" t="s">
        <v>1317</v>
      </c>
    </row>
    <row r="23" spans="1:4" x14ac:dyDescent="0.25">
      <c r="A23" t="s">
        <v>1311</v>
      </c>
      <c r="B23" t="s">
        <v>1318</v>
      </c>
      <c r="D23" s="46" t="s">
        <v>1319</v>
      </c>
    </row>
    <row r="24" spans="1:4" ht="105" x14ac:dyDescent="0.25">
      <c r="A24" t="s">
        <v>1311</v>
      </c>
      <c r="B24" t="s">
        <v>1320</v>
      </c>
      <c r="D24" s="46" t="s">
        <v>1321</v>
      </c>
    </row>
    <row r="25" spans="1:4" x14ac:dyDescent="0.25">
      <c r="A25" t="s">
        <v>1311</v>
      </c>
      <c r="B25" t="s">
        <v>1322</v>
      </c>
      <c r="D25" s="46" t="s">
        <v>1319</v>
      </c>
    </row>
    <row r="26" spans="1:4" ht="75" x14ac:dyDescent="0.25">
      <c r="A26" t="s">
        <v>1311</v>
      </c>
      <c r="B26" t="s">
        <v>1323</v>
      </c>
      <c r="D26" s="46" t="s">
        <v>1324</v>
      </c>
    </row>
    <row r="27" spans="1:4" x14ac:dyDescent="0.25">
      <c r="A27" t="s">
        <v>1311</v>
      </c>
      <c r="B27" t="s">
        <v>1325</v>
      </c>
      <c r="D27" s="46" t="s">
        <v>1326</v>
      </c>
    </row>
    <row r="28" spans="1:4" ht="45" x14ac:dyDescent="0.25">
      <c r="A28" t="s">
        <v>1311</v>
      </c>
      <c r="B28" t="s">
        <v>1327</v>
      </c>
      <c r="D28" s="46" t="s">
        <v>1328</v>
      </c>
    </row>
    <row r="29" spans="1:4" x14ac:dyDescent="0.25">
      <c r="B29" t="s">
        <v>1329</v>
      </c>
      <c r="D29" s="46" t="s">
        <v>1330</v>
      </c>
    </row>
    <row r="30" spans="1:4" ht="45" x14ac:dyDescent="0.25">
      <c r="A30" t="s">
        <v>1311</v>
      </c>
      <c r="B30" t="s">
        <v>1331</v>
      </c>
      <c r="D30" s="46" t="s">
        <v>1332</v>
      </c>
    </row>
    <row r="31" spans="1:4" x14ac:dyDescent="0.25">
      <c r="B31" t="s">
        <v>1333</v>
      </c>
      <c r="D31" s="46" t="s">
        <v>1334</v>
      </c>
    </row>
    <row r="32" spans="1:4" ht="45" x14ac:dyDescent="0.25">
      <c r="A32" t="s">
        <v>1311</v>
      </c>
      <c r="B32" t="s">
        <v>1335</v>
      </c>
      <c r="D32" s="46" t="s">
        <v>1336</v>
      </c>
    </row>
    <row r="33" spans="1:4" x14ac:dyDescent="0.25">
      <c r="D33" s="46" t="s">
        <v>1337</v>
      </c>
    </row>
    <row r="34" spans="1:4" ht="45" x14ac:dyDescent="0.25">
      <c r="A34" t="s">
        <v>1311</v>
      </c>
      <c r="B34" t="s">
        <v>1338</v>
      </c>
      <c r="D34" s="46" t="s">
        <v>1339</v>
      </c>
    </row>
    <row r="35" spans="1:4" ht="45" x14ac:dyDescent="0.25">
      <c r="A35" t="s">
        <v>1311</v>
      </c>
      <c r="B35" t="s">
        <v>1340</v>
      </c>
      <c r="D35" s="46" t="s">
        <v>1341</v>
      </c>
    </row>
    <row r="36" spans="1:4" ht="60" x14ac:dyDescent="0.25">
      <c r="B36" t="s">
        <v>1342</v>
      </c>
      <c r="D36" s="46" t="s">
        <v>1343</v>
      </c>
    </row>
    <row r="37" spans="1:4" ht="45" x14ac:dyDescent="0.25">
      <c r="A37" t="s">
        <v>1311</v>
      </c>
      <c r="B37" t="s">
        <v>1344</v>
      </c>
      <c r="D37" s="46" t="s">
        <v>1345</v>
      </c>
    </row>
    <row r="38" spans="1:4" ht="30" x14ac:dyDescent="0.25">
      <c r="B38" t="s">
        <v>1346</v>
      </c>
      <c r="D38" s="46" t="s">
        <v>1347</v>
      </c>
    </row>
    <row r="39" spans="1:4" ht="75" x14ac:dyDescent="0.25">
      <c r="A39" t="s">
        <v>1311</v>
      </c>
      <c r="B39" t="s">
        <v>1348</v>
      </c>
      <c r="D39" s="46" t="s">
        <v>1349</v>
      </c>
    </row>
    <row r="40" spans="1:4" ht="75" x14ac:dyDescent="0.25">
      <c r="A40" t="s">
        <v>1311</v>
      </c>
      <c r="B40" t="s">
        <v>1350</v>
      </c>
      <c r="D40" s="46" t="s">
        <v>1351</v>
      </c>
    </row>
    <row r="41" spans="1:4" ht="45" x14ac:dyDescent="0.25">
      <c r="A41" t="s">
        <v>1311</v>
      </c>
      <c r="B41" t="s">
        <v>1352</v>
      </c>
      <c r="D41" s="46" t="s">
        <v>1353</v>
      </c>
    </row>
    <row r="42" spans="1:4" ht="30" x14ac:dyDescent="0.25">
      <c r="B42" t="s">
        <v>1354</v>
      </c>
      <c r="D42" s="46" t="s">
        <v>1355</v>
      </c>
    </row>
    <row r="43" spans="1:4" ht="45" x14ac:dyDescent="0.25">
      <c r="A43" t="s">
        <v>1311</v>
      </c>
      <c r="B43" t="s">
        <v>1356</v>
      </c>
      <c r="D43" s="46" t="s">
        <v>1357</v>
      </c>
    </row>
    <row r="44" spans="1:4" x14ac:dyDescent="0.25">
      <c r="B44" t="s">
        <v>1358</v>
      </c>
      <c r="D44" s="46" t="s">
        <v>1359</v>
      </c>
    </row>
    <row r="45" spans="1:4" ht="60" x14ac:dyDescent="0.25">
      <c r="A45" t="s">
        <v>1311</v>
      </c>
      <c r="B45" t="s">
        <v>1360</v>
      </c>
      <c r="D45" s="46" t="s">
        <v>1361</v>
      </c>
    </row>
    <row r="46" spans="1:4" ht="60" x14ac:dyDescent="0.25">
      <c r="A46" t="s">
        <v>1311</v>
      </c>
      <c r="B46" t="s">
        <v>1362</v>
      </c>
      <c r="D46" s="46" t="s">
        <v>1363</v>
      </c>
    </row>
    <row r="47" spans="1:4" ht="45" x14ac:dyDescent="0.25">
      <c r="A47" t="s">
        <v>1311</v>
      </c>
      <c r="B47" t="s">
        <v>1364</v>
      </c>
      <c r="D47" s="46" t="s">
        <v>1365</v>
      </c>
    </row>
    <row r="48" spans="1:4" ht="45" x14ac:dyDescent="0.25">
      <c r="A48" t="s">
        <v>1311</v>
      </c>
      <c r="B48" t="s">
        <v>1366</v>
      </c>
      <c r="D48" s="46" t="s">
        <v>1367</v>
      </c>
    </row>
    <row r="49" spans="1:4" ht="45" x14ac:dyDescent="0.25">
      <c r="A49" t="s">
        <v>1311</v>
      </c>
      <c r="B49" t="s">
        <v>1368</v>
      </c>
      <c r="D49" s="46" t="s">
        <v>1369</v>
      </c>
    </row>
    <row r="50" spans="1:4" ht="45" x14ac:dyDescent="0.25">
      <c r="A50" t="s">
        <v>1311</v>
      </c>
      <c r="B50" t="s">
        <v>1370</v>
      </c>
      <c r="D50" s="46" t="s">
        <v>1371</v>
      </c>
    </row>
    <row r="51" spans="1:4" x14ac:dyDescent="0.25">
      <c r="A51" t="s">
        <v>1311</v>
      </c>
      <c r="B51" t="s">
        <v>1372</v>
      </c>
      <c r="D51" s="46" t="s">
        <v>1373</v>
      </c>
    </row>
    <row r="52" spans="1:4" ht="60" x14ac:dyDescent="0.25">
      <c r="A52" t="s">
        <v>1311</v>
      </c>
      <c r="B52" t="s">
        <v>1374</v>
      </c>
      <c r="D52" s="46" t="s">
        <v>1375</v>
      </c>
    </row>
    <row r="53" spans="1:4" x14ac:dyDescent="0.25">
      <c r="A53" t="s">
        <v>1311</v>
      </c>
      <c r="B53" t="s">
        <v>1376</v>
      </c>
      <c r="D53" s="46" t="s">
        <v>1377</v>
      </c>
    </row>
    <row r="54" spans="1:4" ht="75" x14ac:dyDescent="0.25">
      <c r="A54" t="s">
        <v>1311</v>
      </c>
      <c r="B54" t="s">
        <v>1378</v>
      </c>
      <c r="D54" s="46" t="s">
        <v>1379</v>
      </c>
    </row>
    <row r="55" spans="1:4" ht="45" x14ac:dyDescent="0.25">
      <c r="A55" t="s">
        <v>1311</v>
      </c>
      <c r="B55" t="s">
        <v>1380</v>
      </c>
      <c r="D55" s="46" t="s">
        <v>1381</v>
      </c>
    </row>
    <row r="56" spans="1:4" ht="45" x14ac:dyDescent="0.25">
      <c r="A56" t="s">
        <v>1311</v>
      </c>
      <c r="B56" t="s">
        <v>1382</v>
      </c>
      <c r="D56" s="46" t="s">
        <v>1383</v>
      </c>
    </row>
    <row r="57" spans="1:4" x14ac:dyDescent="0.25">
      <c r="A57" t="s">
        <v>1311</v>
      </c>
      <c r="B57" t="s">
        <v>1384</v>
      </c>
      <c r="D57" s="46" t="s">
        <v>1385</v>
      </c>
    </row>
    <row r="58" spans="1:4" ht="90" x14ac:dyDescent="0.25">
      <c r="A58" t="s">
        <v>1311</v>
      </c>
      <c r="B58" t="s">
        <v>1386</v>
      </c>
      <c r="D58" s="46" t="s">
        <v>1387</v>
      </c>
    </row>
    <row r="59" spans="1:4" x14ac:dyDescent="0.25">
      <c r="A59" t="s">
        <v>1311</v>
      </c>
      <c r="B59" t="s">
        <v>1388</v>
      </c>
      <c r="D59" s="46" t="s">
        <v>1389</v>
      </c>
    </row>
    <row r="60" spans="1:4" ht="90" x14ac:dyDescent="0.25">
      <c r="A60" t="s">
        <v>1311</v>
      </c>
      <c r="B60" t="s">
        <v>1390</v>
      </c>
      <c r="D60" s="46" t="s">
        <v>1391</v>
      </c>
    </row>
    <row r="61" spans="1:4" ht="75" x14ac:dyDescent="0.25">
      <c r="A61" t="s">
        <v>1311</v>
      </c>
      <c r="B61" t="s">
        <v>1392</v>
      </c>
      <c r="D61" s="46" t="s">
        <v>1393</v>
      </c>
    </row>
    <row r="62" spans="1:4" ht="75" x14ac:dyDescent="0.25">
      <c r="A62" t="s">
        <v>1311</v>
      </c>
      <c r="B62" t="s">
        <v>1394</v>
      </c>
      <c r="D62" s="46" t="s">
        <v>1395</v>
      </c>
    </row>
    <row r="63" spans="1:4" x14ac:dyDescent="0.25">
      <c r="D63" s="46" t="s">
        <v>1319</v>
      </c>
    </row>
  </sheetData>
  <autoFilter ref="A1:D1" xr:uid="{4C373F39-0652-4238-B823-D8BFC05B65CE}"/>
  <phoneticPr fontId="27"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zoomScaleNormal="100" workbookViewId="0">
      <pane xSplit="1" ySplit="1" topLeftCell="B10" activePane="bottomRight" state="frozen"/>
      <selection pane="topRight" activeCell="F20" sqref="F20"/>
      <selection pane="bottomLeft" activeCell="F20" sqref="F20"/>
      <selection pane="bottomRight" activeCell="H40" sqref="H40"/>
    </sheetView>
  </sheetViews>
  <sheetFormatPr baseColWidth="10" defaultColWidth="11.42578125" defaultRowHeight="15" x14ac:dyDescent="0.2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x14ac:dyDescent="0.25">
      <c r="A1" s="22" t="s">
        <v>0</v>
      </c>
      <c r="B1" s="22" t="s">
        <v>1181</v>
      </c>
      <c r="C1" s="22" t="s">
        <v>498</v>
      </c>
      <c r="D1" s="22" t="s">
        <v>117</v>
      </c>
      <c r="E1" s="22" t="s">
        <v>2</v>
      </c>
      <c r="F1" s="22" t="s">
        <v>281</v>
      </c>
      <c r="G1" s="22" t="s">
        <v>1396</v>
      </c>
      <c r="H1" s="290" t="s">
        <v>1183</v>
      </c>
      <c r="I1" s="290" t="s">
        <v>1183</v>
      </c>
      <c r="J1" s="290" t="s">
        <v>1183</v>
      </c>
      <c r="K1" s="290" t="s">
        <v>1183</v>
      </c>
      <c r="L1" s="290" t="s">
        <v>1183</v>
      </c>
      <c r="M1" s="290" t="s">
        <v>1183</v>
      </c>
    </row>
    <row r="2" spans="1:22" x14ac:dyDescent="0.25">
      <c r="A2" t="s">
        <v>584</v>
      </c>
      <c r="D2" t="s">
        <v>648</v>
      </c>
      <c r="F2" s="22"/>
      <c r="H2">
        <v>1</v>
      </c>
      <c r="I2">
        <v>2</v>
      </c>
      <c r="J2">
        <v>3</v>
      </c>
      <c r="K2">
        <v>4</v>
      </c>
      <c r="L2">
        <v>5</v>
      </c>
      <c r="M2">
        <v>6</v>
      </c>
      <c r="N2">
        <v>7</v>
      </c>
      <c r="O2">
        <v>8</v>
      </c>
      <c r="P2">
        <v>9</v>
      </c>
      <c r="Q2">
        <v>10</v>
      </c>
      <c r="R2">
        <v>11</v>
      </c>
      <c r="S2">
        <v>12</v>
      </c>
      <c r="T2">
        <v>13</v>
      </c>
      <c r="U2">
        <v>14</v>
      </c>
      <c r="V2">
        <v>15</v>
      </c>
    </row>
    <row r="3" spans="1:22" s="83" customFormat="1" ht="180.75" thickBot="1" x14ac:dyDescent="0.3">
      <c r="A3" s="83" t="s">
        <v>1397</v>
      </c>
      <c r="B3" s="83" t="s">
        <v>182</v>
      </c>
      <c r="D3" s="83" t="s">
        <v>1398</v>
      </c>
      <c r="G3" s="83" t="s">
        <v>1231</v>
      </c>
      <c r="H3" s="274" t="e" cm="1">
        <f t="array" aca="1" ref="H3" ca="1">_xlfn.IFS(
1&lt;=clc_build!G$39,TXT_rooms!$E$5,
 AND(1&gt;clc_build!G$39,clc_build!G$39&gt;=0.8),TXT_rooms!$E$4,
  OR(AND(0.8&gt;clc_build!G$39,clc_build!G$39&gt;=0.6),clc_build!G$38&gt;clc_build!G$7),TXT_rooms!$E$3,
   AND(clc_build!G$39&lt;0.6,clc_build!G$38&lt;clc_build!G$7),TXT_rooms!$E$2
)</f>
        <v>#N/A</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aca="1" ref="N3" ca="1">_xlfn.IFS(
1&lt;=clc_build!M$39,TXT_rooms!$E$5,
AND(1&gt;clc_build!M$39,clc_build!M$39&gt;=0.8),TXT_rooms!$E$4,
OR(AND(0.8&gt;clc_build!M$39,clc_build!M$39&gt;=0.6),clc_build!M$38&gt;clc_build!M$5),TXT_rooms!$E$3,
AND(clc_build!M$39&lt;0.6,clc_build!M$38&lt;clc_build!M$5),TXT_rooms!$E$2
)</f>
        <v>#N/A</v>
      </c>
      <c r="O3" s="274" t="e" cm="1">
        <f t="array" aca="1" ref="O3" ca="1">_xlfn.IFS(
1&lt;=clc_build!N$39,TXT_rooms!$E$5,
AND(1&gt;clc_build!N$39,clc_build!N$39&gt;=0.8),TXT_rooms!$E$4,
OR(AND(0.8&gt;clc_build!N$39,clc_build!N$39&gt;=0.6),clc_build!N$38&gt;clc_build!N$5),TXT_rooms!$E$3,
AND(clc_build!N$39&lt;0.6,clc_build!N$38&lt;clc_build!N$5),TXT_rooms!$E$2
)</f>
        <v>#N/A</v>
      </c>
      <c r="P3" s="274" t="e" cm="1">
        <f t="array" aca="1" ref="P3" ca="1">_xlfn.IFS(
1&lt;=clc_build!O$39,TXT_rooms!$E$5,
AND(1&gt;clc_build!O$39,clc_build!O$39&gt;=0.8),TXT_rooms!$E$4,
OR(AND(0.8&gt;clc_build!O$39,clc_build!O$39&gt;=0.6),clc_build!O$38&gt;clc_build!O$5),TXT_rooms!$E$3,
AND(clc_build!O$39&lt;0.6,clc_build!O$38&lt;clc_build!O$5),TXT_rooms!$E$2
)</f>
        <v>#N/A</v>
      </c>
      <c r="Q3" s="274" t="e" cm="1">
        <f t="array" aca="1" ref="Q3" ca="1">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x14ac:dyDescent="0.25">
      <c r="A4" t="s">
        <v>1399</v>
      </c>
      <c r="B4" t="s">
        <v>182</v>
      </c>
      <c r="D4" t="s">
        <v>1400</v>
      </c>
      <c r="G4" t="s">
        <v>1240</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Außenwand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x14ac:dyDescent="0.25">
      <c r="A5" t="s">
        <v>1401</v>
      </c>
      <c r="B5" t="s">
        <v>182</v>
      </c>
      <c r="D5" t="s">
        <v>1402</v>
      </c>
      <c r="G5" t="s">
        <v>1240</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Decke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Decke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x14ac:dyDescent="0.3">
      <c r="A6" s="83" t="s">
        <v>1403</v>
      </c>
      <c r="B6" s="83" t="s">
        <v>182</v>
      </c>
      <c r="D6" s="83" t="s">
        <v>1404</v>
      </c>
      <c r="G6" s="83" t="s">
        <v>1240</v>
      </c>
      <c r="H6" s="274" t="e"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#DIV/0!</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rating-orange"&gt;&lt;/i&gt; Verbesserungsbedarf.
### Da geht noch was.
Die Heizlast ist überdurchschnittlich.  
Vor allem über die Außenwand geht viel Wärme verloren – durch Verbesserung des Wärmeschutzes kann die Effizienz der Wärmepumpe deutlich gesteigert werden.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rating-orange"&gt;&lt;/i&gt; Verbesserungsbedarf.
### Da geht noch was.
Die Heizlast ist überdurchschnittlich.  
Vor allem über die Außenwand geht viel Wärme verloren – durch Verbesserung des Wärmeschutzes kann die Effizienz der Wärmepumpe deutlich gesteigert werden.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rating-yellow"&gt;&lt;/i&gt; Gut geeignet, mit Potenzial.
### Gute Basis – noch optimierbar.
Die Heizlast ist durchschnittlich. Eine Dämmung oder Erneuerung der Außenwand bietet hier das größte Potenzial, um den Wärmepumpenbetrieb effizienter zu gestalten und Energie zu sparen.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Decke verloren.</v>
      </c>
      <c r="N6" s="274" t="e"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#DIV/0!</v>
      </c>
      <c r="O6" s="274" t="e"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#DIV/0!</v>
      </c>
      <c r="P6" s="274" t="e"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#DIV/0!</v>
      </c>
      <c r="Q6" s="274" t="e"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#DIV/0!</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row>
    <row r="7" spans="1:22" x14ac:dyDescent="0.25">
      <c r="A7" s="201" t="s">
        <v>1405</v>
      </c>
      <c r="B7" t="s">
        <v>182</v>
      </c>
      <c r="D7" t="s">
        <v>1406</v>
      </c>
      <c r="G7" t="s">
        <v>1255</v>
      </c>
      <c r="H7" s="46" t="e" cm="1">
        <f t="array" ref="H7" xml:space="preserve"> _xlfn.IFS(
    clc_build!G$39&gt;0.5,
" größerer ",
    AND(clc_build!G$39 &gt;0.45,clc_build!G$39&lt;=0.5),
" mindestens doppelt so großer ",
    AND(clc_build!G$39 &gt;0.34,clc_build!G$39&lt;=0.45),
" dreimal so großer ",
   clc_build!G$39&lt;=0.34,
" sehr viel größerer "
)</f>
        <v>#N/A</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dreimal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e" cm="1">
        <f t="array" ref="N7" xml:space="preserve"> _xlfn.IFS(
    clc_build!M$39&gt;0.5,
" größerer ",
    AND(clc_build!M$39 &gt;0.45,clc_build!M$39&lt;=0.5),
" mindestens doppelt so großer ",
    AND(clc_build!M$39 &gt;0.34,clc_build!M$39&lt;=0.45),
" dreimal so großer ",
   clc_build!M$39&lt;=0.34,
" sehr viel größerer "
)</f>
        <v>#N/A</v>
      </c>
      <c r="O7" s="46" t="e" cm="1">
        <f t="array" ref="O7" xml:space="preserve"> _xlfn.IFS(
    clc_build!N$39&gt;0.5,
" größerer ",
    AND(clc_build!N$39 &gt;0.45,clc_build!N$39&lt;=0.5),
" mindestens doppelt so großer ",
    AND(clc_build!N$39 &gt;0.34,clc_build!N$39&lt;=0.45),
" dreimal so großer ",
   clc_build!N$39&lt;=0.34,
" sehr viel größerer "
)</f>
        <v>#N/A</v>
      </c>
      <c r="P7" s="46" t="e" cm="1">
        <f t="array" ref="P7" xml:space="preserve"> _xlfn.IFS(
    clc_build!O$39&gt;0.5,
" größerer ",
    AND(clc_build!O$39 &gt;0.45,clc_build!O$39&lt;=0.5),
" mindestens doppelt so großer ",
    AND(clc_build!O$39 &gt;0.34,clc_build!O$39&lt;=0.45),
" dreimal so großer ",
   clc_build!O$39&lt;=0.34,
" sehr viel größerer "
)</f>
        <v>#N/A</v>
      </c>
      <c r="Q7" s="46" t="e" cm="1">
        <f t="array" ref="Q7" xml:space="preserve"> _xlfn.IFS(
    clc_build!P$39&gt;0.5,
" größerer ",
    AND(clc_build!P$39 &gt;0.45,clc_build!P$39&lt;=0.5),
" mindestens doppelt so großer ",
    AND(clc_build!P$39 &gt;0.34,clc_build!P$39&lt;=0.45),
" dreimal so großer ",
   clc_build!P$39&lt;=0.34,
" sehr viel größerer "
)</f>
        <v>#N/A</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x14ac:dyDescent="0.25">
      <c r="A8" s="201" t="s">
        <v>1407</v>
      </c>
      <c r="B8" t="s">
        <v>182</v>
      </c>
      <c r="D8" t="s">
        <v>1408</v>
      </c>
      <c r="G8" t="s">
        <v>1255</v>
      </c>
      <c r="H8" s="46" t="e" cm="1">
        <f t="array" ref="H8" xml:space="preserve"> _xlfn.IFS(
    clc_build!G$39&gt;0.85,
" spürbar mehr ",
    AND(clc_build!G$39 &gt;0.77,clc_build!G$39&lt;=0.85),
" 30 Prozent mehr",
    AND(clc_build!G$39 &gt; 0.65, clc_build!G$39 &lt;= 0.77),
" 50 Prozent mehr ",
    AND(clc_build!G$39 &gt; 0.5, clc_build!G$39 &lt;= 0.65),
" doppelt so viel ",
clc_build!G$39 &lt;= 0.5,
" deutlich mehr "
)</f>
        <v>#N/A</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e"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#N/A</v>
      </c>
      <c r="O8" s="46" t="e"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#N/A</v>
      </c>
      <c r="P8" s="46" t="e"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#N/A</v>
      </c>
      <c r="Q8" s="46" t="e"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#N/A</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x14ac:dyDescent="0.25">
      <c r="A9" s="201" t="s">
        <v>1409</v>
      </c>
      <c r="D9" t="s">
        <v>1410</v>
      </c>
      <c r="G9" t="s">
        <v>1255</v>
      </c>
      <c r="H9" s="46" t="e" cm="1">
        <f t="array" ref="H9">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#N/A</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e"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#N/A</v>
      </c>
      <c r="O9" s="46" t="e"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#N/A</v>
      </c>
      <c r="P9" s="46" t="e"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#N/A</v>
      </c>
      <c r="Q9" s="46" t="e"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#N/A</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345.75" thickBot="1" x14ac:dyDescent="0.3">
      <c r="A10" s="83" t="s">
        <v>1411</v>
      </c>
      <c r="B10" s="83" t="s">
        <v>182</v>
      </c>
      <c r="D10" s="83" t="s">
        <v>1412</v>
      </c>
      <c r="G10" s="83" t="s">
        <v>1255</v>
      </c>
      <c r="H10" s="274" t="e" cm="1">
        <f t="array" ref="H10">_xlfn.IFS(
clc_build!G$39 &gt; 1,
TXT_rooms!$E$19,
clc_build!G$40&lt;0.5,
TXT_rooms!$E$13 &amp; H7 &amp; TXT_rooms!$E$14,
clc_build!G$40 &lt; 1,
TXT_rooms!$E$15&amp;H$8&amp;TXT_rooms!$E$16 &amp; H$9,
AND(clc_build!G$40 &gt; 1,clc_build!G$39 &lt; 1),TXT_rooms!$E$17&amp;H$8&amp;TXT_rooms!$E$18
)</f>
        <v>#N/A</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e" cm="1">
        <f t="array" ref="N10">_xlfn.IFS(
clc_build!M$39 &gt; 1,
TXT_rooms!$E$19,
clc_build!M$40&lt;0.5,
TXT_rooms!$E$13 &amp; N7 &amp; TXT_rooms!$E$14,
clc_build!M$40 &lt; 1,
TXT_rooms!$E$15&amp;N$8&amp;TXT_rooms!$E$16 &amp; N$9,
AND(clc_build!M$40 &gt; 1,clc_build!M$39 &lt; 1),TXT_rooms!$E$17&amp;N$8&amp;TXT_rooms!$E$18
)</f>
        <v>#N/A</v>
      </c>
      <c r="O10" s="274" t="e" cm="1">
        <f t="array" ref="O10">_xlfn.IFS(
clc_build!N$39 &gt; 1,
TXT_rooms!$E$19,
clc_build!N$40&lt;0.5,
TXT_rooms!$E$13 &amp; O7 &amp; TXT_rooms!$E$14,
clc_build!N$40 &lt; 1,
TXT_rooms!$E$15&amp;O$8&amp;TXT_rooms!$E$16 &amp; O$9,
AND(clc_build!N$40 &gt; 1,clc_build!N$39 &lt; 1),TXT_rooms!$E$17&amp;O$8&amp;TXT_rooms!$E$18
)</f>
        <v>#N/A</v>
      </c>
      <c r="P10" s="274" t="e" cm="1">
        <f t="array" ref="P10">_xlfn.IFS(
clc_build!O$39 &gt; 1,
TXT_rooms!$E$19,
clc_build!O$40&lt;0.5,
TXT_rooms!$E$13 &amp; P7 &amp; TXT_rooms!$E$14,
clc_build!O$40 &lt; 1,
TXT_rooms!$E$15&amp;P$8&amp;TXT_rooms!$E$16 &amp; P$9,
AND(clc_build!O$40 &gt; 1,clc_build!O$39 &lt; 1),TXT_rooms!$E$17&amp;P$8&amp;TXT_rooms!$E$18
)</f>
        <v>#N/A</v>
      </c>
      <c r="Q10" s="274" t="e" cm="1">
        <f t="array" ref="Q10">_xlfn.IFS(
clc_build!P$39 &gt; 1,
TXT_rooms!$E$19,
clc_build!P$40&lt;0.5,
TXT_rooms!$E$13 &amp; Q7 &amp; TXT_rooms!$E$14,
clc_build!P$40 &lt; 1,
TXT_rooms!$E$15&amp;Q$8&amp;TXT_rooms!$E$16 &amp; Q$9,
AND(clc_build!P$40 &gt; 1,clc_build!P$39 &lt; 1),TXT_rooms!$E$17&amp;Q$8&amp;TXT_rooms!$E$18
)</f>
        <v>#N/A</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x14ac:dyDescent="0.25">
      <c r="A11" s="201" t="s">
        <v>1413</v>
      </c>
      <c r="B11" t="s">
        <v>182</v>
      </c>
      <c r="D11" t="s">
        <v>990</v>
      </c>
      <c r="H11" s="310" t="e">
        <f ca="1">clc_build!G7</f>
        <v>#DIV/0!</v>
      </c>
      <c r="I11" s="310">
        <f ca="1">clc_build!H7</f>
        <v>1400</v>
      </c>
      <c r="J11" s="310">
        <f ca="1">clc_build!I7</f>
        <v>1000</v>
      </c>
      <c r="K11" s="310">
        <f ca="1">clc_build!J7</f>
        <v>500</v>
      </c>
      <c r="L11" s="310">
        <f ca="1">clc_build!K7</f>
        <v>1400</v>
      </c>
      <c r="M11" s="310">
        <f ca="1">clc_build!L7</f>
        <v>1400</v>
      </c>
      <c r="N11" s="310" t="e">
        <f ca="1">clc_build!M7</f>
        <v>#DIV/0!</v>
      </c>
      <c r="O11" s="310" t="e">
        <f ca="1">clc_build!N7</f>
        <v>#DIV/0!</v>
      </c>
      <c r="P11" s="310" t="e">
        <f ca="1">clc_build!O7</f>
        <v>#DIV/0!</v>
      </c>
      <c r="Q11" s="310" t="e">
        <f ca="1">clc_build!P7</f>
        <v>#DIV/0!</v>
      </c>
      <c r="R11" s="310">
        <f>clc_build!Q7</f>
        <v>0</v>
      </c>
      <c r="S11" s="310">
        <f>clc_build!R7</f>
        <v>0</v>
      </c>
      <c r="T11" s="310">
        <f>clc_build!S7</f>
        <v>0</v>
      </c>
      <c r="U11" s="310">
        <f>clc_build!T7</f>
        <v>0</v>
      </c>
      <c r="V11" s="310">
        <f>clc_build!U7</f>
        <v>0</v>
      </c>
    </row>
    <row r="12" spans="1:22" x14ac:dyDescent="0.25">
      <c r="A12" s="201" t="s">
        <v>1414</v>
      </c>
      <c r="D12" t="s">
        <v>992</v>
      </c>
      <c r="H12" s="310" t="e">
        <f ca="1">clc_build!G8</f>
        <v>#DIV/0!</v>
      </c>
      <c r="I12" s="310">
        <f ca="1">clc_build!H8</f>
        <v>70</v>
      </c>
      <c r="J12" s="310">
        <f ca="1">clc_build!I8</f>
        <v>80</v>
      </c>
      <c r="K12" s="310">
        <f ca="1">clc_build!J8</f>
        <v>55</v>
      </c>
      <c r="L12" s="310">
        <f ca="1">clc_build!K8</f>
        <v>115</v>
      </c>
      <c r="M12" s="310">
        <f ca="1">clc_build!L8</f>
        <v>95</v>
      </c>
      <c r="N12" s="310" t="e">
        <f ca="1">clc_build!M8</f>
        <v>#DIV/0!</v>
      </c>
      <c r="O12" s="310" t="e">
        <f ca="1">clc_build!N8</f>
        <v>#DIV/0!</v>
      </c>
      <c r="P12" s="310" t="e">
        <f ca="1">clc_build!O8</f>
        <v>#DIV/0!</v>
      </c>
      <c r="Q12" s="310" t="e">
        <f ca="1">clc_build!P8</f>
        <v>#DIV/0!</v>
      </c>
      <c r="R12" s="310">
        <f>clc_build!Q8</f>
        <v>0</v>
      </c>
      <c r="S12" s="310">
        <f>clc_build!R8</f>
        <v>0</v>
      </c>
      <c r="T12" s="310">
        <f>clc_build!S8</f>
        <v>0</v>
      </c>
      <c r="U12" s="310">
        <f>clc_build!T8</f>
        <v>0</v>
      </c>
      <c r="V12" s="310">
        <f>clc_build!U8</f>
        <v>0</v>
      </c>
    </row>
    <row r="13" spans="1:22" x14ac:dyDescent="0.25">
      <c r="A13" s="201" t="s">
        <v>1415</v>
      </c>
      <c r="D13" t="s">
        <v>1416</v>
      </c>
      <c r="H13" s="46" t="e">
        <f t="shared" ref="H13:V13" ca="1" si="0">TEXT(H11,"0")&amp;" Watt | " &amp; TEXT(H12,"0") &amp; " W/m²"</f>
        <v>#DIV/0!</v>
      </c>
      <c r="I13" s="46" t="str">
        <f t="shared" ca="1" si="0"/>
        <v>1400 Watt | 70 W/m²</v>
      </c>
      <c r="J13" s="46" t="str">
        <f t="shared" ca="1" si="0"/>
        <v>1000 Watt | 80 W/m²</v>
      </c>
      <c r="K13" s="46" t="str">
        <f t="shared" ca="1" si="0"/>
        <v>500 Watt | 55 W/m²</v>
      </c>
      <c r="L13" s="46" t="str">
        <f t="shared" ca="1" si="0"/>
        <v>1400 Watt | 115 W/m²</v>
      </c>
      <c r="M13" s="46" t="str">
        <f t="shared" ca="1" si="0"/>
        <v>1400 Watt | 95 W/m²</v>
      </c>
      <c r="N13" s="46" t="e">
        <f t="shared" ca="1" si="0"/>
        <v>#DIV/0!</v>
      </c>
      <c r="O13" s="46" t="e">
        <f t="shared" ca="1" si="0"/>
        <v>#DIV/0!</v>
      </c>
      <c r="P13" s="46" t="e">
        <f t="shared" ca="1" si="0"/>
        <v>#DIV/0!</v>
      </c>
      <c r="Q13" s="46" t="e">
        <f t="shared" ca="1" si="0"/>
        <v>#DIV/0!</v>
      </c>
      <c r="R13" s="46" t="str">
        <f t="shared" si="0"/>
        <v>0 Watt | 0 W/m²</v>
      </c>
      <c r="S13" s="46" t="str">
        <f t="shared" si="0"/>
        <v>0 Watt | 0 W/m²</v>
      </c>
      <c r="T13" s="46" t="str">
        <f t="shared" si="0"/>
        <v>0 Watt | 0 W/m²</v>
      </c>
      <c r="U13" s="46" t="str">
        <f t="shared" si="0"/>
        <v>0 Watt | 0 W/m²</v>
      </c>
      <c r="V13" s="46" t="str">
        <f t="shared" si="0"/>
        <v>0 Watt | 0 W/m²</v>
      </c>
    </row>
    <row r="14" spans="1:22" x14ac:dyDescent="0.25">
      <c r="A14" s="201" t="s">
        <v>1417</v>
      </c>
      <c r="D14" t="s">
        <v>1418</v>
      </c>
      <c r="H14" s="311" t="str">
        <f>TEXT(clc_build!G37,"0") &amp; " Watt"</f>
        <v>0 Watt</v>
      </c>
      <c r="I14" s="311" t="str">
        <f ca="1">TEXT(clc_build!H37,"0") &amp; " Watt"</f>
        <v>600 Watt</v>
      </c>
      <c r="J14" s="311" t="str">
        <f ca="1">TEXT(clc_build!I37,"0") &amp; " Watt"</f>
        <v>0 Watt</v>
      </c>
      <c r="K14" s="311" t="str">
        <f ca="1">TEXT(clc_build!J37,"0") &amp; " Watt"</f>
        <v>0 Watt</v>
      </c>
      <c r="L14" s="311" t="str">
        <f ca="1">TEXT(clc_build!K37,"0") &amp; " Watt"</f>
        <v>500 Watt</v>
      </c>
      <c r="M14" s="311" t="str">
        <f ca="1">TEXT(clc_build!L37,"0") &amp; " Watt"</f>
        <v>0 Watt</v>
      </c>
      <c r="N14" s="311" t="str">
        <f>TEXT(clc_build!M37,"0") &amp; " Watt"</f>
        <v>0 Watt</v>
      </c>
      <c r="O14" s="311" t="str">
        <f>TEXT(clc_build!N37,"0") &amp; " Watt"</f>
        <v>0 Watt</v>
      </c>
      <c r="P14" s="311" t="str">
        <f>TEXT(clc_build!O37,"0") &amp; " Watt"</f>
        <v>0 Watt</v>
      </c>
      <c r="Q14" s="311" t="str">
        <f>TEXT(clc_build!P37,"0") &amp; " Watt"</f>
        <v>0 Watt</v>
      </c>
      <c r="R14" s="311" t="str">
        <f>TEXT(clc_build!Q37,"0") &amp; " Watt"</f>
        <v>0 Watt</v>
      </c>
      <c r="S14" s="311" t="str">
        <f>TEXT(clc_build!R37,"0") &amp; " Watt"</f>
        <v>0 Watt</v>
      </c>
      <c r="T14" s="311" t="str">
        <f>TEXT(clc_build!S37,"0") &amp; " Watt"</f>
        <v>0 Watt</v>
      </c>
      <c r="U14" s="311" t="str">
        <f>TEXT(clc_build!T37,"0") &amp; " Watt"</f>
        <v>0 Watt</v>
      </c>
      <c r="V14" s="311" t="str">
        <f>TEXT(clc_build!U37,"0") &amp; " Watt"</f>
        <v>0 Watt</v>
      </c>
    </row>
    <row r="15" spans="1:22" x14ac:dyDescent="0.25">
      <c r="A15" s="201" t="s">
        <v>1419</v>
      </c>
      <c r="D15" t="s">
        <v>1420</v>
      </c>
      <c r="H15" s="311" t="str">
        <f>TEXT(clc_build!G38,"0") &amp; " Watt"</f>
        <v>0 Watt</v>
      </c>
      <c r="I15" s="311" t="str">
        <f ca="1">TEXT(clc_build!H38,"0") &amp; " Watt"</f>
        <v>1000 Watt</v>
      </c>
      <c r="J15" s="311" t="str">
        <f ca="1">TEXT(clc_build!I38,"0") &amp; " Watt"</f>
        <v>0 Watt</v>
      </c>
      <c r="K15" s="311" t="str">
        <f ca="1">TEXT(clc_build!J38,"0") &amp; " Watt"</f>
        <v>0 Watt</v>
      </c>
      <c r="L15" s="311" t="str">
        <f ca="1">TEXT(clc_build!K38,"0") &amp; " Watt"</f>
        <v>1300 Watt</v>
      </c>
      <c r="M15" s="311" t="str">
        <f ca="1">TEXT(clc_build!L38,"0") &amp; " Watt"</f>
        <v>0 Watt</v>
      </c>
      <c r="N15" s="311" t="str">
        <f>TEXT(clc_build!M38,"0") &amp; " Watt"</f>
        <v>0 Watt</v>
      </c>
      <c r="O15" s="311" t="str">
        <f>TEXT(clc_build!N38,"0") &amp; " Watt"</f>
        <v>0 Watt</v>
      </c>
      <c r="P15" s="311" t="str">
        <f>TEXT(clc_build!O38,"0") &amp; " Watt"</f>
        <v>0 Watt</v>
      </c>
      <c r="Q15" s="311" t="str">
        <f>TEXT(clc_build!P38,"0") &amp; " Watt"</f>
        <v>0 Watt</v>
      </c>
      <c r="R15" s="311" t="str">
        <f>TEXT(clc_build!Q38,"0") &amp; " Watt"</f>
        <v>0 Watt</v>
      </c>
      <c r="S15" s="311" t="str">
        <f>TEXT(clc_build!R38,"0") &amp; " Watt"</f>
        <v>0 Watt</v>
      </c>
      <c r="T15" s="311" t="str">
        <f>TEXT(clc_build!S38,"0") &amp; " Watt"</f>
        <v>0 Watt</v>
      </c>
      <c r="U15" s="311" t="str">
        <f>TEXT(clc_build!T38,"0") &amp; " Watt"</f>
        <v>0 Watt</v>
      </c>
      <c r="V15" s="311" t="str">
        <f>TEXT(clc_build!U38,"0") &amp; " Watt"</f>
        <v>0 Watt</v>
      </c>
    </row>
    <row r="16" spans="1:22" x14ac:dyDescent="0.25">
      <c r="A16" s="201" t="s">
        <v>1421</v>
      </c>
      <c r="D16" t="s">
        <v>1422</v>
      </c>
      <c r="H16" s="312" t="e">
        <f>TEXT(clc_build!G39*100,"0") &amp; " % Deckung"</f>
        <v>#N/A</v>
      </c>
      <c r="I16" s="312" t="str">
        <f ca="1">TEXT(clc_build!H39*100,"0") &amp; " % Deckung"</f>
        <v>40 % Deckung</v>
      </c>
      <c r="J16" s="312" t="str">
        <f ca="1">TEXT(clc_build!I39*100,"0") &amp; " % Deckung"</f>
        <v>0 % Deckung</v>
      </c>
      <c r="K16" s="312" t="str">
        <f ca="1">TEXT(clc_build!J39*100,"0") &amp; " % Deckung"</f>
        <v>0 % Deckung</v>
      </c>
      <c r="L16" s="312" t="str">
        <f ca="1">TEXT(clc_build!K39*100,"0") &amp; " % Deckung"</f>
        <v>30 % Deckung</v>
      </c>
      <c r="M16" s="312" t="str">
        <f ca="1">TEXT(clc_build!L39*100,"0") &amp; " % Deckung"</f>
        <v>0 % Deckung</v>
      </c>
      <c r="N16" s="312" t="e">
        <f>TEXT(clc_build!M39*100,"0") &amp; " % Deckung"</f>
        <v>#N/A</v>
      </c>
      <c r="O16" s="312" t="e">
        <f>TEXT(clc_build!N39*100,"0") &amp; " % Deckung"</f>
        <v>#N/A</v>
      </c>
      <c r="P16" s="312" t="e">
        <f>TEXT(clc_build!O39*100,"0") &amp; " % Deckung"</f>
        <v>#N/A</v>
      </c>
      <c r="Q16" s="312" t="e">
        <f>TEXT(clc_build!P39*100,"0") &amp; " % Deckung"</f>
        <v>#N/A</v>
      </c>
      <c r="R16" s="312" t="str">
        <f>TEXT(clc_build!Q39*100,"0") &amp; " % Deckung"</f>
        <v>0 % Deckung</v>
      </c>
      <c r="S16" s="312" t="str">
        <f>TEXT(clc_build!R39*100,"0") &amp; " % Deckung"</f>
        <v>0 % Deckung</v>
      </c>
      <c r="T16" s="312" t="str">
        <f>TEXT(clc_build!S39*100,"0") &amp; " % Deckung"</f>
        <v>0 % Deckung</v>
      </c>
      <c r="U16" s="312" t="str">
        <f>TEXT(clc_build!T39*100,"0") &amp; " % Deckung"</f>
        <v>0 % Deckung</v>
      </c>
      <c r="V16" s="312" t="str">
        <f>TEXT(clc_build!U39*100,"0") &amp; " % Deckung"</f>
        <v>0 % Deckung</v>
      </c>
    </row>
    <row r="17" spans="1:23" x14ac:dyDescent="0.25">
      <c r="A17" s="201" t="s">
        <v>1423</v>
      </c>
      <c r="D17" t="s">
        <v>1424</v>
      </c>
      <c r="H17" s="312" t="e">
        <f>TEXT(clc_build!G40*100,"0") &amp; " % Deckung"</f>
        <v>#N/A</v>
      </c>
      <c r="I17" s="312" t="str">
        <f ca="1">TEXT(clc_build!H40*100,"0") &amp; " % Deckung"</f>
        <v>70 % Deckung</v>
      </c>
      <c r="J17" s="312" t="str">
        <f ca="1">TEXT(clc_build!I40*100,"0") &amp; " % Deckung"</f>
        <v>0 % Deckung</v>
      </c>
      <c r="K17" s="312" t="str">
        <f ca="1">TEXT(clc_build!J40*100,"0") &amp; " % Deckung"</f>
        <v>0 % Deckung</v>
      </c>
      <c r="L17" s="312" t="str">
        <f ca="1">TEXT(clc_build!K40*100,"0") &amp; " % Deckung"</f>
        <v>90 % Deckung</v>
      </c>
      <c r="M17" s="312" t="str">
        <f ca="1">TEXT(clc_build!L40*100,"0") &amp; " % Deckung"</f>
        <v>0 % Deckung</v>
      </c>
      <c r="N17" s="312" t="e">
        <f>TEXT(clc_build!M40*100,"0") &amp; " % Deckung"</f>
        <v>#N/A</v>
      </c>
      <c r="O17" s="312" t="e">
        <f>TEXT(clc_build!N40*100,"0") &amp; " % Deckung"</f>
        <v>#N/A</v>
      </c>
      <c r="P17" s="312" t="e">
        <f>TEXT(clc_build!O40*100,"0") &amp; " % Deckung"</f>
        <v>#N/A</v>
      </c>
      <c r="Q17" s="312" t="e">
        <f>TEXT(clc_build!P40*100,"0") &amp; " % Deckung"</f>
        <v>#N/A</v>
      </c>
      <c r="R17" s="312" t="str">
        <f>TEXT(clc_build!Q40*100,"0") &amp; " % Deckung"</f>
        <v>0 % Deckung</v>
      </c>
      <c r="S17" s="312" t="str">
        <f>TEXT(clc_build!R40*100,"0") &amp; " % Deckung"</f>
        <v>0 % Deckung</v>
      </c>
      <c r="T17" s="312" t="str">
        <f>TEXT(clc_build!S40*100,"0") &amp; " % Deckung"</f>
        <v>0 % Deckung</v>
      </c>
      <c r="U17" s="312" t="str">
        <f>TEXT(clc_build!T40*100,"0") &amp; " % Deckung"</f>
        <v>0 % Deckung</v>
      </c>
      <c r="V17" s="312" t="str">
        <f>TEXT(clc_build!U40*100,"0") &amp; " % Deckung"</f>
        <v>0 % Deckung</v>
      </c>
    </row>
    <row r="18" spans="1:23" x14ac:dyDescent="0.25">
      <c r="N18" s="46"/>
      <c r="O18" s="46"/>
      <c r="P18" s="46"/>
      <c r="Q18" s="46"/>
      <c r="R18" s="46"/>
      <c r="S18" s="46"/>
      <c r="T18" s="46"/>
      <c r="U18" s="46"/>
      <c r="V18" s="46"/>
    </row>
    <row r="19" spans="1:23" s="83" customFormat="1" ht="15.75" thickBot="1" x14ac:dyDescent="0.3">
      <c r="A19" s="333" t="s">
        <v>1425</v>
      </c>
      <c r="H19" s="274"/>
      <c r="I19" s="274"/>
      <c r="J19" s="274"/>
      <c r="K19" s="274"/>
      <c r="L19" s="274"/>
      <c r="M19" s="274"/>
      <c r="N19" s="274"/>
      <c r="O19" s="274"/>
      <c r="P19" s="274"/>
      <c r="Q19" s="274"/>
      <c r="R19" s="274"/>
      <c r="S19" s="274"/>
      <c r="T19" s="274"/>
      <c r="U19" s="274"/>
      <c r="V19" s="274"/>
    </row>
    <row r="20" spans="1:23" s="46" customFormat="1" x14ac:dyDescent="0.25">
      <c r="A20" s="331" t="s">
        <v>1426</v>
      </c>
      <c r="D20" s="46" t="s">
        <v>1427</v>
      </c>
      <c r="H20" s="46" t="e">
        <f t="shared" ref="H20:V20" ca="1" si="1">TEXT(H11,"0")&amp;" Watt"</f>
        <v>#DIV/0!</v>
      </c>
      <c r="I20" s="46" t="str">
        <f t="shared" ca="1" si="1"/>
        <v>1400 Watt</v>
      </c>
      <c r="J20" s="46" t="str">
        <f t="shared" ca="1" si="1"/>
        <v>1000 Watt</v>
      </c>
      <c r="K20" s="46" t="str">
        <f t="shared" ca="1" si="1"/>
        <v>500 Watt</v>
      </c>
      <c r="L20" s="46" t="str">
        <f t="shared" ca="1" si="1"/>
        <v>1400 Watt</v>
      </c>
      <c r="M20" s="46" t="str">
        <f t="shared" ca="1" si="1"/>
        <v>1400 Watt</v>
      </c>
      <c r="N20" s="46" t="e">
        <f t="shared" ca="1" si="1"/>
        <v>#DIV/0!</v>
      </c>
      <c r="O20" s="46" t="e">
        <f t="shared" ca="1" si="1"/>
        <v>#DIV/0!</v>
      </c>
      <c r="P20" s="46" t="e">
        <f t="shared" ca="1" si="1"/>
        <v>#DIV/0!</v>
      </c>
      <c r="Q20" s="46" t="e">
        <f t="shared" ca="1" si="1"/>
        <v>#DIV/0!</v>
      </c>
      <c r="R20" s="46" t="str">
        <f t="shared" si="1"/>
        <v>0 Watt</v>
      </c>
      <c r="S20" s="46" t="str">
        <f t="shared" si="1"/>
        <v>0 Watt</v>
      </c>
      <c r="T20" s="46" t="str">
        <f t="shared" si="1"/>
        <v>0 Watt</v>
      </c>
      <c r="U20" s="46" t="str">
        <f t="shared" si="1"/>
        <v>0 Watt</v>
      </c>
      <c r="V20" s="46" t="str">
        <f t="shared" si="1"/>
        <v>0 Watt</v>
      </c>
    </row>
    <row r="21" spans="1:23" s="46" customFormat="1" x14ac:dyDescent="0.25">
      <c r="A21" s="331" t="s">
        <v>1428</v>
      </c>
      <c r="D21" s="46" t="s">
        <v>1429</v>
      </c>
      <c r="H21" s="46" t="e">
        <f ca="1">IN_rooms!R3&amp;" (Heizlast "&amp;TEXT(H12,"0") &amp; " W/m²)"</f>
        <v>#DIV/0!</v>
      </c>
      <c r="I21" s="46" t="str">
        <f ca="1">IN_rooms!S3&amp;" (Heizlast "&amp;TEXT(I12,"0") &amp; " W/m²)"</f>
        <v>Test (Heizlast 70 W/m²)</v>
      </c>
      <c r="J21" s="46" t="str">
        <f ca="1">IN_rooms!T3&amp;" (Heizlast "&amp;TEXT(J12,"0") &amp; " W/m²)"</f>
        <v>Schlafzimmer (Heizlast 80 W/m²)</v>
      </c>
      <c r="K21" s="46" t="str">
        <f ca="1">IN_rooms!U3&amp;" (Heizlast "&amp;TEXT(K12,"0") &amp; " W/m²)"</f>
        <v>Kinderzimmer (Heizlast 55 W/m²)</v>
      </c>
      <c r="L21" s="46" t="str">
        <f ca="1">IN_rooms!V3&amp;" (Heizlast "&amp;TEXT(L12,"0") &amp; " W/m²)"</f>
        <v>Kinderzimmer (Heizlast 115 W/m²)</v>
      </c>
      <c r="M21" s="46" t="str">
        <f ca="1">IN_rooms!W3&amp;" (Heizlast "&amp;TEXT(M12,"0") &amp; " W/m²)"</f>
        <v>Esszimmer (Heizlast 95 W/m²)</v>
      </c>
      <c r="N21" s="46" t="e">
        <f ca="1">IN_rooms!X3&amp;" (Heizlast "&amp;TEXT(N12,"0") &amp; " W/m²)"</f>
        <v>#DIV/0!</v>
      </c>
      <c r="O21" s="46" t="e">
        <f ca="1">IN_rooms!Y3&amp;" (Heizlast "&amp;TEXT(O12,"0") &amp; " W/m²)"</f>
        <v>#DIV/0!</v>
      </c>
      <c r="P21" s="46" t="e">
        <f ca="1">IN_rooms!Z3&amp;" (Heizlast "&amp;TEXT(P12,"0") &amp; " W/m²)"</f>
        <v>#DIV/0!</v>
      </c>
      <c r="Q21" s="46" t="e">
        <f ca="1">IN_rooms!AA3&amp;" (Heizlast "&amp;TEXT(Q12,"0") &amp; " W/m²)"</f>
        <v>#DIV/0!</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x14ac:dyDescent="0.25">
      <c r="A22" s="331" t="s">
        <v>1430</v>
      </c>
      <c r="D22" s="46" t="s">
        <v>1431</v>
      </c>
      <c r="H22" s="311" t="e">
        <f t="shared" ref="H22:V22" si="2">H16</f>
        <v>#N/A</v>
      </c>
      <c r="I22" s="311" t="str">
        <f t="shared" ca="1" si="2"/>
        <v>40 % Deckung</v>
      </c>
      <c r="J22" s="311" t="str">
        <f t="shared" ca="1" si="2"/>
        <v>0 % Deckung</v>
      </c>
      <c r="K22" s="311" t="str">
        <f t="shared" ca="1" si="2"/>
        <v>0 % Deckung</v>
      </c>
      <c r="L22" s="311" t="str">
        <f t="shared" ca="1" si="2"/>
        <v>30 % Deckung</v>
      </c>
      <c r="M22" s="311" t="str">
        <f t="shared" ca="1" si="2"/>
        <v>0 % Deckung</v>
      </c>
      <c r="N22" s="311" t="e">
        <f t="shared" si="2"/>
        <v>#N/A</v>
      </c>
      <c r="O22" s="311" t="e">
        <f t="shared" si="2"/>
        <v>#N/A</v>
      </c>
      <c r="P22" s="311" t="e">
        <f t="shared" si="2"/>
        <v>#N/A</v>
      </c>
      <c r="Q22" s="311" t="e">
        <f t="shared" si="2"/>
        <v>#N/A</v>
      </c>
      <c r="R22" s="311" t="str">
        <f t="shared" si="2"/>
        <v>0 % Deckung</v>
      </c>
      <c r="S22" s="311" t="str">
        <f t="shared" si="2"/>
        <v>0 % Deckung</v>
      </c>
      <c r="T22" s="311" t="str">
        <f t="shared" si="2"/>
        <v>0 % Deckung</v>
      </c>
      <c r="U22" s="311" t="str">
        <f t="shared" si="2"/>
        <v>0 % Deckung</v>
      </c>
      <c r="V22" s="311" t="str">
        <f t="shared" si="2"/>
        <v>0 % Deckung</v>
      </c>
      <c r="W22" s="311"/>
    </row>
    <row r="23" spans="1:23" s="274" customFormat="1" ht="15.75" thickBot="1" x14ac:dyDescent="0.3">
      <c r="A23" s="334" t="s">
        <v>1432</v>
      </c>
      <c r="D23" s="274" t="s">
        <v>1433</v>
      </c>
      <c r="H23" s="335" t="str">
        <f t="shared" ref="H23:V23" si="3">H14</f>
        <v>0 Watt</v>
      </c>
      <c r="I23" s="335" t="str">
        <f t="shared" ca="1" si="3"/>
        <v>600 Watt</v>
      </c>
      <c r="J23" s="335" t="str">
        <f t="shared" ca="1" si="3"/>
        <v>0 Watt</v>
      </c>
      <c r="K23" s="335" t="str">
        <f t="shared" ca="1" si="3"/>
        <v>0 Watt</v>
      </c>
      <c r="L23" s="335" t="str">
        <f t="shared" ca="1" si="3"/>
        <v>500 Watt</v>
      </c>
      <c r="M23" s="335" t="str">
        <f t="shared" ca="1" si="3"/>
        <v>0 Watt</v>
      </c>
      <c r="N23" s="335" t="str">
        <f t="shared" si="3"/>
        <v>0 Watt</v>
      </c>
      <c r="O23" s="335" t="str">
        <f t="shared" si="3"/>
        <v>0 Watt</v>
      </c>
      <c r="P23" s="335" t="str">
        <f t="shared" si="3"/>
        <v>0 Watt</v>
      </c>
      <c r="Q23" s="335" t="str">
        <f t="shared" si="3"/>
        <v>0 Watt</v>
      </c>
      <c r="R23" s="335" t="str">
        <f t="shared" si="3"/>
        <v>0 Watt</v>
      </c>
      <c r="S23" s="335" t="str">
        <f t="shared" si="3"/>
        <v>0 Watt</v>
      </c>
      <c r="T23" s="335" t="str">
        <f t="shared" si="3"/>
        <v>0 Watt</v>
      </c>
      <c r="U23" s="335" t="str">
        <f t="shared" si="3"/>
        <v>0 Watt</v>
      </c>
      <c r="V23" s="335" t="str">
        <f t="shared" si="3"/>
        <v>0 Watt</v>
      </c>
      <c r="W23" s="335"/>
    </row>
    <row r="24" spans="1:23" s="46" customFormat="1" x14ac:dyDescent="0.25">
      <c r="A24" s="201" t="s">
        <v>1434</v>
      </c>
      <c r="D24" s="46" t="s">
        <v>1435</v>
      </c>
      <c r="G24" t="s">
        <v>1436</v>
      </c>
      <c r="H24" s="310" t="e"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#DIV/0!</v>
      </c>
      <c r="I24" s="310"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0.93</v>
      </c>
      <c r="J24" s="310"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0.93</v>
      </c>
      <c r="K24" s="310"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0.93</v>
      </c>
      <c r="L24" s="310"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1.1100000000000001</v>
      </c>
      <c r="M24" s="310"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0.93</v>
      </c>
      <c r="N24" s="310" t="e" cm="1">
        <f t="array" aca="1" ref="N24" ca="1">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#DIV/0!</v>
      </c>
      <c r="O24" s="310" t="e" cm="1">
        <f t="array" aca="1" ref="O24" ca="1">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#DIV/0!</v>
      </c>
      <c r="P24" s="310" t="e" cm="1">
        <f t="array" aca="1" ref="P24" ca="1">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#DIV/0!</v>
      </c>
      <c r="Q24" s="310" t="e" cm="1">
        <f t="array" aca="1" ref="Q24" ca="1">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#DIV/0!</v>
      </c>
      <c r="R24" s="310"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0"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0"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0"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0"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x14ac:dyDescent="0.25">
      <c r="A25" t="s">
        <v>1437</v>
      </c>
      <c r="D25" s="46" t="s">
        <v>1438</v>
      </c>
      <c r="G25" t="s">
        <v>1436</v>
      </c>
      <c r="H25" s="310" t="e"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#DIV/0!</v>
      </c>
      <c r="I25" s="310"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pic_G2_load_wall</v>
      </c>
      <c r="J25" s="310"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0"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0"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0"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0" t="e" cm="1">
        <f t="array" aca="1" ref="N25" ca="1">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#DIV/0!</v>
      </c>
      <c r="O25" s="310" t="e" cm="1">
        <f t="array" aca="1" ref="O25" ca="1">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#DIV/0!</v>
      </c>
      <c r="P25" s="310" t="e" cm="1">
        <f t="array" aca="1" ref="P25" ca="1">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#DIV/0!</v>
      </c>
      <c r="Q25" s="310" t="e" cm="1">
        <f t="array" aca="1" ref="Q25" ca="1">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#DIV/0!</v>
      </c>
      <c r="R25" s="310"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0"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0"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0"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0"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x14ac:dyDescent="0.25">
      <c r="A26" t="s">
        <v>1439</v>
      </c>
      <c r="D26" s="46" t="s">
        <v>1440</v>
      </c>
      <c r="G26" t="s">
        <v>1436</v>
      </c>
      <c r="H26" s="310" t="e" cm="1">
        <f t="array" aca="1" ref="H26" ca="1">_xlfn.IFS(AND(H12&lt;50,H12&gt;0),"green",H24&gt;0.8,"red",H24&gt;0.5,"orange",H24&gt;0.35,"yellow",TRUE,"")</f>
        <v>#DIV/0!</v>
      </c>
      <c r="I26" s="310" t="str" cm="1">
        <f t="array" aca="1" ref="I26" ca="1">_xlfn.IFS(AND(I12&lt;50,I12&gt;0),"green",I24&gt;0.8,"red",I24&gt;0.5,"orange",I24&gt;0.35,"yellow",TRUE,"")</f>
        <v>red</v>
      </c>
      <c r="J26" s="310" t="str" cm="1">
        <f t="array" aca="1" ref="J26" ca="1">_xlfn.IFS(AND(J12&lt;50,J12&gt;0),"green",J24&gt;0.8,"red",J24&gt;0.5,"orange",J24&gt;0.35,"yellow",TRUE,"")</f>
        <v>red</v>
      </c>
      <c r="K26" s="310" t="str" cm="1">
        <f t="array" aca="1" ref="K26" ca="1">_xlfn.IFS(AND(K12&lt;50,K12&gt;0),"green",K24&gt;0.8,"red",K24&gt;0.5,"orange",K24&gt;0.35,"yellow",TRUE,"")</f>
        <v>red</v>
      </c>
      <c r="L26" s="310" t="str" cm="1">
        <f t="array" aca="1" ref="L26" ca="1">_xlfn.IFS(AND(L12&lt;50,L12&gt;0),"green",L24&gt;0.8,"red",L24&gt;0.5,"orange",L24&gt;0.35,"yellow",TRUE,"")</f>
        <v>red</v>
      </c>
      <c r="M26" s="310" t="str" cm="1">
        <f t="array" aca="1" ref="M26" ca="1">_xlfn.IFS(AND(M12&lt;50,M12&gt;0),"green",M24&gt;0.8,"red",M24&gt;0.5,"orange",M24&gt;0.35,"yellow",TRUE,"")</f>
        <v>red</v>
      </c>
      <c r="N26" s="310" t="e" cm="1">
        <f t="array" aca="1" ref="N26" ca="1">_xlfn.IFS(AND(N12&lt;50,N12&gt;0),"green",N24&gt;0.8,"red",N24&gt;0.5,"orange",N24&gt;0.35,"yellow",TRUE,"")</f>
        <v>#DIV/0!</v>
      </c>
      <c r="O26" s="310" t="e" cm="1">
        <f t="array" aca="1" ref="O26" ca="1">_xlfn.IFS(AND(O12&lt;50,O12&gt;0),"green",O24&gt;0.8,"red",O24&gt;0.5,"orange",O24&gt;0.35,"yellow",TRUE,"")</f>
        <v>#DIV/0!</v>
      </c>
      <c r="P26" s="310" t="e" cm="1">
        <f t="array" aca="1" ref="P26" ca="1">_xlfn.IFS(AND(P12&lt;50,P12&gt;0),"green",P24&gt;0.8,"red",P24&gt;0.5,"orange",P24&gt;0.35,"yellow",TRUE,"")</f>
        <v>#DIV/0!</v>
      </c>
      <c r="Q26" s="310" t="e" cm="1">
        <f t="array" aca="1" ref="Q26" ca="1">_xlfn.IFS(AND(Q12&lt;50,Q12&gt;0),"green",Q24&gt;0.8,"red",Q24&gt;0.5,"orange",Q24&gt;0.35,"yellow",TRUE,"")</f>
        <v>#DIV/0!</v>
      </c>
      <c r="R26" s="310" t="str" cm="1">
        <f t="array" ref="R26">_xlfn.IFS(AND(R12&lt;50,R12&gt;0),"green",R24&gt;0.8,"red",R24&gt;0.5,"orange",R24&gt;0.35,"yellow",TRUE,"")</f>
        <v/>
      </c>
      <c r="S26" s="310" t="str" cm="1">
        <f t="array" ref="S26">_xlfn.IFS(AND(S12&lt;50,S12&gt;0),"green",S24&gt;0.8,"red",S24&gt;0.5,"orange",S24&gt;0.35,"yellow",TRUE,"")</f>
        <v/>
      </c>
      <c r="T26" s="310" t="str" cm="1">
        <f t="array" ref="T26">_xlfn.IFS(AND(T12&lt;50,T12&gt;0),"green",T24&gt;0.8,"red",T24&gt;0.5,"orange",T24&gt;0.35,"yellow",TRUE,"")</f>
        <v/>
      </c>
      <c r="U26" s="310" t="str" cm="1">
        <f t="array" ref="U26">_xlfn.IFS(AND(U12&lt;50,U12&gt;0),"green",U24&gt;0.8,"red",U24&gt;0.5,"orange",U24&gt;0.35,"yellow",TRUE,"")</f>
        <v/>
      </c>
      <c r="V26" s="310" t="str" cm="1">
        <f t="array" ref="V26">_xlfn.IFS(AND(V12&lt;50,V12&gt;0),"green",V24&gt;0.8,"red",V24&gt;0.5,"orange",V24&gt;0.35,"yellow",TRUE,"")</f>
        <v/>
      </c>
    </row>
    <row r="27" spans="1:23" s="46" customFormat="1" ht="105" x14ac:dyDescent="0.25">
      <c r="A27" s="331" t="s">
        <v>1441</v>
      </c>
      <c r="D27" s="46" t="s">
        <v>1442</v>
      </c>
      <c r="G27" t="s">
        <v>1436</v>
      </c>
      <c r="H27" s="46" t="e" cm="1">
        <f t="array" aca="1" ref="H27" ca="1">_xlfn.IFS(
H12&lt;=0,"",
H12&lt;50,TXT_build!$D$6,
H12&lt;70,TXT_build!$D$7 &amp;OUT_rooms!H4&amp;TXT_build!$D$10,
H12&lt;90,TXT_build!$D$8 &amp;OUT_rooms!H4&amp;TXT_build!$D$10,
TRUE,TXT_build!$D$9 &amp;OUT_rooms!H4&amp;TXT_build!$D$10)</f>
        <v>#DIV/0!</v>
      </c>
      <c r="I27" s="46" t="str" cm="1">
        <f t="array" aca="1" ref="I27" ca="1">_xlfn.IFS(
I12&lt;=0,"",
I12&lt;50,TXT_build!$D$6,
I12&lt;70,TXT_build!$D$7 &amp;OUT_rooms!I4&amp;TXT_build!$D$10,
I12&lt;90,TXT_build!$D$8 &amp;OUT_rooms!I4&amp;TXT_build!$D$10,
TRUE,TXT_build!$D$9 &amp;OUT_rooms!I4&amp;TXT_build!$D$10)</f>
        <v xml:space="preserve">### Verbesserungsbedarf, Da geht noch was.  
Über die Außenwand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Verbesserungsbedarf, Da geht noch was.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Gut geeignet, mit Potenzial.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e" cm="1">
        <f t="array" aca="1" ref="N27" ca="1">_xlfn.IFS(
N12&lt;=0,"",
N12&lt;50,TXT_build!$D$6,
N12&lt;70,TXT_build!$D$7 &amp;OUT_rooms!N4&amp;TXT_build!$D$10,
N12&lt;90,TXT_build!$D$8 &amp;OUT_rooms!N4&amp;TXT_build!$D$10,
TRUE,TXT_build!$D$9 &amp;OUT_rooms!N4&amp;TXT_build!$D$10)</f>
        <v>#DIV/0!</v>
      </c>
      <c r="O27" s="46" t="e" cm="1">
        <f t="array" aca="1" ref="O27" ca="1">_xlfn.IFS(
O12&lt;=0,"",
O12&lt;50,TXT_build!$D$6,
O12&lt;70,TXT_build!$D$7 &amp;OUT_rooms!O4&amp;TXT_build!$D$10,
O12&lt;90,TXT_build!$D$8 &amp;OUT_rooms!O4&amp;TXT_build!$D$10,
TRUE,TXT_build!$D$9 &amp;OUT_rooms!O4&amp;TXT_build!$D$10)</f>
        <v>#DIV/0!</v>
      </c>
      <c r="P27" s="46" t="e" cm="1">
        <f t="array" aca="1" ref="P27" ca="1">_xlfn.IFS(
P12&lt;=0,"",
P12&lt;50,TXT_build!$D$6,
P12&lt;70,TXT_build!$D$7 &amp;OUT_rooms!P4&amp;TXT_build!$D$10,
P12&lt;90,TXT_build!$D$8 &amp;OUT_rooms!P4&amp;TXT_build!$D$10,
TRUE,TXT_build!$D$9 &amp;OUT_rooms!P4&amp;TXT_build!$D$10)</f>
        <v>#DIV/0!</v>
      </c>
      <c r="Q27" s="46" t="e" cm="1">
        <f t="array" aca="1" ref="Q27" ca="1">_xlfn.IFS(
Q12&lt;=0,"",
Q12&lt;50,TXT_build!$D$6,
Q12&lt;70,TXT_build!$D$7 &amp;OUT_rooms!Q4&amp;TXT_build!$D$10,
Q12&lt;90,TXT_build!$D$8 &amp;OUT_rooms!Q4&amp;TXT_build!$D$10,
TRUE,TXT_build!$D$9 &amp;OUT_rooms!Q4&amp;TXT_build!$D$10)</f>
        <v>#DIV/0!</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x14ac:dyDescent="0.25">
      <c r="A28" s="331" t="s">
        <v>1443</v>
      </c>
      <c r="D28" t="s">
        <v>1444</v>
      </c>
      <c r="G28" t="s">
        <v>1436</v>
      </c>
      <c r="H28" s="46" t="e" cm="1">
        <f t="array" ref="H28">"pic_G2_rad_" &amp;
_xlfn.IFS(clc_build!G40&lt;0.5,"bigger_warning",
clc_build!G40&lt;1,"bigger",
AND(clc_build!G40&gt;=1,clc_build!G39&lt;1),"better",
clc_build!G39&gt;=1,"suff")</f>
        <v>#N/A</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pic_G2_rad_bigger_warning</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v>
      </c>
      <c r="M28" s="46" t="str" cm="1">
        <f t="array" aca="1" ref="M28" ca="1">"pic_G2_rad_" &amp;
_xlfn.IFS(clc_build!L40&lt;0.5,"bigger_warning",
clc_build!L40&lt;1,"bigger",
AND(clc_build!L40&gt;=1,clc_build!L39&lt;1),"better",
clc_build!L39&gt;=1,"suff")</f>
        <v>pic_G2_rad_bigger_warning</v>
      </c>
      <c r="N28" s="46" t="e" cm="1">
        <f t="array" ref="N28">"pic_G2_rad_" &amp;
_xlfn.IFS(clc_build!M40&lt;0.5,"bigger_warning",
clc_build!M40&lt;1,"bigger",
AND(clc_build!M40&gt;=1,clc_build!M39&lt;1),"better",
clc_build!M39&gt;=1,"suff")</f>
        <v>#N/A</v>
      </c>
      <c r="O28" s="46" t="e" cm="1">
        <f t="array" ref="O28">"pic_G2_rad_" &amp;
_xlfn.IFS(clc_build!N40&lt;0.5,"bigger_warning",
clc_build!N40&lt;1,"bigger",
AND(clc_build!N40&gt;=1,clc_build!N39&lt;1),"better",
clc_build!N39&gt;=1,"suff")</f>
        <v>#N/A</v>
      </c>
      <c r="P28" s="46" t="e" cm="1">
        <f t="array" ref="P28">"pic_G2_rad_" &amp;
_xlfn.IFS(clc_build!O40&lt;0.5,"bigger_warning",
clc_build!O40&lt;1,"bigger",
AND(clc_build!O40&gt;=1,clc_build!O39&lt;1),"better",
clc_build!O39&gt;=1,"suff")</f>
        <v>#N/A</v>
      </c>
      <c r="Q28" s="46" t="e" cm="1">
        <f t="array" ref="Q28">"pic_G2_rad_" &amp;
_xlfn.IFS(clc_build!P40&lt;0.5,"bigger_warning",
clc_build!P40&lt;1,"bigger",
AND(clc_build!P40&gt;=1,clc_build!P39&lt;1),"better",
clc_build!P39&gt;=1,"suff")</f>
        <v>#N/A</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75.75" thickBot="1" x14ac:dyDescent="0.3">
      <c r="A29" s="336" t="s">
        <v>1445</v>
      </c>
      <c r="B29" s="83" t="s">
        <v>180</v>
      </c>
      <c r="D29" s="83" t="s">
        <v>1446</v>
      </c>
      <c r="G29" s="83" t="s">
        <v>1436</v>
      </c>
      <c r="H29" s="274" t="e" cm="1">
        <f t="array" ref="H29">_xlfn.IFS(clc_build!G40&lt;0.5,TXT_build!$D$11,
clc_build!G40&lt;1,TXT_build!$D$12,
AND(clc_build!G40&gt;=1,clc_build!G39&lt;1),TXT_build!$D$13,
clc_build!G39&gt;=1,TXT_build!$D$14)</f>
        <v>#N/A</v>
      </c>
      <c r="I29" s="274" t="str" cm="1">
        <f t="array" aca="1" ref="I29" ca="1">_xlfn.IFS(clc_build!H40&lt;0.5,TXT_build!$D$11,
clc_build!H40&lt;1,TXT_build!$D$12,
AND(clc_build!H40&gt;=1,clc_build!H39&lt;1),TXT_build!$D$13,
clc_build!H39&gt;=1,TXT_build!$D$14)</f>
        <v xml:space="preserve">### Zu geringe Leistung.  
Auch ein besserer Heizkörper (Typ 33) müsste etwas größer dimensioniert werden.
</v>
      </c>
      <c r="J29" s="274" t="str" cm="1">
        <f t="array" aca="1" ref="J29" ca="1">_xlfn.IFS(clc_build!I40&lt;0.5,TXT_build!$D$11,
clc_build!I40&lt;1,TXT_build!$D$12,
AND(clc_build!I40&gt;=1,clc_build!I39&lt;1),TXT_build!$D$13,
clc_build!I39&gt;=1,TXT_build!$D$14)</f>
        <v xml:space="preserve">### Der aktuelle Heizkörper ist zu klein.  
Selbst ein besseres Modell (Typ 33) müsste mindestens doppelt so groß sein.
</v>
      </c>
      <c r="K29" s="274" t="str" cm="1">
        <f t="array" aca="1" ref="K29" ca="1">_xlfn.IFS(clc_build!J40&lt;0.5,TXT_build!$D$11,
clc_build!J40&lt;1,TXT_build!$D$12,
AND(clc_build!J40&gt;=1,clc_build!J39&lt;1),TXT_build!$D$13,
clc_build!J39&gt;=1,TXT_build!$D$14)</f>
        <v xml:space="preserve">### Der aktuelle Heizkörper ist zu klein.  
Selbst ein besseres Modell (Typ 33) müsste mindestens doppelt so groß sein.
</v>
      </c>
      <c r="L29" s="274" t="str" cm="1">
        <f t="array" aca="1" ref="L29" ca="1">_xlfn.IFS(clc_build!K40&lt;0.5,TXT_build!$D$11,
clc_build!K40&lt;1,TXT_build!$D$12,
AND(clc_build!K40&gt;=1,clc_build!K39&lt;1),TXT_build!$D$13,
clc_build!K39&gt;=1,TXT_build!$D$14)</f>
        <v xml:space="preserve">### Zu geringe Leistung.  
Auch ein besserer Heizkörper (Typ 33) müsste etwas größer dimensioniert werden.
</v>
      </c>
      <c r="M29" s="274" t="str" cm="1">
        <f t="array" aca="1" ref="M29" ca="1">_xlfn.IFS(clc_build!L40&lt;0.5,TXT_build!$D$11,
clc_build!L40&lt;1,TXT_build!$D$12,
AND(clc_build!L40&gt;=1,clc_build!L39&lt;1),TXT_build!$D$13,
clc_build!L39&gt;=1,TXT_build!$D$14)</f>
        <v xml:space="preserve">### Der aktuelle Heizkörper ist zu klein.  
Selbst ein besseres Modell (Typ 33) müsste mindestens doppelt so groß sein.
</v>
      </c>
      <c r="N29" s="274" t="e" cm="1">
        <f t="array" ref="N29">_xlfn.IFS(clc_build!M40&lt;0.5,TXT_build!$D$11,
clc_build!M40&lt;1,TXT_build!$D$12,
AND(clc_build!M40&gt;=1,clc_build!M39&lt;1),TXT_build!$D$13,
clc_build!M39&gt;=1,TXT_build!$D$14)</f>
        <v>#N/A</v>
      </c>
      <c r="O29" s="274" t="e" cm="1">
        <f t="array" ref="O29">_xlfn.IFS(clc_build!N40&lt;0.5,TXT_build!$D$11,
clc_build!N40&lt;1,TXT_build!$D$12,
AND(clc_build!N40&gt;=1,clc_build!N39&lt;1),TXT_build!$D$13,
clc_build!N39&gt;=1,TXT_build!$D$14)</f>
        <v>#N/A</v>
      </c>
      <c r="P29" s="274" t="e" cm="1">
        <f t="array" ref="P29">_xlfn.IFS(clc_build!O40&lt;0.5,TXT_build!$D$11,
clc_build!O40&lt;1,TXT_build!$D$12,
AND(clc_build!O40&gt;=1,clc_build!O39&lt;1),TXT_build!$D$13,
clc_build!O39&gt;=1,TXT_build!$D$14)</f>
        <v>#N/A</v>
      </c>
      <c r="Q29" s="274" t="e" cm="1">
        <f t="array" ref="Q29">_xlfn.IFS(clc_build!P40&lt;0.5,TXT_build!$D$11,
clc_build!P40&lt;1,TXT_build!$D$12,
AND(clc_build!P40&gt;=1,clc_build!P39&lt;1),TXT_build!$D$13,
clc_build!P39&gt;=1,TXT_build!$D$14)</f>
        <v>#N/A</v>
      </c>
      <c r="R29" s="274" t="str" cm="1">
        <f t="array" ref="R29">_xlfn.IFS(clc_build!Q40&lt;0.5,TXT_build!$D$11,
clc_build!Q40&lt;1,TXT_build!$D$12,
AND(clc_build!Q40&gt;=1,clc_build!Q39&lt;1),TXT_build!$D$13,
clc_build!Q39&gt;=1,TXT_build!$D$14)</f>
        <v xml:space="preserve">### Der aktuelle Heizkörper ist zu klein.  
Selbst ein besseres Modell (Typ 33)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(Typ 33)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(Typ 33)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(Typ 33)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(Typ 33) müsste mindestens doppelt so groß sein.
</v>
      </c>
    </row>
    <row r="30" spans="1:23" x14ac:dyDescent="0.25">
      <c r="A30" s="201" t="s">
        <v>1447</v>
      </c>
      <c r="H30" s="46" t="e" cm="1">
        <f t="array" aca="1" ref="H30" ca="1">_xlfn.IFS(
H12&lt;=0,"",
H12&lt;50,"green",
H12&lt;70,"yellow",
H12&lt;90,"orange",
TRUE,"red")</f>
        <v>#DIV/0!</v>
      </c>
      <c r="I30" s="46" t="str" cm="1">
        <f t="array" aca="1" ref="I30" ca="1">_xlfn.IFS(
I12&lt;=0,"",
I12&lt;50,"green",
I12&lt;70,"yellow",
I12&lt;90,"orange",
TRUE,"red")</f>
        <v>orange</v>
      </c>
      <c r="J30" s="46" t="str" cm="1">
        <f t="array" aca="1" ref="J30" ca="1">_xlfn.IFS(
J12&lt;=0,"",
J12&lt;50,"green",
J12&lt;70,"yellow",
J12&lt;90,"orange",
TRUE,"red")</f>
        <v>orange</v>
      </c>
      <c r="K30" s="46" t="str" cm="1">
        <f t="array" aca="1" ref="K30" ca="1">_xlfn.IFS(
K12&lt;=0,"",
K12&lt;50,"green",
K12&lt;70,"yellow",
K12&lt;90,"orange",
TRUE,"red")</f>
        <v>yellow</v>
      </c>
      <c r="L30" s="46" t="str" cm="1">
        <f t="array" aca="1" ref="L30" ca="1">_xlfn.IFS(
L12&lt;=0,"",
L12&lt;50,"green",
L12&lt;70,"yellow",
L12&lt;90,"orange",
TRUE,"red")</f>
        <v>red</v>
      </c>
      <c r="M30" s="46" t="str" cm="1">
        <f t="array" aca="1" ref="M30" ca="1">_xlfn.IFS(
M12&lt;=0,"",
M12&lt;50,"green",
M12&lt;70,"yellow",
M12&lt;90,"orange",
TRUE,"red")</f>
        <v>red</v>
      </c>
      <c r="N30" s="46" t="e" cm="1">
        <f t="array" aca="1" ref="N30" ca="1">_xlfn.IFS(
N12&lt;=0,"",
N12&lt;50,"green",
N12&lt;70,"yellow",
N12&lt;90,"orange",
TRUE,"red")</f>
        <v>#DIV/0!</v>
      </c>
      <c r="O30" s="46" t="e" cm="1">
        <f t="array" aca="1" ref="O30" ca="1">_xlfn.IFS(
O12&lt;=0,"",
O12&lt;50,"green",
O12&lt;70,"yellow",
O12&lt;90,"orange",
TRUE,"red")</f>
        <v>#DIV/0!</v>
      </c>
      <c r="P30" s="46" t="e" cm="1">
        <f t="array" aca="1" ref="P30" ca="1">_xlfn.IFS(
P12&lt;=0,"",
P12&lt;50,"green",
P12&lt;70,"yellow",
P12&lt;90,"orange",
TRUE,"red")</f>
        <v>#DIV/0!</v>
      </c>
      <c r="Q30" s="46" t="e" cm="1">
        <f t="array" aca="1" ref="Q30" ca="1">_xlfn.IFS(
Q12&lt;=0,"",
Q12&lt;50,"green",
Q12&lt;70,"yellow",
Q12&lt;90,"orange",
TRUE,"red")</f>
        <v>#DIV/0!</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x14ac:dyDescent="0.25">
      <c r="A31" s="201" t="s">
        <v>1448</v>
      </c>
      <c r="H31" s="46" t="e" cm="1">
        <f t="array" ref="H31">_xlfn.IFS(clc_build!G40&lt;0.5,"red",
clc_build!G40&lt;1,"orange",
AND(clc_build!G40&gt;=1,clc_build!G39&lt;1),"yellow",
clc_build!G39&gt;=1,"green")</f>
        <v>#N/A</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red</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orange</v>
      </c>
      <c r="M31" s="46" t="str" cm="1">
        <f t="array" aca="1" ref="M31" ca="1">_xlfn.IFS(clc_build!L40&lt;0.5,"red",
clc_build!L40&lt;1,"orange",
AND(clc_build!L40&gt;=1,clc_build!L39&lt;1),"yellow",
clc_build!L39&gt;=1,"green")</f>
        <v>red</v>
      </c>
      <c r="N31" s="46" t="e" cm="1">
        <f t="array" ref="N31">_xlfn.IFS(clc_build!M40&lt;0.5,"red",
clc_build!M40&lt;1,"orange",
AND(clc_build!M40&gt;=1,clc_build!M39&lt;1),"yellow",
clc_build!M39&gt;=1,"green")</f>
        <v>#N/A</v>
      </c>
      <c r="O31" s="46" t="e" cm="1">
        <f t="array" ref="O31">_xlfn.IFS(clc_build!N40&lt;0.5,"red",
clc_build!N40&lt;1,"orange",
AND(clc_build!N40&gt;=1,clc_build!N39&lt;1),"yellow",
clc_build!N39&gt;=1,"green")</f>
        <v>#N/A</v>
      </c>
      <c r="P31" s="46" t="e" cm="1">
        <f t="array" ref="P31">_xlfn.IFS(clc_build!O40&lt;0.5,"red",
clc_build!O40&lt;1,"orange",
AND(clc_build!O40&gt;=1,clc_build!O39&lt;1),"yellow",
clc_build!O39&gt;=1,"green")</f>
        <v>#N/A</v>
      </c>
      <c r="Q31" s="46" t="e" cm="1">
        <f t="array" ref="Q31">_xlfn.IFS(clc_build!P40&lt;0.5,"red",
clc_build!P40&lt;1,"orange",
AND(clc_build!P40&gt;=1,clc_build!P39&lt;1),"yellow",
clc_build!P39&gt;=1,"green")</f>
        <v>#N/A</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x14ac:dyDescent="0.3">
      <c r="A32" s="336" t="s">
        <v>1449</v>
      </c>
      <c r="H32" s="274" t="e" cm="1">
        <f t="array" ref="H32">_xlfn.IFS(clc_build!G40&lt;0.5,"stark vergrößern",
clc_build!G40&lt;1,"vergrößern",
AND(clc_build!G40&gt;=1,clc_build!G39&lt;1),"verbessern",
clc_build!G39&gt;=1,"")</f>
        <v>#N/A</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stark vergrößern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vergrößern</v>
      </c>
      <c r="M32" s="274" t="str" cm="1">
        <f t="array" aca="1" ref="M32" ca="1">_xlfn.IFS(clc_build!L40&lt;0.5,"stark vergrößern",
clc_build!L40&lt;1,"vergrößern",
AND(clc_build!L40&gt;=1,clc_build!L39&lt;1),"verbessern",
clc_build!L39&gt;=1,"")</f>
        <v>stark vergrößern</v>
      </c>
      <c r="N32" s="274" t="e" cm="1">
        <f t="array" ref="N32">_xlfn.IFS(clc_build!M40&lt;0.5,"stark vergrößern",
clc_build!M40&lt;1,"vergrößern",
AND(clc_build!M40&gt;=1,clc_build!M39&lt;1),"verbessern",
clc_build!M39&gt;=1,"")</f>
        <v>#N/A</v>
      </c>
      <c r="O32" s="274" t="e" cm="1">
        <f t="array" ref="O32">_xlfn.IFS(clc_build!N40&lt;0.5,"stark vergrößern",
clc_build!N40&lt;1,"vergrößern",
AND(clc_build!N40&gt;=1,clc_build!N39&lt;1),"verbessern",
clc_build!N39&gt;=1,"")</f>
        <v>#N/A</v>
      </c>
      <c r="P32" s="274" t="e" cm="1">
        <f t="array" ref="P32">_xlfn.IFS(clc_build!O40&lt;0.5,"stark vergrößern",
clc_build!O40&lt;1,"vergrößern",
AND(clc_build!O40&gt;=1,clc_build!O39&lt;1),"verbessern",
clc_build!O39&gt;=1,"")</f>
        <v>#N/A</v>
      </c>
      <c r="Q32" s="274" t="e" cm="1">
        <f t="array" ref="Q32">_xlfn.IFS(clc_build!P40&lt;0.5,"stark vergrößern",
clc_build!P40&lt;1,"vergrößern",
AND(clc_build!P40&gt;=1,clc_build!P39&lt;1),"verbessern",
clc_build!P39&gt;=1,"")</f>
        <v>#N/A</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x14ac:dyDescent="0.25">
      <c r="A33" s="201"/>
      <c r="N33" s="46"/>
      <c r="O33" s="46"/>
      <c r="P33" s="46"/>
      <c r="Q33" s="46"/>
      <c r="R33" s="46"/>
      <c r="S33" s="46"/>
      <c r="T33" s="46"/>
      <c r="U33" s="46"/>
      <c r="V33" s="46"/>
    </row>
    <row r="34" spans="1:22" s="197" customFormat="1" x14ac:dyDescent="0.25">
      <c r="A34" s="259" t="s">
        <v>1450</v>
      </c>
      <c r="H34" s="300"/>
      <c r="I34" s="300"/>
      <c r="J34" s="300"/>
      <c r="K34" s="300"/>
      <c r="L34" s="300"/>
      <c r="M34" s="300"/>
      <c r="N34" s="300"/>
      <c r="O34" s="300"/>
      <c r="P34" s="300"/>
      <c r="Q34" s="300"/>
      <c r="R34" s="300"/>
      <c r="S34" s="300"/>
      <c r="T34" s="300"/>
      <c r="U34" s="300"/>
      <c r="V34" s="300"/>
    </row>
    <row r="35" spans="1:22" x14ac:dyDescent="0.25">
      <c r="A35" t="s">
        <v>1451</v>
      </c>
      <c r="B35" t="s">
        <v>182</v>
      </c>
      <c r="D35" t="s">
        <v>1452</v>
      </c>
      <c r="G35" t="s">
        <v>1453</v>
      </c>
      <c r="H35" s="46" t="e"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#N/A</v>
      </c>
      <c r="I35" s="46" cm="1">
        <f t="array" aca="1" ref="I35" ca="1">_xlfn.LET(
  _xlpm.deck,clc_build!H$39,
   _xlfn.IFS(
1&lt;=clc_build!H$39,
MAX(0, MIN(0.25, (1.5 - _xlpm.deck)*0.25/0.5)),
 AND(1&gt;clc_build!H$39,clc_build!H$39&gt;=0.8),
MAX(0.27, MIN(0.5, 0.25 + (1 - _xlpm.deck)*0.25/0.2)),
  OR(AND(0.8&gt;clc_build!H$39,clc_build!H$39&gt;=0.6),clc_build!H$38&gt;clc_build!H$7),
MAX(0.52, MIN(0.75, 0.5 + (0.8 - _xlpm.deck)*0.25/0.2)),
   AND(clc_build!H$39&lt;0.6,clc_build!H$38&lt;clc_build!H$7),
MAX(0.77, MIN(1, 0.75 + (0.6 - _xlpm.deck)*0.25/0.2))))</f>
        <v>1</v>
      </c>
      <c r="J35" s="46" cm="1">
        <f t="array" aca="1" ref="J35" ca="1">_xlfn.LET(
  _xlpm.deck,clc_build!I$39,
   _xlfn.IFS(
1&lt;=clc_build!I$39,
MAX(0, MIN(0.25, (1.5 - _xlpm.deck)*0.25/0.5)),
 AND(1&gt;clc_build!I$39,clc_build!I$39&gt;=0.8),
MAX(0.27, MIN(0.5, 0.25 + (1 - _xlpm.deck)*0.25/0.2)),
  OR(AND(0.8&gt;clc_build!I$39,clc_build!I$39&gt;=0.6),clc_build!I$38&gt;clc_build!I$7),
MAX(0.52, MIN(0.75, 0.5 + (0.8 - _xlpm.deck)*0.25/0.2)),
   AND(clc_build!I$39&lt;0.6,clc_build!I$38&lt;clc_build!I$7),
MAX(0.77, MIN(1, 0.75 + (0.6 - _xlpm.deck)*0.25/0.2))))</f>
        <v>1</v>
      </c>
      <c r="K35" s="46" cm="1">
        <f t="array" aca="1" ref="K35" ca="1">_xlfn.LET(
  _xlpm.deck,clc_build!J$39,
   _xlfn.IFS(
1&lt;=clc_build!J$39,
MAX(0, MIN(0.25, (1.5 - _xlpm.deck)*0.25/0.5)),
 AND(1&gt;clc_build!J$39,clc_build!J$39&gt;=0.8),
MAX(0.27, MIN(0.5, 0.25 + (1 - _xlpm.deck)*0.25/0.2)),
  OR(AND(0.8&gt;clc_build!J$39,clc_build!J$39&gt;=0.6),clc_build!J$38&gt;clc_build!J$7),
MAX(0.52, MIN(0.75, 0.5 + (0.8 - _xlpm.deck)*0.25/0.2)),
   AND(clc_build!J$39&lt;0.6,clc_build!J$38&lt;clc_build!J$7),
MAX(0.77, MIN(1, 0.75 + (0.6 - _xlpm.deck)*0.25/0.2))))</f>
        <v>1</v>
      </c>
      <c r="L35" s="46" cm="1">
        <f t="array" aca="1" ref="L35" ca="1">_xlfn.LET(
  _xlpm.deck,clc_build!K$39,
   _xlfn.IFS(
1&lt;=clc_build!K$39,
MAX(0, MIN(0.25, (1.5 - _xlpm.deck)*0.25/0.5)),
 AND(1&gt;clc_build!K$39,clc_build!K$39&gt;=0.8),
MAX(0.27, MIN(0.5, 0.25 + (1 - _xlpm.deck)*0.25/0.2)),
  OR(AND(0.8&gt;clc_build!K$39,clc_build!K$39&gt;=0.6),clc_build!K$38&gt;clc_build!K$7),
MAX(0.52, MIN(0.75, 0.5 + (0.8 - _xlpm.deck)*0.25/0.2)),
   AND(clc_build!K$39&lt;0.6,clc_build!K$38&lt;clc_build!K$7),
MAX(0.77, MIN(1, 0.75 + (0.6 - _xlpm.deck)*0.25/0.2))))</f>
        <v>1</v>
      </c>
      <c r="M35" s="46" cm="1">
        <f t="array" aca="1" ref="M35" ca="1">_xlfn.LET(
  _xlpm.deck,clc_build!L$39,
   _xlfn.IFS(
1&lt;=clc_build!L$39,
MAX(0, MIN(0.25, (1.5 - _xlpm.deck)*0.25/0.5)),
 AND(1&gt;clc_build!L$39,clc_build!L$39&gt;=0.8),
MAX(0.27, MIN(0.5, 0.25 + (1 - _xlpm.deck)*0.25/0.2)),
  OR(AND(0.8&gt;clc_build!L$39,clc_build!L$39&gt;=0.6),clc_build!L$38&gt;clc_build!L$7),
MAX(0.52, MIN(0.75, 0.5 + (0.8 - _xlpm.deck)*0.25/0.2)),
   AND(clc_build!L$39&lt;0.6,clc_build!L$38&lt;clc_build!L$7),
MAX(0.77, MIN(1, 0.75 + (0.6 - _xlpm.deck)*0.25/0.2))))</f>
        <v>1</v>
      </c>
      <c r="N35" s="46" t="e" cm="1">
        <f t="array" aca="1" ref="N35" ca="1">_xlfn.LET(
  _xlpm.deck,clc_build!M$39,
   _xlfn.IFS(
1&lt;=clc_build!M$39,
MAX(0, MIN(0.25, (1.5 - _xlpm.deck)*0.25/0.5)),
 AND(1&gt;clc_build!M$39,clc_build!M$39&gt;=0.8),
MAX(0.27, MIN(0.5, 0.25 + (1 - _xlpm.deck)*0.25/0.2)),
  OR(AND(0.8&gt;clc_build!M$39,clc_build!M$39&gt;=0.6),clc_build!M$38&gt;clc_build!M$7),
MAX(0.52, MIN(0.75, 0.5 + (0.8 - _xlpm.deck)*0.25/0.2)),
   AND(clc_build!M$39&lt;0.6,clc_build!M$38&lt;clc_build!M$7),
MAX(0.77, MIN(1, 0.75 + (0.6 - _xlpm.deck)*0.25/0.2))))</f>
        <v>#N/A</v>
      </c>
      <c r="O35" s="46" t="e" cm="1">
        <f t="array" aca="1" ref="O35" ca="1">_xlfn.LET(
  _xlpm.deck,clc_build!N$39,
   _xlfn.IFS(
1&lt;=clc_build!N$39,
MAX(0, MIN(0.25, (1.5 - _xlpm.deck)*0.25/0.5)),
 AND(1&gt;clc_build!N$39,clc_build!N$39&gt;=0.8),
MAX(0.27, MIN(0.5, 0.25 + (1 - _xlpm.deck)*0.25/0.2)),
  OR(AND(0.8&gt;clc_build!N$39,clc_build!N$39&gt;=0.6),clc_build!N$38&gt;clc_build!N$7),
MAX(0.52, MIN(0.75, 0.5 + (0.8 - _xlpm.deck)*0.25/0.2)),
   AND(clc_build!N$39&lt;0.6,clc_build!N$38&lt;clc_build!N$7),
MAX(0.77, MIN(1, 0.75 + (0.6 - _xlpm.deck)*0.25/0.2))))</f>
        <v>#N/A</v>
      </c>
      <c r="P35" s="46" t="e" cm="1">
        <f t="array" aca="1" ref="P35" ca="1">_xlfn.LET(
  _xlpm.deck,clc_build!O$39,
   _xlfn.IFS(
1&lt;=clc_build!O$39,
MAX(0, MIN(0.25, (1.5 - _xlpm.deck)*0.25/0.5)),
 AND(1&gt;clc_build!O$39,clc_build!O$39&gt;=0.8),
MAX(0.27, MIN(0.5, 0.25 + (1 - _xlpm.deck)*0.25/0.2)),
  OR(AND(0.8&gt;clc_build!O$39,clc_build!O$39&gt;=0.6),clc_build!O$38&gt;clc_build!O$7),
MAX(0.52, MIN(0.75, 0.5 + (0.8 - _xlpm.deck)*0.25/0.2)),
   AND(clc_build!O$39&lt;0.6,clc_build!O$38&lt;clc_build!O$7),
MAX(0.77, MIN(1, 0.75 + (0.6 - _xlpm.deck)*0.25/0.2))))</f>
        <v>#N/A</v>
      </c>
      <c r="Q35" s="46" t="e" cm="1">
        <f t="array" aca="1" ref="Q35" ca="1">_xlfn.LET(
  _xlpm.deck,clc_build!P$39,
   _xlfn.IFS(
1&lt;=clc_build!P$39,
MAX(0, MIN(0.25, (1.5 - _xlpm.deck)*0.25/0.5)),
 AND(1&gt;clc_build!P$39,clc_build!P$39&gt;=0.8),
MAX(0.27, MIN(0.5, 0.25 + (1 - _xlpm.deck)*0.25/0.2)),
  OR(AND(0.8&gt;clc_build!P$39,clc_build!P$39&gt;=0.6),clc_build!P$38&gt;clc_build!P$7),
MAX(0.52, MIN(0.75, 0.5 + (0.8 - _xlpm.deck)*0.25/0.2)),
   AND(clc_build!P$39&lt;0.6,clc_build!P$38&lt;clc_build!P$7),
MAX(0.77, MIN(1, 0.75 + (0.6 - _xlpm.deck)*0.25/0.2))))</f>
        <v>#N/A</v>
      </c>
      <c r="R35" s="46" t="e" cm="1">
        <f t="array" ref="R35">_xlfn.LET(
  _xlpm.deck,clc_build!Q$39,
   _xlfn.IFS(
1&lt;=clc_build!Q$39,
MAX(0, MIN(0.25, (1.5 - _xlpm.deck)*0.25/0.5)),
 AND(1&gt;clc_build!Q$39,clc_build!Q$39&gt;=0.8),
MAX(0.27, MIN(0.5, 0.25 + (1 - _xlpm.deck)*0.25/0.2)),
  OR(AND(0.8&gt;clc_build!Q$39,clc_build!Q$39&gt;=0.6),clc_build!Q$38&gt;clc_build!Q$7),
MAX(0.52, MIN(0.75, 0.5 + (0.8 - _xlpm.deck)*0.25/0.2)),
   AND(clc_build!Q$39&lt;0.6,clc_build!Q$38&lt;clc_build!Q$7),
MAX(0.77, MIN(1, 0.75 + (0.6 - _xlpm.deck)*0.25/0.2))))</f>
        <v>#N/A</v>
      </c>
      <c r="S35" s="46" t="e" cm="1">
        <f t="array" ref="S35">_xlfn.LET(
  _xlpm.deck,clc_build!R$39,
   _xlfn.IFS(
1&lt;=clc_build!R$39,
MAX(0, MIN(0.25, (1.5 - _xlpm.deck)*0.25/0.5)),
 AND(1&gt;clc_build!R$39,clc_build!R$39&gt;=0.8),
MAX(0.27, MIN(0.5, 0.25 + (1 - _xlpm.deck)*0.25/0.2)),
  OR(AND(0.8&gt;clc_build!R$39,clc_build!R$39&gt;=0.6),clc_build!R$38&gt;clc_build!R$7),
MAX(0.52, MIN(0.75, 0.5 + (0.8 - _xlpm.deck)*0.25/0.2)),
   AND(clc_build!R$39&lt;0.6,clc_build!R$38&lt;clc_build!R$7),
MAX(0.77, MIN(1, 0.75 + (0.6 - _xlpm.deck)*0.25/0.2))))</f>
        <v>#N/A</v>
      </c>
      <c r="T35" s="46" t="e" cm="1">
        <f t="array" ref="T35">_xlfn.LET(
  _xlpm.deck,clc_build!S$39,
   _xlfn.IFS(
1&lt;=clc_build!S$39,
MAX(0, MIN(0.25, (1.5 - _xlpm.deck)*0.25/0.5)),
 AND(1&gt;clc_build!S$39,clc_build!S$39&gt;=0.8),
MAX(0.27, MIN(0.5, 0.25 + (1 - _xlpm.deck)*0.25/0.2)),
  OR(AND(0.8&gt;clc_build!S$39,clc_build!S$39&gt;=0.6),clc_build!S$38&gt;clc_build!S$7),
MAX(0.52, MIN(0.75, 0.5 + (0.8 - _xlpm.deck)*0.25/0.2)),
   AND(clc_build!S$39&lt;0.6,clc_build!S$38&lt;clc_build!S$7),
MAX(0.77, MIN(1, 0.75 + (0.6 - _xlpm.deck)*0.25/0.2))))</f>
        <v>#N/A</v>
      </c>
      <c r="U35" s="46" t="e" cm="1">
        <f t="array" ref="U35">_xlfn.LET(
  _xlpm.deck,clc_build!T$39,
   _xlfn.IFS(
1&lt;=clc_build!T$39,
MAX(0, MIN(0.25, (1.5 - _xlpm.deck)*0.25/0.5)),
 AND(1&gt;clc_build!T$39,clc_build!T$39&gt;=0.8),
MAX(0.27, MIN(0.5, 0.25 + (1 - _xlpm.deck)*0.25/0.2)),
  OR(AND(0.8&gt;clc_build!T$39,clc_build!T$39&gt;=0.6),clc_build!T$38&gt;clc_build!T$7),
MAX(0.52, MIN(0.75, 0.5 + (0.8 - _xlpm.deck)*0.25/0.2)),
   AND(clc_build!T$39&lt;0.6,clc_build!T$38&lt;clc_build!T$7),
MAX(0.77, MIN(1, 0.75 + (0.6 - _xlpm.deck)*0.25/0.2))))</f>
        <v>#N/A</v>
      </c>
      <c r="V35" s="46" t="e" cm="1">
        <f t="array" ref="V35">_xlfn.LET(
  _xlpm.deck,clc_build!U$39,
   _xlfn.IFS(
1&lt;=clc_build!U$39,
MAX(0, MIN(0.25, (1.5 - _xlpm.deck)*0.25/0.5)),
 AND(1&gt;clc_build!U$39,clc_build!U$39&gt;=0.8),
MAX(0.27, MIN(0.5, 0.25 + (1 - _xlpm.deck)*0.25/0.2)),
  OR(AND(0.8&gt;clc_build!U$39,clc_build!U$39&gt;=0.6),clc_build!U$38&gt;clc_build!U$7),
MAX(0.52, MIN(0.75, 0.5 + (0.8 - _xlpm.deck)*0.25/0.2)),
   AND(clc_build!U$39&lt;0.6,clc_build!U$38&lt;clc_build!U$7),
MAX(0.77, MIN(1, 0.75 + (0.6 - _xlpm.deck)*0.25/0.2))))</f>
        <v>#N/A</v>
      </c>
    </row>
    <row r="36" spans="1:22" x14ac:dyDescent="0.25">
      <c r="A36" t="s">
        <v>1454</v>
      </c>
      <c r="B36" t="s">
        <v>182</v>
      </c>
      <c r="D36" t="s">
        <v>1455</v>
      </c>
      <c r="G36" t="s">
        <v>1453</v>
      </c>
      <c r="H36" s="46" t="e">
        <f>_xlfn.LET(
  _xlpm.deck,clc_build!G$40,
    IF(
1&lt;=clc_build!G$40,
MAX(0, MIN(0.25, (1.5 - _xlpm.deck)*0.25/0.5)),
MAX(0.27, MIN(1, 0.25 + (1 - _xlpm.deck) *0.75/0.6))))</f>
        <v>#N/A</v>
      </c>
      <c r="I36" s="46">
        <f ca="1">_xlfn.LET(
  _xlpm.deck,clc_build!H$40,
    IF(
1&lt;=clc_build!H$40,
MAX(0, MIN(0.25, (1.5 - _xlpm.deck)*0.25/0.5)),
MAX(0.27, MIN(1, 0.25 + (1 - _xlpm.deck) *0.75/0.6))))</f>
        <v>0.625</v>
      </c>
      <c r="J36" s="46">
        <f ca="1">_xlfn.LET(
  _xlpm.deck,clc_build!I$40,
    IF(
1&lt;=clc_build!I$40,
MAX(0, MIN(0.25, (1.5 - _xlpm.deck)*0.25/0.5)),
MAX(0.27, MIN(1, 0.25 + (1 - _xlpm.deck) *0.75/0.6))))</f>
        <v>1</v>
      </c>
      <c r="K36" s="46">
        <f ca="1">_xlfn.LET(
  _xlpm.deck,clc_build!J$40,
    IF(
1&lt;=clc_build!J$40,
MAX(0, MIN(0.25, (1.5 - _xlpm.deck)*0.25/0.5)),
MAX(0.27, MIN(1, 0.25 + (1 - _xlpm.deck) *0.75/0.6))))</f>
        <v>1</v>
      </c>
      <c r="L36" s="46">
        <f ca="1">_xlfn.LET(
  _xlpm.deck,clc_build!K$40,
    IF(
1&lt;=clc_build!K$40,
MAX(0, MIN(0.25, (1.5 - _xlpm.deck)*0.25/0.5)),
MAX(0.27, MIN(1, 0.25 + (1 - _xlpm.deck) *0.75/0.6))))</f>
        <v>0.375</v>
      </c>
      <c r="M36" s="46">
        <f ca="1">_xlfn.LET(
  _xlpm.deck,clc_build!L$40,
    IF(
1&lt;=clc_build!L$40,
MAX(0, MIN(0.25, (1.5 - _xlpm.deck)*0.25/0.5)),
MAX(0.27, MIN(1, 0.25 + (1 - _xlpm.deck) *0.75/0.6))))</f>
        <v>1</v>
      </c>
      <c r="N36" s="46" t="e">
        <f>_xlfn.LET(
  _xlpm.deck,clc_build!M$40,
    IF(
1&lt;=clc_build!M$40,
MAX(0, MIN(0.25, (1.5 - _xlpm.deck)*0.25/0.5)),
MAX(0.27, MIN(1, 0.25 + (1 - _xlpm.deck) *0.75/0.6))))</f>
        <v>#N/A</v>
      </c>
      <c r="O36" s="46" t="e">
        <f>_xlfn.LET(
  _xlpm.deck,clc_build!N$40,
    IF(
1&lt;=clc_build!N$40,
MAX(0, MIN(0.25, (1.5 - _xlpm.deck)*0.25/0.5)),
MAX(0.27, MIN(1, 0.25 + (1 - _xlpm.deck) *0.75/0.6))))</f>
        <v>#N/A</v>
      </c>
      <c r="P36" s="46" t="e">
        <f>_xlfn.LET(
  _xlpm.deck,clc_build!O$40,
    IF(
1&lt;=clc_build!O$40,
MAX(0, MIN(0.25, (1.5 - _xlpm.deck)*0.25/0.5)),
MAX(0.27, MIN(1, 0.25 + (1 - _xlpm.deck) *0.75/0.6))))</f>
        <v>#N/A</v>
      </c>
      <c r="Q36" s="46" t="e">
        <f>_xlfn.LET(
  _xlpm.deck,clc_build!P$40,
    IF(
1&lt;=clc_build!P$40,
MAX(0, MIN(0.25, (1.5 - _xlpm.deck)*0.25/0.5)),
MAX(0.27, MIN(1, 0.25 + (1 - _xlpm.deck) *0.75/0.6))))</f>
        <v>#N/A</v>
      </c>
      <c r="R36" s="46">
        <f>_xlfn.LET(
  _xlpm.deck,clc_build!Q$40,
    IF(
1&lt;=clc_build!Q$40,
MAX(0, MIN(0.25, (1.5 - _xlpm.deck)*0.25/0.5)),
MAX(0.27, MIN(1, 0.25 + (1 - _xlpm.deck) *0.75/0.6))))</f>
        <v>1</v>
      </c>
      <c r="S36" s="46">
        <f>_xlfn.LET(
  _xlpm.deck,clc_build!R$40,
    IF(
1&lt;=clc_build!R$40,
MAX(0, MIN(0.25, (1.5 - _xlpm.deck)*0.25/0.5)),
MAX(0.27, MIN(1, 0.25 + (1 - _xlpm.deck) *0.75/0.6))))</f>
        <v>1</v>
      </c>
      <c r="T36" s="46">
        <f>_xlfn.LET(
  _xlpm.deck,clc_build!S$40,
    IF(
1&lt;=clc_build!S$40,
MAX(0, MIN(0.25, (1.5 - _xlpm.deck)*0.25/0.5)),
MAX(0.27, MIN(1, 0.25 + (1 - _xlpm.deck) *0.75/0.6))))</f>
        <v>1</v>
      </c>
      <c r="U36" s="46">
        <f>_xlfn.LET(
  _xlpm.deck,clc_build!T$40,
    IF(
1&lt;=clc_build!T$40,
MAX(0, MIN(0.25, (1.5 - _xlpm.deck)*0.25/0.5)),
MAX(0.27, MIN(1, 0.25 + (1 - _xlpm.deck) *0.75/0.6))))</f>
        <v>1</v>
      </c>
      <c r="V36" s="46">
        <f>_xlfn.LET(
  _xlpm.deck,clc_build!U$40,
    IF(
1&lt;=clc_build!U$40,
MAX(0, MIN(0.25, (1.5 - _xlpm.deck)*0.25/0.5)),
MAX(0.27, MIN(1, 0.25 + (1 - _xlpm.deck) *0.75/0.6))))</f>
        <v>1</v>
      </c>
    </row>
    <row r="37" spans="1:22" x14ac:dyDescent="0.25">
      <c r="A37" t="s">
        <v>1456</v>
      </c>
      <c r="B37" t="s">
        <v>182</v>
      </c>
      <c r="D37" t="s">
        <v>1457</v>
      </c>
      <c r="G37" t="s">
        <v>1255</v>
      </c>
      <c r="H37" s="46" t="e">
        <f ca="1">MAX(30,MIN(110,clc_build!G$8))</f>
        <v>#DIV/0!</v>
      </c>
      <c r="I37" s="46">
        <f ca="1">MAX(30,MIN(110,clc_build!H$8))</f>
        <v>70</v>
      </c>
      <c r="J37" s="46">
        <f ca="1">MAX(30,MIN(110,clc_build!I$8))</f>
        <v>80</v>
      </c>
      <c r="K37" s="46">
        <f ca="1">MAX(30,MIN(110,clc_build!J$8))</f>
        <v>55</v>
      </c>
      <c r="L37" s="46">
        <f ca="1">MAX(30,MIN(110,clc_build!K$8))</f>
        <v>110</v>
      </c>
      <c r="M37" s="46">
        <f ca="1">MAX(30,MIN(110,clc_build!L$8))</f>
        <v>95</v>
      </c>
      <c r="N37" s="46" t="e">
        <f ca="1">MAX(30,MIN(110,clc_build!M$8))</f>
        <v>#DIV/0!</v>
      </c>
      <c r="O37" s="46" t="e">
        <f ca="1">MAX(30,MIN(110,clc_build!N$8))</f>
        <v>#DIV/0!</v>
      </c>
      <c r="P37" s="46" t="e">
        <f ca="1">MAX(30,MIN(110,clc_build!O$8))</f>
        <v>#DIV/0!</v>
      </c>
      <c r="Q37" s="46" t="e">
        <f ca="1">MAX(30,MIN(110,clc_build!P$8))</f>
        <v>#DIV/0!</v>
      </c>
      <c r="R37" s="46">
        <f>MAX(30,MIN(110,clc_build!Q$8))</f>
        <v>110</v>
      </c>
      <c r="S37" s="46">
        <f>MAX(30,MIN(110,clc_build!R$8))</f>
        <v>110</v>
      </c>
      <c r="T37" s="46">
        <f>MAX(30,MIN(110,clc_build!S$8))</f>
        <v>110</v>
      </c>
      <c r="U37" s="46">
        <f>MAX(30,MIN(110,clc_build!T$8))</f>
        <v>110</v>
      </c>
      <c r="V37" s="46">
        <f>MAX(30,MIN(110,clc_build!U$8))</f>
        <v>110</v>
      </c>
    </row>
    <row r="38" spans="1:22" x14ac:dyDescent="0.25">
      <c r="N38" s="46"/>
      <c r="O38" s="46"/>
      <c r="P38" s="46"/>
      <c r="Q38" s="46"/>
      <c r="R38" s="46"/>
      <c r="S38" s="46"/>
      <c r="T38" s="46"/>
      <c r="U38" s="46"/>
      <c r="V38" s="46"/>
    </row>
    <row r="39" spans="1:22" x14ac:dyDescent="0.25">
      <c r="N39" s="46"/>
      <c r="O39" s="46"/>
      <c r="P39" s="46"/>
      <c r="Q39" s="46"/>
      <c r="R39" s="46"/>
      <c r="S39" s="46"/>
      <c r="T39" s="46"/>
      <c r="U39" s="46"/>
      <c r="V39" s="46"/>
    </row>
    <row r="40" spans="1:22" x14ac:dyDescent="0.25">
      <c r="N40" s="46"/>
      <c r="O40" s="46"/>
      <c r="P40" s="46"/>
      <c r="Q40" s="46"/>
      <c r="R40" s="46"/>
      <c r="S40" s="46"/>
      <c r="T40" s="46"/>
      <c r="U40" s="46"/>
      <c r="V40" s="46"/>
    </row>
    <row r="41" spans="1:22" x14ac:dyDescent="0.25">
      <c r="A41" t="s">
        <v>1458</v>
      </c>
      <c r="B41" t="s">
        <v>182</v>
      </c>
      <c r="D41" t="s">
        <v>1270</v>
      </c>
      <c r="G41" t="s">
        <v>1459</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x14ac:dyDescent="0.25">
      <c r="I44" s="309"/>
    </row>
    <row r="45" spans="1:22" x14ac:dyDescent="0.25">
      <c r="A45" s="22" t="s">
        <v>1460</v>
      </c>
    </row>
    <row r="46" spans="1:22" x14ac:dyDescent="0.25">
      <c r="A46" t="s">
        <v>1461</v>
      </c>
    </row>
    <row r="47" spans="1:22" x14ac:dyDescent="0.25">
      <c r="A47" t="s">
        <v>1462</v>
      </c>
    </row>
    <row r="48" spans="1:22" x14ac:dyDescent="0.25">
      <c r="A48" t="s">
        <v>1463</v>
      </c>
    </row>
    <row r="49" spans="1:1" x14ac:dyDescent="0.25">
      <c r="A49" t="s">
        <v>1464</v>
      </c>
    </row>
    <row r="50" spans="1:1" x14ac:dyDescent="0.25">
      <c r="A50" t="s">
        <v>1465</v>
      </c>
    </row>
    <row r="51" spans="1:1" x14ac:dyDescent="0.25">
      <c r="A51" t="s">
        <v>1466</v>
      </c>
    </row>
  </sheetData>
  <conditionalFormatting sqref="A2:B2">
    <cfRule type="expression" dxfId="0"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5" activePane="bottomLeft" state="frozen"/>
      <selection pane="bottomLeft" activeCell="H2" sqref="H2"/>
    </sheetView>
  </sheetViews>
  <sheetFormatPr baseColWidth="10" defaultColWidth="11.42578125" defaultRowHeight="15" x14ac:dyDescent="0.2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x14ac:dyDescent="0.25">
      <c r="A1" s="22" t="s">
        <v>0</v>
      </c>
      <c r="B1" s="22" t="s">
        <v>1181</v>
      </c>
      <c r="C1" s="22" t="s">
        <v>498</v>
      </c>
      <c r="D1" s="22" t="s">
        <v>117</v>
      </c>
      <c r="E1" s="22" t="s">
        <v>2</v>
      </c>
      <c r="F1" s="22" t="s">
        <v>281</v>
      </c>
      <c r="G1" s="22" t="s">
        <v>1396</v>
      </c>
      <c r="H1" s="60" t="s">
        <v>771</v>
      </c>
    </row>
    <row r="2" spans="1:8" x14ac:dyDescent="0.25">
      <c r="A2" t="s">
        <v>1467</v>
      </c>
      <c r="G2" t="s">
        <v>1468</v>
      </c>
      <c r="H2" s="19" cm="1">
        <f t="array" aca="1" ref="H2" ca="1">_xlfn.IFS(OR(clc_build!G73&gt;=0.5,clc_build!G75&gt;=0.75),0.875,
OR(clc_build!G66&gt;0,clc_build!G76&gt;=0.75),0.625,
clc_build!G68&gt;0,0.375,
clc_build!G78&gt;=1,0.125)</f>
        <v>0.875</v>
      </c>
    </row>
    <row r="3" spans="1:8" ht="150.75" thickBot="1" x14ac:dyDescent="0.3">
      <c r="A3" s="83" t="s">
        <v>1469</v>
      </c>
      <c r="B3" s="83" t="s">
        <v>1470</v>
      </c>
      <c r="C3" s="83"/>
      <c r="D3" s="83" t="s">
        <v>1471</v>
      </c>
      <c r="E3" s="83"/>
      <c r="F3" s="83"/>
      <c r="G3" s="83" t="s">
        <v>1468</v>
      </c>
      <c r="H3" s="337" t="str" cm="1">
        <f t="array" aca="1" ref="H3" ca="1">_xlfn.IFS(OR(clc_build!G73&gt;=0.5,clc_build!G75&gt;=0.75),TXT_build!D2,
OR(clc_build!G66&gt;0,clc_build!G76&gt;=0.75),TXT_build!D3,
clc_build!G68&gt;0,TXT_build!D4,
clc_build!G78&gt;=1,TXT_build!D5)</f>
        <v>##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v>
      </c>
    </row>
    <row r="4" spans="1:8" x14ac:dyDescent="0.25">
      <c r="A4" t="s">
        <v>1472</v>
      </c>
      <c r="B4" t="s">
        <v>1473</v>
      </c>
      <c r="D4" t="s">
        <v>1474</v>
      </c>
      <c r="H4" s="19" t="str">
        <f ca="1">IF(clc_build!G76=1,"Alle ",TEXT(clc_build!$G$66,"0")&amp;" von "&amp;TEXT(clc_build!$G$49,"0")&amp;" der ")</f>
        <v xml:space="preserve">Alle </v>
      </c>
    </row>
    <row r="5" spans="1:8" ht="165.75" thickBot="1" x14ac:dyDescent="0.3">
      <c r="A5" s="83" t="s">
        <v>1475</v>
      </c>
      <c r="B5" s="83" t="s">
        <v>1473</v>
      </c>
      <c r="C5" s="83"/>
      <c r="D5" s="83" t="s">
        <v>1476</v>
      </c>
      <c r="E5" s="83"/>
      <c r="F5" s="83"/>
      <c r="G5" s="83" t="s">
        <v>1473</v>
      </c>
      <c r="H5" s="337"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x14ac:dyDescent="0.25">
      <c r="A6" t="s">
        <v>1477</v>
      </c>
      <c r="B6" t="s">
        <v>1478</v>
      </c>
      <c r="H6" s="338">
        <f ca="1">SUM(clc_build!G3:AA3)</f>
        <v>5080</v>
      </c>
    </row>
    <row r="7" spans="1:8" x14ac:dyDescent="0.25">
      <c r="A7" t="s">
        <v>1479</v>
      </c>
      <c r="B7" t="s">
        <v>1478</v>
      </c>
      <c r="H7" s="339">
        <f ca="1" xml:space="preserve"> MAX(SUM(clc_build!$G$12:$AA$12), SUM(clc_build!$G$16:$AA$16),SUM(clc_build!$G$20:$AA$20), SUM(clc_build!$G$24:$AA$24), SUM(clc_build!$G$28:$AA$28), SUM(clc_build!$G$32:$AA$32))</f>
        <v>2092.31533949301</v>
      </c>
    </row>
    <row r="8" spans="1:8" x14ac:dyDescent="0.25">
      <c r="A8" t="s">
        <v>1480</v>
      </c>
      <c r="H8" s="339">
        <f ca="1">LARGE(CHOOSE({1,2,3,4,5,6},
SUM(clc_build!$G$12:$AA$12),
SUM(clc_build!$G$16:$AA$16),
SUM(clc_build!$G$20:$AA$20),
SUM(clc_build!$G$24:$AA$24),
SUM(clc_build!$G$28:$AA$28),
SUM(clc_build!$G$32:$AA$32)
),2)</f>
        <v>897.78623493687155</v>
      </c>
    </row>
    <row r="9" spans="1:8" x14ac:dyDescent="0.25">
      <c r="A9" t="s">
        <v>1481</v>
      </c>
      <c r="H9" s="339">
        <f ca="1">LARGE(CHOOSE({1,2,3,4,5,6},
SUM(clc_build!$G$12:$AA$12),
SUM(clc_build!$G$16:$AA$16),
SUM(clc_build!$G$20:$AA$20),
SUM(clc_build!$G$24:$AA$24),
SUM(clc_build!$G$28:$AA$28),
SUM(clc_build!$G$32:$AA$32)
),3)</f>
        <v>797.55</v>
      </c>
    </row>
    <row r="10" spans="1:8" x14ac:dyDescent="0.25">
      <c r="A10" t="s">
        <v>1482</v>
      </c>
      <c r="B10" t="s">
        <v>1478</v>
      </c>
      <c r="C10" t="s">
        <v>184</v>
      </c>
      <c r="D10" t="s">
        <v>1483</v>
      </c>
      <c r="H10" s="340" t="str">
        <f ca="1">IF(ROUND(SUM(clc_build!$G$12:$AA$12)/H6,1)&lt;0.15,"unter 10 Prozent", TEXT(ROUND(SUM(clc_build!$G$12:$AA$12)/H6,1)*100,0)&amp;" Prozent")</f>
        <v>40 Prozent</v>
      </c>
    </row>
    <row r="11" spans="1:8" x14ac:dyDescent="0.25">
      <c r="A11" t="s">
        <v>1484</v>
      </c>
      <c r="B11" t="s">
        <v>1478</v>
      </c>
      <c r="C11" t="s">
        <v>791</v>
      </c>
      <c r="D11" t="s">
        <v>1485</v>
      </c>
      <c r="H11" s="340" t="str">
        <f ca="1">IF(ROUND(SUM(clc_build!$G$16:$AA$16)/H6,1)&lt;0.15,"unter 10 Prozent", TEXT(ROUND(SUM(clc_build!$G$16:$AA$16)/H6,1)*100,0)&amp;" Prozent")</f>
        <v>unter 10 Prozent</v>
      </c>
    </row>
    <row r="12" spans="1:8" x14ac:dyDescent="0.25">
      <c r="A12" t="s">
        <v>1486</v>
      </c>
      <c r="B12" t="s">
        <v>1478</v>
      </c>
      <c r="C12" t="s">
        <v>194</v>
      </c>
      <c r="D12" t="s">
        <v>1487</v>
      </c>
      <c r="H12" s="340" t="str">
        <f ca="1">IF(ROUND(SUM(clc_build!$G$20:$AA$20)/H6,1)&lt;0.15,"unter 10 Prozent", TEXT(ROUND(SUM(clc_build!$G$20:$AA$20)/H6,1)*100,0)&amp;" Prozent")</f>
        <v>20 Prozent</v>
      </c>
    </row>
    <row r="13" spans="1:8" x14ac:dyDescent="0.25">
      <c r="A13" t="s">
        <v>1488</v>
      </c>
      <c r="B13" t="s">
        <v>1478</v>
      </c>
      <c r="C13" t="s">
        <v>196</v>
      </c>
      <c r="D13" t="s">
        <v>1489</v>
      </c>
      <c r="H13" s="340" t="str">
        <f ca="1">IF(ROUND(SUM(clc_build!$G$24:$AA$24)/H6,1)&lt;0.15,"unter 10 Prozent", TEXT(ROUND(SUM(clc_build!$G$24:$AA$24)/H6,1)*100,0)&amp;" Prozent")</f>
        <v>20 Prozent</v>
      </c>
    </row>
    <row r="14" spans="1:8" x14ac:dyDescent="0.25">
      <c r="A14" t="s">
        <v>1490</v>
      </c>
      <c r="B14" t="s">
        <v>1478</v>
      </c>
      <c r="C14" t="s">
        <v>200</v>
      </c>
      <c r="D14" t="s">
        <v>1491</v>
      </c>
      <c r="H14" s="340" t="str">
        <f ca="1">IF(ROUND(SUM(clc_build!$G$28:$AA$28)/H6,1)&lt;0.15,"unter 10 Prozent", TEXT(ROUND(SUM(clc_build!$G$28:$AA$28)/H6,1)*100,0)&amp;" Prozent")</f>
        <v>unter 10 Prozent</v>
      </c>
    </row>
    <row r="15" spans="1:8" x14ac:dyDescent="0.25">
      <c r="A15" s="197" t="s">
        <v>1492</v>
      </c>
      <c r="B15" s="197" t="s">
        <v>1478</v>
      </c>
      <c r="C15" s="197" t="s">
        <v>198</v>
      </c>
      <c r="D15" s="197" t="s">
        <v>1493</v>
      </c>
      <c r="E15" s="197"/>
      <c r="F15" s="197"/>
      <c r="G15" s="197"/>
      <c r="H15" s="341" t="str">
        <f ca="1">IF(ROUND(SUM(clc_build!$G$32:$AA$32)/H6,1)&lt;0.15,"unter 10 Prozent", TEXT(ROUND(SUM(clc_build!$G$32:$AA$32)/H6,1)*100,0)&amp;" Prozent")</f>
        <v>unter 10 Prozent</v>
      </c>
    </row>
    <row r="16" spans="1:8" x14ac:dyDescent="0.25">
      <c r="A16" s="197" t="s">
        <v>1494</v>
      </c>
      <c r="B16" s="197" t="s">
        <v>1478</v>
      </c>
      <c r="C16" s="197"/>
      <c r="D16" s="197" t="s">
        <v>1495</v>
      </c>
      <c r="E16" s="197"/>
      <c r="F16" s="197"/>
      <c r="G16" s="197"/>
      <c r="H16" s="342"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x14ac:dyDescent="0.25">
      <c r="A17" t="s">
        <v>1496</v>
      </c>
      <c r="B17" t="s">
        <v>1478</v>
      </c>
      <c r="C17" t="s">
        <v>184</v>
      </c>
      <c r="H17" s="339">
        <f ca="1">AVERAGE(clc_build!G11:'clc_build'!AA11)</f>
        <v>0.93</v>
      </c>
    </row>
    <row r="18" spans="1:8" x14ac:dyDescent="0.25">
      <c r="A18" s="201" t="s">
        <v>1497</v>
      </c>
      <c r="B18" t="s">
        <v>1478</v>
      </c>
      <c r="C18" t="s">
        <v>194</v>
      </c>
      <c r="H18" s="339">
        <f>AVERAGE(clc_build!G19:'clc_build'!AA19)</f>
        <v>2.1819999999999999</v>
      </c>
    </row>
    <row r="19" spans="1:8" x14ac:dyDescent="0.25">
      <c r="A19" s="201" t="s">
        <v>1498</v>
      </c>
      <c r="B19" t="s">
        <v>1478</v>
      </c>
      <c r="C19" t="s">
        <v>196</v>
      </c>
      <c r="H19" s="19">
        <f ca="1">AVERAGE(clc_build!G23:'clc_build'!AA23)</f>
        <v>1.1100000000000001</v>
      </c>
    </row>
    <row r="20" spans="1:8" x14ac:dyDescent="0.25">
      <c r="A20" s="201" t="s">
        <v>1499</v>
      </c>
      <c r="B20" t="s">
        <v>1478</v>
      </c>
      <c r="C20" t="s">
        <v>200</v>
      </c>
      <c r="H20" s="19">
        <f ca="1">AVERAGE(clc_build!G27:'clc_build'!AA27)</f>
        <v>1.01</v>
      </c>
    </row>
    <row r="21" spans="1:8" x14ac:dyDescent="0.25">
      <c r="A21" s="332" t="s">
        <v>1500</v>
      </c>
      <c r="B21" s="197" t="s">
        <v>1478</v>
      </c>
      <c r="C21" s="197" t="s">
        <v>198</v>
      </c>
      <c r="D21" s="197"/>
      <c r="E21" s="197"/>
      <c r="F21" s="197"/>
      <c r="G21" s="197"/>
      <c r="H21" s="342">
        <f ca="1">AVERAGE(clc_build!G31:'clc_build'!AA31)</f>
        <v>1.1100000000000001</v>
      </c>
    </row>
    <row r="22" spans="1:8" x14ac:dyDescent="0.25">
      <c r="A22" t="s">
        <v>1501</v>
      </c>
      <c r="B22" t="s">
        <v>1478</v>
      </c>
      <c r="C22" t="s">
        <v>184</v>
      </c>
      <c r="D22" t="s">
        <v>1502</v>
      </c>
      <c r="H22" s="340" t="str">
        <f ca="1">IF(ROUND(SUM(clc_build!$G$12:$AA$12)/H6,1)&lt;0.15,"&lt; 10 % der Verluste", TEXT(ROUND(SUM(clc_build!$G$12:$AA$12)/H6,1)*100,0)&amp;" % der Verluste")</f>
        <v>40 % der Verluste</v>
      </c>
    </row>
    <row r="23" spans="1:8" x14ac:dyDescent="0.25">
      <c r="A23" t="s">
        <v>1503</v>
      </c>
      <c r="B23" t="s">
        <v>1478</v>
      </c>
      <c r="C23" t="s">
        <v>194</v>
      </c>
      <c r="D23" t="s">
        <v>1504</v>
      </c>
      <c r="H23" s="340" t="str">
        <f ca="1">IF(ROUND(SUM(clc_build!$G$20:$AA$20)/H6,1)&lt;0.15,"&lt; 10 % der Verluste", TEXT(ROUND(SUM(clc_build!$G$20:$AA$20)/H6,1)*100,0)&amp;" % der Verluste")</f>
        <v>20 % der Verluste</v>
      </c>
    </row>
    <row r="24" spans="1:8" x14ac:dyDescent="0.25">
      <c r="A24" t="s">
        <v>1505</v>
      </c>
      <c r="B24" t="s">
        <v>1478</v>
      </c>
      <c r="C24" t="s">
        <v>196</v>
      </c>
      <c r="D24" t="s">
        <v>1506</v>
      </c>
      <c r="H24" s="340" t="str">
        <f ca="1">IF(ROUND(SUM(clc_build!$G$24:$AA$24)/H6,1)&lt;0.15,"&lt; 10 % der Verluste", TEXT(ROUND(SUM(clc_build!$G$24:$AA$24)/H6,1)*100,0)&amp;" % der Verluste")</f>
        <v>20 % der Verluste</v>
      </c>
    </row>
    <row r="25" spans="1:8" x14ac:dyDescent="0.25">
      <c r="A25" s="197" t="s">
        <v>1507</v>
      </c>
      <c r="B25" s="197" t="s">
        <v>1478</v>
      </c>
      <c r="C25" s="197" t="s">
        <v>1508</v>
      </c>
      <c r="D25" s="197" t="s">
        <v>1509</v>
      </c>
      <c r="E25" s="197"/>
      <c r="F25" s="197"/>
      <c r="G25" s="197"/>
      <c r="H25" s="341" t="str">
        <f ca="1">IF(ROUND((SUM(clc_build!$G$28:$AA$28)+SUM(clc_build!$G$32:$AA$32))/H6,1)&lt;0.15,"&lt; 10 % der Verluste", TEXT(ROUND((SUM(clc_build!$G$28:$AA$28)+SUM(clc_build!$G$32:$AA$32))/H6,1)*100,0)&amp;" % der Verluste")</f>
        <v>20 % der Verluste</v>
      </c>
    </row>
    <row r="26" spans="1:8" x14ac:dyDescent="0.25">
      <c r="A26" s="201" t="s">
        <v>1510</v>
      </c>
      <c r="D26" t="s">
        <v>1511</v>
      </c>
      <c r="H26" s="19" t="str" cm="1">
        <f t="array" aca="1" ref="H26" ca="1">_xlfn.IFS(clc_build!G88&gt;=0.75,"red",
OR(clc_build!G88&gt;=0.5,clc_build!G87&gt;=0.75),"orange",
OR(clc_build!G88&gt;0,(clc_build!G87+clc_build!G88)&gt;=0.25,clc_build!G83&lt;0.5),"yellow",
TRUE,"green")</f>
        <v>yellow</v>
      </c>
    </row>
    <row r="27" spans="1:8" x14ac:dyDescent="0.25">
      <c r="A27" s="201" t="s">
        <v>1512</v>
      </c>
      <c r="C27" t="s">
        <v>184</v>
      </c>
      <c r="D27" t="s">
        <v>1513</v>
      </c>
      <c r="H27" s="19" t="str" cm="1">
        <f t="array" aca="1" ref="H27" ca="1">_xlfn.IFS(H17&gt;0.8,"red",
H17&gt;0.5,"orange",
H17&gt;0.35,"yellow",
H17&lt;=0.35,"green")</f>
        <v>red</v>
      </c>
    </row>
    <row r="28" spans="1:8" x14ac:dyDescent="0.25">
      <c r="A28" s="201" t="s">
        <v>1514</v>
      </c>
      <c r="C28" t="s">
        <v>194</v>
      </c>
      <c r="D28" t="s">
        <v>1515</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x14ac:dyDescent="0.25">
      <c r="A29" s="201" t="s">
        <v>1516</v>
      </c>
      <c r="C29" t="s">
        <v>196</v>
      </c>
      <c r="D29" t="s">
        <v>1517</v>
      </c>
      <c r="H29" s="19" t="str" cm="1">
        <f t="array" aca="1" ref="H29" ca="1">_xlfn.IFS(H19&gt;0.8,"red",
H19&gt;0.5,"orange",
H19&gt;0.3,"yellow",
H19&lt;=0.3,"green")</f>
        <v>red</v>
      </c>
    </row>
    <row r="30" spans="1:8" x14ac:dyDescent="0.25">
      <c r="A30" s="201" t="s">
        <v>1518</v>
      </c>
      <c r="C30" t="s">
        <v>200</v>
      </c>
      <c r="D30" t="s">
        <v>1519</v>
      </c>
      <c r="H30" s="19" t="str" cm="1">
        <f t="array" aca="1" ref="H30" ca="1">_xlfn.IFS(AND(H20&gt;0.8,NOT(LEFT(H14,1)="u")),"red",
AND(H20&gt;0.5,NOT(LEFT(H14,1)="u")),"orange",
H20&gt;0.4,"yellow",
H20&lt;=0.4,"green")</f>
        <v>yellow</v>
      </c>
    </row>
    <row r="31" spans="1:8" x14ac:dyDescent="0.25">
      <c r="A31" s="201" t="s">
        <v>1520</v>
      </c>
      <c r="C31" t="s">
        <v>198</v>
      </c>
      <c r="D31" t="s">
        <v>1521</v>
      </c>
      <c r="H31" s="19" t="str" cm="1">
        <f t="array" aca="1" ref="H31" ca="1">_xlfn.IFS(AND(H21&gt;0.8,NOT(LEFT(H15,1)="u")),"red",
AND(H21&gt;0.5,NOT(LEFT(H15,1)="u")),"orange",
H21&gt;0.3,"yellow",
H21&lt;=0.3,"green")</f>
        <v>yellow</v>
      </c>
    </row>
    <row r="32" spans="1:8" x14ac:dyDescent="0.25">
      <c r="A32" s="332" t="s">
        <v>1522</v>
      </c>
      <c r="B32" s="197"/>
      <c r="C32" s="197" t="s">
        <v>1508</v>
      </c>
      <c r="D32" s="197" t="s">
        <v>1523</v>
      </c>
      <c r="E32" s="197"/>
      <c r="F32" s="197"/>
      <c r="G32" s="197"/>
      <c r="H32" s="342" t="str" cm="1">
        <f t="array" aca="1" ref="H32" ca="1">_xlfn.IFS(AND(H30="red",H31="red"),"red",
OR(H30="red",H31="red",H30="orange",H31="orange"),"orange",
OR(H30="yellow",H31="yellow"),"yellow",
TRUE,"green")</f>
        <v>yellow</v>
      </c>
    </row>
    <row r="33" spans="1:8" ht="105" x14ac:dyDescent="0.25">
      <c r="A33" t="s">
        <v>1494</v>
      </c>
      <c r="B33" t="s">
        <v>1478</v>
      </c>
      <c r="D33" t="s">
        <v>1524</v>
      </c>
      <c r="G33" t="s">
        <v>1478</v>
      </c>
      <c r="H33" s="19" t="str" cm="1">
        <f t="array" aca="1" ref="H33" ca="1">_xlfn.IFS(H26="red",TXT_build!D20&amp;H16,
H26="orange",TXT_build!D22&amp;H16,
H26="yellow",TXT_build!D24&amp;H16,
TRUE,TXT_build!D26)</f>
        <v>##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 hat die Außenwand.</v>
      </c>
    </row>
    <row r="34" spans="1:8" ht="60" x14ac:dyDescent="0.25">
      <c r="A34" t="s">
        <v>1525</v>
      </c>
      <c r="B34" t="s">
        <v>1478</v>
      </c>
      <c r="C34" t="s">
        <v>184</v>
      </c>
      <c r="D34" t="s">
        <v>1526</v>
      </c>
      <c r="G34" t="s">
        <v>1478</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U-Wert. Deshalb entweicht hier mit 40 Prozent ein Großteil der Wärme. Eine (zusätzliche) Dämmung senkt den Energieverbrauch und die Heizlast deutlich.</v>
      </c>
    </row>
    <row r="35" spans="1:8" ht="75" x14ac:dyDescent="0.25">
      <c r="A35" s="201" t="s">
        <v>1527</v>
      </c>
      <c r="B35" t="s">
        <v>1478</v>
      </c>
      <c r="C35" t="s">
        <v>194</v>
      </c>
      <c r="D35" t="s">
        <v>1528</v>
      </c>
      <c r="G35" t="s">
        <v>1478</v>
      </c>
      <c r="H35" s="19" t="str" cm="1">
        <f t="array" aca="1" ref="H35" ca="1">_xlfn.IFS(H28="red",TXT_build!D35&amp;H12&amp;TXT_build!D36,
H28="orange",TXT_build!D37&amp;H12&amp;TXT_build!D38,
H28="yellow",TXT_build!D39,
TRUE,TXT_build!D40)</f>
        <v>## Einige Fenster veraltet – Maßnahmen sinnvoll  
### Fenster verlieren viel Wärme (circa 20 Prozent### der Wärmeverluste).  
Einige Fenster sind energetisch ungünstig veraltet. Der Austausch – am besten im Zuge einer möglichen Fassadensanierung – verbessert die Wärmepumpen-Eignung und spart Energie.</v>
      </c>
    </row>
    <row r="36" spans="1:8" ht="90" x14ac:dyDescent="0.25">
      <c r="A36" s="201" t="s">
        <v>1529</v>
      </c>
      <c r="B36" t="s">
        <v>1478</v>
      </c>
      <c r="C36" t="s">
        <v>196</v>
      </c>
      <c r="D36" t="s">
        <v>1530</v>
      </c>
      <c r="G36" t="s">
        <v>1478</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20 Prozent der Wärmeverluste verantwortlich, was die Heizlast deutlich erhöht.  
Eine Dämmung kann hier wirksam Abhilfe schaffen – sie verbessert den Wohnkomfort und trägt zur Reduktion der Vorlauftemperatur bei.</v>
      </c>
    </row>
    <row r="37" spans="1:8" ht="45" x14ac:dyDescent="0.25">
      <c r="A37" s="201" t="s">
        <v>1531</v>
      </c>
      <c r="B37" t="s">
        <v>1478</v>
      </c>
      <c r="C37" t="s">
        <v>200</v>
      </c>
      <c r="D37" t="s">
        <v>1532</v>
      </c>
      <c r="G37" t="s">
        <v>1478</v>
      </c>
      <c r="H37" s="339"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75" x14ac:dyDescent="0.25">
      <c r="A38" s="201" t="s">
        <v>1533</v>
      </c>
      <c r="B38" t="s">
        <v>1478</v>
      </c>
      <c r="C38" t="s">
        <v>198</v>
      </c>
      <c r="D38" t="s">
        <v>1534</v>
      </c>
      <c r="G38" t="s">
        <v>1478</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35" x14ac:dyDescent="0.25">
      <c r="A39" s="201" t="s">
        <v>1535</v>
      </c>
      <c r="B39" t="s">
        <v>1478</v>
      </c>
      <c r="C39" t="s">
        <v>1508</v>
      </c>
      <c r="D39" t="s">
        <v>1536</v>
      </c>
      <c r="G39" t="s">
        <v>1478</v>
      </c>
      <c r="H39" s="338"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x14ac:dyDescent="0.25">
      <c r="A40" s="201" t="s">
        <v>1537</v>
      </c>
      <c r="B40" t="s">
        <v>1478</v>
      </c>
      <c r="D40" t="s">
        <v>1538</v>
      </c>
      <c r="H40" s="338" t="s">
        <v>1539</v>
      </c>
    </row>
    <row r="41" spans="1:8" x14ac:dyDescent="0.25">
      <c r="A41" s="201"/>
      <c r="H41" s="343"/>
    </row>
    <row r="42" spans="1:8" x14ac:dyDescent="0.25">
      <c r="A42" s="201"/>
      <c r="H42" s="343"/>
    </row>
    <row r="48" spans="1:8" x14ac:dyDescent="0.25">
      <c r="A48" s="22"/>
    </row>
  </sheetData>
  <phoneticPr fontId="27"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baseColWidth="10" defaultColWidth="11.42578125" defaultRowHeight="15" x14ac:dyDescent="0.25"/>
  <cols>
    <col min="2" max="2" width="27.28515625" customWidth="1"/>
    <col min="3" max="3" width="22.140625" customWidth="1"/>
    <col min="4" max="4" width="32.85546875" customWidth="1"/>
    <col min="5" max="19" width="11.28515625" customWidth="1"/>
  </cols>
  <sheetData>
    <row r="2" spans="2:19" ht="15.75" thickBot="1" x14ac:dyDescent="0.3">
      <c r="B2" s="22" t="s">
        <v>1540</v>
      </c>
    </row>
    <row r="3" spans="2:19" ht="22.5" customHeight="1" x14ac:dyDescent="0.25">
      <c r="B3" s="139" t="s">
        <v>597</v>
      </c>
      <c r="C3" s="140">
        <f>IN_rooms!R49</f>
        <v>0</v>
      </c>
      <c r="E3" s="362" t="s">
        <v>1541</v>
      </c>
      <c r="F3" s="363"/>
      <c r="G3" s="363"/>
      <c r="H3" s="363"/>
      <c r="I3" s="363"/>
      <c r="J3" s="363"/>
      <c r="K3" s="364"/>
      <c r="L3" s="78"/>
      <c r="M3" s="362" t="s">
        <v>1542</v>
      </c>
      <c r="N3" s="363"/>
      <c r="O3" s="363"/>
      <c r="P3" s="363"/>
      <c r="Q3" s="363"/>
      <c r="R3" s="363"/>
      <c r="S3" s="364"/>
    </row>
    <row r="4" spans="2:19" ht="22.5" customHeight="1" x14ac:dyDescent="0.25">
      <c r="B4" s="141" t="s">
        <v>598</v>
      </c>
      <c r="C4" s="142">
        <f>IN_rooms!R50</f>
        <v>0</v>
      </c>
      <c r="E4" s="79"/>
      <c r="K4" s="78"/>
      <c r="M4" s="79"/>
      <c r="S4" s="78"/>
    </row>
    <row r="5" spans="2:19" ht="22.5" customHeight="1" thickBot="1" x14ac:dyDescent="0.3">
      <c r="B5" s="141" t="s">
        <v>996</v>
      </c>
      <c r="C5" s="142"/>
      <c r="E5" s="79"/>
      <c r="K5" s="78"/>
      <c r="M5" s="79"/>
      <c r="S5" s="78"/>
    </row>
    <row r="6" spans="2:19" ht="22.5" customHeight="1" x14ac:dyDescent="0.25">
      <c r="B6" s="141" t="s">
        <v>592</v>
      </c>
      <c r="C6" s="142">
        <f>IN_rooms!R51</f>
        <v>0</v>
      </c>
      <c r="D6" t="s">
        <v>641</v>
      </c>
      <c r="E6" s="87" t="s">
        <v>1543</v>
      </c>
      <c r="F6" s="80" t="s">
        <v>1544</v>
      </c>
      <c r="G6" s="89">
        <v>75</v>
      </c>
      <c r="H6" s="88" t="s">
        <v>107</v>
      </c>
      <c r="I6" s="367" t="s">
        <v>1545</v>
      </c>
      <c r="J6" s="367"/>
      <c r="K6" s="368"/>
      <c r="M6" s="87" t="s">
        <v>1543</v>
      </c>
      <c r="N6" s="80" t="s">
        <v>1544</v>
      </c>
      <c r="O6" s="89">
        <v>55</v>
      </c>
      <c r="P6" s="88" t="s">
        <v>107</v>
      </c>
      <c r="Q6" s="367" t="s">
        <v>1546</v>
      </c>
      <c r="R6" s="367"/>
      <c r="S6" s="368"/>
    </row>
    <row r="7" spans="2:19" ht="22.5" customHeight="1" x14ac:dyDescent="0.25">
      <c r="B7" s="141" t="s">
        <v>240</v>
      </c>
      <c r="C7" s="142">
        <f>IN_rooms!R52</f>
        <v>0</v>
      </c>
      <c r="D7" t="s">
        <v>641</v>
      </c>
      <c r="E7" s="90" t="s">
        <v>1547</v>
      </c>
      <c r="F7" s="81" t="s">
        <v>1544</v>
      </c>
      <c r="G7" s="91">
        <v>65</v>
      </c>
      <c r="H7" s="92" t="s">
        <v>107</v>
      </c>
      <c r="I7" s="367" t="s">
        <v>1548</v>
      </c>
      <c r="J7" s="367"/>
      <c r="K7" s="368"/>
      <c r="M7" s="90" t="s">
        <v>1547</v>
      </c>
      <c r="N7" s="81" t="s">
        <v>1544</v>
      </c>
      <c r="O7" s="91">
        <v>45</v>
      </c>
      <c r="P7" s="92" t="s">
        <v>107</v>
      </c>
      <c r="Q7" s="367" t="s">
        <v>1549</v>
      </c>
      <c r="R7" s="367"/>
      <c r="S7" s="368"/>
    </row>
    <row r="8" spans="2:19" ht="22.5" customHeight="1" thickBot="1" x14ac:dyDescent="0.3">
      <c r="B8" s="147" t="s">
        <v>899</v>
      </c>
      <c r="C8" s="148">
        <f>clc_load!I10</f>
        <v>20</v>
      </c>
      <c r="D8" t="s">
        <v>107</v>
      </c>
      <c r="E8" s="93" t="s">
        <v>1550</v>
      </c>
      <c r="F8" s="82" t="s">
        <v>1544</v>
      </c>
      <c r="G8" s="94">
        <v>20</v>
      </c>
      <c r="H8" s="95" t="s">
        <v>107</v>
      </c>
      <c r="I8" s="367" t="s">
        <v>1551</v>
      </c>
      <c r="J8" s="367"/>
      <c r="K8" s="368"/>
      <c r="M8" s="93" t="s">
        <v>1550</v>
      </c>
      <c r="N8" s="82" t="s">
        <v>1544</v>
      </c>
      <c r="O8" s="94">
        <f>C8</f>
        <v>20</v>
      </c>
      <c r="P8" s="95" t="s">
        <v>107</v>
      </c>
      <c r="Q8" s="367" t="s">
        <v>1552</v>
      </c>
      <c r="R8" s="367"/>
      <c r="S8" s="368"/>
    </row>
    <row r="9" spans="2:19" ht="22.5" customHeight="1" x14ac:dyDescent="0.35">
      <c r="B9" s="151" t="s">
        <v>1553</v>
      </c>
      <c r="C9" s="152">
        <v>55</v>
      </c>
      <c r="D9" t="s">
        <v>107</v>
      </c>
      <c r="E9" s="79"/>
      <c r="G9" s="81"/>
      <c r="H9" s="81"/>
      <c r="K9" s="78"/>
      <c r="M9" s="79"/>
      <c r="O9" s="81"/>
      <c r="P9" s="81"/>
      <c r="S9" s="78"/>
    </row>
    <row r="10" spans="2:19" ht="22.5" customHeight="1" thickBot="1" x14ac:dyDescent="0.4">
      <c r="B10" s="153" t="s">
        <v>1554</v>
      </c>
      <c r="C10" s="154">
        <v>45</v>
      </c>
      <c r="D10" t="s">
        <v>107</v>
      </c>
      <c r="E10" s="93" t="s">
        <v>1555</v>
      </c>
      <c r="F10" s="82" t="s">
        <v>1544</v>
      </c>
      <c r="G10" s="96">
        <f>(G6-G7)/(LN((G6-G8)/(G7-G8)))</f>
        <v>49.83288654563971</v>
      </c>
      <c r="H10" s="82" t="s">
        <v>1011</v>
      </c>
      <c r="I10" s="83"/>
      <c r="J10" s="83"/>
      <c r="K10" s="84"/>
      <c r="M10" s="93" t="s">
        <v>1556</v>
      </c>
      <c r="N10" s="82" t="s">
        <v>1544</v>
      </c>
      <c r="O10" s="96">
        <f>(O6-O7)/(LN((O6-O8)/(O7-O8)))</f>
        <v>29.720134119884619</v>
      </c>
      <c r="P10" s="82" t="s">
        <v>1011</v>
      </c>
      <c r="Q10" s="83"/>
      <c r="R10" s="83"/>
      <c r="S10" s="84"/>
    </row>
    <row r="11" spans="2:19" ht="22.5" customHeight="1" x14ac:dyDescent="0.25">
      <c r="B11" s="149" t="s">
        <v>1557</v>
      </c>
      <c r="C11" s="150" t="e">
        <f>IN_rooms!#REF!</f>
        <v>#REF!</v>
      </c>
      <c r="D11" t="s">
        <v>1558</v>
      </c>
    </row>
    <row r="12" spans="2:19" ht="22.5" customHeight="1" thickBot="1" x14ac:dyDescent="0.3">
      <c r="B12" s="145" t="s">
        <v>600</v>
      </c>
      <c r="C12" s="146">
        <f>IN_rooms!R53</f>
        <v>0</v>
      </c>
      <c r="D12" t="s">
        <v>641</v>
      </c>
    </row>
    <row r="13" spans="2:19" ht="22.5" customHeight="1" x14ac:dyDescent="0.25">
      <c r="B13" s="141" t="s">
        <v>1001</v>
      </c>
      <c r="C13" s="235">
        <f>SUMIFS(tabelle1[[Heizkörperexponent n ]],tabelle1[Heizkörper_Typ],C3,tabelle1[Heizkörper_Subtyp],C4,tabelle1[Höhe H in mm],C6,tabelle1[Bautiefe T in mm],C12)</f>
        <v>0</v>
      </c>
      <c r="D13" t="s">
        <v>1559</v>
      </c>
      <c r="E13" s="360" t="s">
        <v>1560</v>
      </c>
      <c r="F13" s="361"/>
      <c r="G13" s="361"/>
      <c r="H13" s="361"/>
      <c r="I13" s="361"/>
      <c r="J13" s="361"/>
      <c r="K13" s="108"/>
      <c r="L13" s="85"/>
      <c r="M13" s="362" t="s">
        <v>1561</v>
      </c>
      <c r="N13" s="363"/>
      <c r="O13" s="363"/>
      <c r="P13" s="363"/>
      <c r="Q13" s="363"/>
      <c r="R13" s="363"/>
      <c r="S13" s="364"/>
    </row>
    <row r="14" spans="2:19" ht="22.5" customHeight="1" thickBot="1" x14ac:dyDescent="0.3">
      <c r="B14" s="144" t="s">
        <v>1003</v>
      </c>
      <c r="C14" s="236">
        <f>SUMIFS(tabelle1[Wärmeleistung (75/65/20)  in W/m],tabelle1[Heizkörper_Typ],C3,tabelle1[Heizkörper_Subtyp],C4,tabelle1[Höhe H in mm],C6,tabelle1[Bautiefe T in mm],C12)*C7/1000</f>
        <v>0</v>
      </c>
      <c r="D14" t="s">
        <v>112</v>
      </c>
      <c r="E14" s="109"/>
      <c r="F14" s="110"/>
      <c r="G14" s="110"/>
      <c r="H14" s="110"/>
      <c r="I14" s="110"/>
      <c r="J14" s="110"/>
      <c r="K14" s="111"/>
      <c r="L14" s="85"/>
      <c r="M14" s="79"/>
      <c r="S14" s="78"/>
    </row>
    <row r="15" spans="2:19" ht="22.5" customHeight="1" x14ac:dyDescent="0.25">
      <c r="B15" s="139" t="s">
        <v>1562</v>
      </c>
      <c r="C15" s="155" t="e">
        <f>C16/C14</f>
        <v>#DIV/0!</v>
      </c>
      <c r="D15" t="s">
        <v>1559</v>
      </c>
      <c r="E15" s="106" t="s">
        <v>1555</v>
      </c>
      <c r="F15" s="107" t="s">
        <v>1544</v>
      </c>
      <c r="G15" s="112">
        <f>G10</f>
        <v>49.83288654563971</v>
      </c>
      <c r="H15" s="108" t="s">
        <v>1011</v>
      </c>
      <c r="I15" s="365" t="s">
        <v>1541</v>
      </c>
      <c r="J15" s="365"/>
      <c r="K15" s="366"/>
      <c r="M15" s="87" t="s">
        <v>1555</v>
      </c>
      <c r="N15" s="80" t="s">
        <v>1544</v>
      </c>
      <c r="O15" s="237">
        <f>G10</f>
        <v>49.83288654563971</v>
      </c>
      <c r="P15" s="88" t="s">
        <v>1011</v>
      </c>
      <c r="Q15" s="367" t="s">
        <v>1541</v>
      </c>
      <c r="R15" s="367"/>
      <c r="S15" s="368"/>
    </row>
    <row r="16" spans="2:19" ht="22.5" customHeight="1" x14ac:dyDescent="0.35">
      <c r="B16" s="141" t="s">
        <v>1563</v>
      </c>
      <c r="C16" s="143">
        <f>O20</f>
        <v>0</v>
      </c>
      <c r="D16" t="s">
        <v>112</v>
      </c>
      <c r="E16" s="113" t="s">
        <v>1556</v>
      </c>
      <c r="F16" s="114" t="s">
        <v>1544</v>
      </c>
      <c r="G16" s="115">
        <f>O10</f>
        <v>29.720134119884619</v>
      </c>
      <c r="H16" s="116" t="s">
        <v>1011</v>
      </c>
      <c r="I16" s="365" t="s">
        <v>1542</v>
      </c>
      <c r="J16" s="365"/>
      <c r="K16" s="366"/>
      <c r="M16" s="90" t="s">
        <v>1556</v>
      </c>
      <c r="N16" s="81" t="s">
        <v>1544</v>
      </c>
      <c r="O16" s="98">
        <f>O10</f>
        <v>29.720134119884619</v>
      </c>
      <c r="P16" s="92" t="s">
        <v>1011</v>
      </c>
      <c r="Q16" s="367" t="s">
        <v>1542</v>
      </c>
      <c r="R16" s="367"/>
      <c r="S16" s="368"/>
    </row>
    <row r="17" spans="2:19" ht="22.5" customHeight="1" thickBot="1" x14ac:dyDescent="0.3">
      <c r="B17" s="156" t="s">
        <v>1564</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0</v>
      </c>
      <c r="D17" t="s">
        <v>112</v>
      </c>
      <c r="E17" s="117"/>
      <c r="F17" s="114" t="s">
        <v>1544</v>
      </c>
      <c r="G17" s="118" t="e">
        <f ca="1">clc_load!$I$72/clc_load!#REF!</f>
        <v>#REF!</v>
      </c>
      <c r="H17" s="116" t="s">
        <v>112</v>
      </c>
      <c r="I17" s="365" t="s">
        <v>1565</v>
      </c>
      <c r="J17" s="365"/>
      <c r="K17" s="366"/>
      <c r="M17" s="79"/>
      <c r="N17" s="81" t="s">
        <v>1544</v>
      </c>
      <c r="O17" s="99">
        <f>C14</f>
        <v>0</v>
      </c>
      <c r="P17" s="92" t="s">
        <v>112</v>
      </c>
      <c r="Q17" s="367" t="s">
        <v>1566</v>
      </c>
      <c r="R17" s="367"/>
      <c r="S17" s="368"/>
    </row>
    <row r="18" spans="2:19" ht="22.5" customHeight="1" thickBot="1" x14ac:dyDescent="0.3">
      <c r="E18" s="119" t="s">
        <v>137</v>
      </c>
      <c r="F18" s="120" t="s">
        <v>1544</v>
      </c>
      <c r="G18" s="120">
        <f>C13</f>
        <v>0</v>
      </c>
      <c r="H18" s="121"/>
      <c r="I18" s="365" t="s">
        <v>1001</v>
      </c>
      <c r="J18" s="365"/>
      <c r="K18" s="366"/>
      <c r="M18" s="93" t="s">
        <v>137</v>
      </c>
      <c r="N18" s="82" t="s">
        <v>1544</v>
      </c>
      <c r="O18" s="94">
        <f>C13</f>
        <v>0</v>
      </c>
      <c r="P18" s="84"/>
      <c r="Q18" s="367" t="s">
        <v>1567</v>
      </c>
      <c r="R18" s="367"/>
      <c r="S18" s="368"/>
    </row>
    <row r="19" spans="2:19" ht="25.5" customHeight="1" x14ac:dyDescent="0.25">
      <c r="E19" s="117"/>
      <c r="F19" s="122"/>
      <c r="G19" s="114"/>
      <c r="H19" s="114"/>
      <c r="I19" s="122"/>
      <c r="J19" s="122"/>
      <c r="K19" s="123"/>
      <c r="M19" s="79"/>
      <c r="S19" s="78"/>
    </row>
    <row r="20" spans="2:19" ht="25.5" customHeight="1" thickBot="1" x14ac:dyDescent="0.3">
      <c r="E20" s="119"/>
      <c r="F20" s="120" t="s">
        <v>1544</v>
      </c>
      <c r="G20" s="124" t="e">
        <f ca="1">(G17/((G16/G15)^G18))</f>
        <v>#REF!</v>
      </c>
      <c r="H20" s="120" t="s">
        <v>112</v>
      </c>
      <c r="I20" s="369" t="s">
        <v>1568</v>
      </c>
      <c r="J20" s="369"/>
      <c r="K20" s="370"/>
      <c r="M20" s="86"/>
      <c r="N20" s="82" t="s">
        <v>1544</v>
      </c>
      <c r="O20" s="100">
        <f>$O$17*(($O$16/$O$15)^$O$18)</f>
        <v>0</v>
      </c>
      <c r="P20" s="82" t="s">
        <v>112</v>
      </c>
      <c r="Q20" s="371" t="s">
        <v>1012</v>
      </c>
      <c r="R20" s="371"/>
      <c r="S20" s="372"/>
    </row>
    <row r="21" spans="2:19" ht="21.75" customHeight="1" x14ac:dyDescent="0.25">
      <c r="E21" s="74"/>
      <c r="F21" s="74"/>
      <c r="G21" s="74"/>
      <c r="H21" s="72"/>
    </row>
    <row r="22" spans="2:19" ht="22.5" customHeight="1" thickBot="1" x14ac:dyDescent="0.3">
      <c r="B22" s="22" t="s">
        <v>1569</v>
      </c>
    </row>
    <row r="23" spans="2:19" ht="15.75" thickBot="1" x14ac:dyDescent="0.3">
      <c r="B23" s="46" t="str">
        <f>B3</f>
        <v>Typ</v>
      </c>
      <c r="C23" s="21" t="str">
        <f>IF(IN_rooms!R56="Flachheizkörper",IN_rooms!R49,"Siehe Berechnungsreiter entsprechend Heizkörpertyp")</f>
        <v>Siehe Berechnungsreiter entsprechend Heizkörpertyp</v>
      </c>
      <c r="E23" s="362" t="s">
        <v>1541</v>
      </c>
      <c r="F23" s="363"/>
      <c r="G23" s="363"/>
      <c r="H23" s="363"/>
      <c r="I23" s="363"/>
      <c r="J23" s="363"/>
      <c r="K23" s="364"/>
      <c r="L23" s="78"/>
      <c r="M23" s="362" t="s">
        <v>1542</v>
      </c>
      <c r="N23" s="363"/>
      <c r="O23" s="363"/>
      <c r="P23" s="363"/>
      <c r="Q23" s="363"/>
      <c r="R23" s="363"/>
      <c r="S23" s="364"/>
    </row>
    <row r="24" spans="2:19" ht="15.75" thickBot="1" x14ac:dyDescent="0.3">
      <c r="B24" s="46" t="str">
        <f>B4</f>
        <v>Subtyp</v>
      </c>
      <c r="C24" s="21">
        <f>IN_rooms!R57</f>
        <v>0</v>
      </c>
      <c r="E24" s="79"/>
      <c r="K24" s="78"/>
      <c r="M24" s="79"/>
      <c r="S24" s="78"/>
    </row>
    <row r="25" spans="2:19" ht="15.75" thickBot="1" x14ac:dyDescent="0.3">
      <c r="B25" s="46" t="str">
        <f>B5</f>
        <v>Subtyp_2</v>
      </c>
      <c r="C25" s="21" t="e">
        <f>IN_rooms!#REF!</f>
        <v>#REF!</v>
      </c>
      <c r="E25" s="79"/>
      <c r="K25" s="78"/>
      <c r="M25" s="79"/>
      <c r="S25" s="78"/>
    </row>
    <row r="26" spans="2:19" ht="18.75" thickBot="1" x14ac:dyDescent="0.3">
      <c r="B26" s="46" t="str">
        <f t="shared" ref="B26:B27" si="0">B6</f>
        <v>Höhe</v>
      </c>
      <c r="C26" s="21">
        <f>IN_rooms!R58</f>
        <v>0</v>
      </c>
      <c r="D26" t="s">
        <v>641</v>
      </c>
      <c r="E26" s="87" t="s">
        <v>1543</v>
      </c>
      <c r="F26" s="80" t="s">
        <v>1544</v>
      </c>
      <c r="G26" s="89">
        <v>70</v>
      </c>
      <c r="H26" s="88" t="s">
        <v>107</v>
      </c>
      <c r="I26" s="367" t="s">
        <v>1545</v>
      </c>
      <c r="J26" s="367"/>
      <c r="K26" s="368"/>
      <c r="M26" s="87" t="s">
        <v>1543</v>
      </c>
      <c r="N26" s="80" t="s">
        <v>1544</v>
      </c>
      <c r="O26" s="89">
        <v>55</v>
      </c>
      <c r="P26" s="88" t="s">
        <v>107</v>
      </c>
      <c r="Q26" s="367" t="s">
        <v>1546</v>
      </c>
      <c r="R26" s="367"/>
      <c r="S26" s="368"/>
    </row>
    <row r="27" spans="2:19" ht="18.75" thickBot="1" x14ac:dyDescent="0.3">
      <c r="B27" s="46" t="str">
        <f t="shared" si="0"/>
        <v>Breite</v>
      </c>
      <c r="C27" s="21">
        <f>IN_rooms!R59</f>
        <v>0</v>
      </c>
      <c r="D27" t="s">
        <v>641</v>
      </c>
      <c r="E27" s="90" t="s">
        <v>1547</v>
      </c>
      <c r="F27" s="81" t="s">
        <v>1544</v>
      </c>
      <c r="G27" s="91">
        <v>55</v>
      </c>
      <c r="H27" s="92" t="s">
        <v>107</v>
      </c>
      <c r="I27" s="367" t="s">
        <v>1548</v>
      </c>
      <c r="J27" s="367"/>
      <c r="K27" s="368"/>
      <c r="M27" s="90" t="s">
        <v>1547</v>
      </c>
      <c r="N27" s="81" t="s">
        <v>1544</v>
      </c>
      <c r="O27" s="91">
        <v>45</v>
      </c>
      <c r="P27" s="92" t="s">
        <v>107</v>
      </c>
      <c r="Q27" s="367" t="s">
        <v>1549</v>
      </c>
      <c r="R27" s="367"/>
      <c r="S27" s="368"/>
    </row>
    <row r="28" spans="2:19" ht="18.75" thickBot="1" x14ac:dyDescent="0.3">
      <c r="B28" s="46" t="str">
        <f>B12</f>
        <v>Tiefe</v>
      </c>
      <c r="C28" s="21">
        <f>IN_rooms!R60</f>
        <v>0</v>
      </c>
      <c r="D28" t="s">
        <v>641</v>
      </c>
      <c r="E28" s="93" t="s">
        <v>1550</v>
      </c>
      <c r="F28" s="82" t="s">
        <v>1544</v>
      </c>
      <c r="G28" s="94">
        <v>20</v>
      </c>
      <c r="H28" s="95" t="s">
        <v>107</v>
      </c>
      <c r="I28" s="367" t="s">
        <v>1551</v>
      </c>
      <c r="J28" s="367"/>
      <c r="K28" s="368"/>
      <c r="M28" s="93" t="s">
        <v>1550</v>
      </c>
      <c r="N28" s="82" t="s">
        <v>1544</v>
      </c>
      <c r="O28" s="94">
        <f>C32</f>
        <v>20</v>
      </c>
      <c r="P28" s="95" t="s">
        <v>107</v>
      </c>
      <c r="Q28" s="367" t="s">
        <v>1552</v>
      </c>
      <c r="R28" s="367"/>
      <c r="S28" s="368"/>
    </row>
    <row r="29" spans="2:19" ht="15.75" thickBot="1" x14ac:dyDescent="0.3">
      <c r="B29" s="46" t="str">
        <f>B11</f>
        <v>Glieder</v>
      </c>
      <c r="C29" s="21">
        <f>IN_rooms!R61</f>
        <v>0</v>
      </c>
      <c r="D29" t="s">
        <v>1558</v>
      </c>
      <c r="E29" s="79"/>
      <c r="G29" s="81"/>
      <c r="H29" s="81"/>
      <c r="K29" s="78"/>
      <c r="M29" s="79"/>
      <c r="O29" s="81"/>
      <c r="P29" s="81"/>
      <c r="S29" s="78"/>
    </row>
    <row r="30" spans="2:19" ht="18.75" thickBot="1" x14ac:dyDescent="0.3">
      <c r="B30" s="46" t="str">
        <f>B13</f>
        <v>Heizkörperexponent</v>
      </c>
      <c r="C30" s="21" cm="1">
        <f t="array" ref="C30">_xlfn.AGGREGATE(15,6,Data_radiator!$X$5:$X$385/((Data_radiator!$C$5:$C$385=clc_flat!$C$3)*(Data_radiator!$D$5:$D$385=clc_flat!$C$4)*(Data_radiator!$G$5:$G$385=clc_flat!$C$6)*(Data_radiator!$L$5:$L$385=clc_flat!$C$12)),1)</f>
        <v>1.25</v>
      </c>
      <c r="D30" t="s">
        <v>1559</v>
      </c>
      <c r="E30" s="93" t="s">
        <v>1555</v>
      </c>
      <c r="F30" s="82" t="s">
        <v>1544</v>
      </c>
      <c r="G30" s="96">
        <f>(G26-G27)/(LN((G26-G28)/(G27-G28)))</f>
        <v>42.055098780856937</v>
      </c>
      <c r="H30" s="82" t="s">
        <v>1011</v>
      </c>
      <c r="I30" s="83"/>
      <c r="J30" s="83"/>
      <c r="K30" s="84"/>
      <c r="M30" s="93" t="s">
        <v>1556</v>
      </c>
      <c r="N30" s="82" t="s">
        <v>1544</v>
      </c>
      <c r="O30" s="96">
        <f>(O26-O27)/(LN((O26-O28)/(O27-O28)))</f>
        <v>29.720134119884619</v>
      </c>
      <c r="P30" s="82" t="s">
        <v>1011</v>
      </c>
      <c r="Q30" s="83"/>
      <c r="R30" s="83"/>
      <c r="S30" s="84"/>
    </row>
    <row r="31" spans="2:19" ht="15.75" thickBot="1" x14ac:dyDescent="0.3">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x14ac:dyDescent="0.3">
      <c r="B32" s="46" t="str">
        <f>B8</f>
        <v>Berechnungs-Raumtemperatur</v>
      </c>
      <c r="C32" s="21">
        <f>clc_load!$I$10</f>
        <v>20</v>
      </c>
      <c r="D32" t="s">
        <v>107</v>
      </c>
    </row>
    <row r="33" spans="2:19" ht="15.75" thickBot="1" x14ac:dyDescent="0.3">
      <c r="B33" s="46" t="str">
        <f>B9</f>
        <v>θVlneu</v>
      </c>
      <c r="C33" s="21">
        <v>55</v>
      </c>
      <c r="D33" t="s">
        <v>107</v>
      </c>
      <c r="E33" s="360" t="s">
        <v>1560</v>
      </c>
      <c r="F33" s="361"/>
      <c r="G33" s="361"/>
      <c r="H33" s="361"/>
      <c r="I33" s="361"/>
      <c r="J33" s="361"/>
      <c r="K33" s="108"/>
      <c r="L33" s="85"/>
      <c r="M33" s="362" t="s">
        <v>1561</v>
      </c>
      <c r="N33" s="363"/>
      <c r="O33" s="363"/>
      <c r="P33" s="363"/>
      <c r="Q33" s="363"/>
      <c r="R33" s="363"/>
      <c r="S33" s="364"/>
    </row>
    <row r="34" spans="2:19" ht="15.75" thickBot="1" x14ac:dyDescent="0.3">
      <c r="B34" s="46" t="str">
        <f>B10</f>
        <v>θRlneu</v>
      </c>
      <c r="C34" s="21">
        <v>45</v>
      </c>
      <c r="D34" t="s">
        <v>107</v>
      </c>
      <c r="E34" s="109"/>
      <c r="F34" s="110"/>
      <c r="G34" s="110"/>
      <c r="H34" s="110"/>
      <c r="I34" s="110"/>
      <c r="J34" s="110"/>
      <c r="K34" s="111"/>
      <c r="L34" s="85"/>
      <c r="M34" s="79"/>
      <c r="S34" s="78"/>
    </row>
    <row r="35" spans="2:19" ht="18.75" thickBot="1" x14ac:dyDescent="0.3">
      <c r="B35" s="46" t="str">
        <f>B15</f>
        <v xml:space="preserve">Korrekturfaktor </v>
      </c>
      <c r="C35" s="102" t="e">
        <f>C36/C31</f>
        <v>#VALUE!</v>
      </c>
      <c r="D35" t="s">
        <v>1559</v>
      </c>
      <c r="E35" s="106" t="s">
        <v>1555</v>
      </c>
      <c r="F35" s="107" t="s">
        <v>1544</v>
      </c>
      <c r="G35" s="112">
        <f>G30</f>
        <v>42.055098780856937</v>
      </c>
      <c r="H35" s="108" t="s">
        <v>1011</v>
      </c>
      <c r="I35" s="365" t="s">
        <v>1541</v>
      </c>
      <c r="J35" s="365"/>
      <c r="K35" s="366"/>
      <c r="M35" s="87" t="s">
        <v>1555</v>
      </c>
      <c r="N35" s="80" t="s">
        <v>1544</v>
      </c>
      <c r="O35" s="97">
        <f>G30</f>
        <v>42.055098780856937</v>
      </c>
      <c r="P35" s="88" t="s">
        <v>1011</v>
      </c>
      <c r="Q35" s="367" t="s">
        <v>1541</v>
      </c>
      <c r="R35" s="367"/>
      <c r="S35" s="368"/>
    </row>
    <row r="36" spans="2:19" ht="18.75" thickBot="1" x14ac:dyDescent="0.3">
      <c r="B36" s="46" t="str">
        <f>B16</f>
        <v>Heizleistung bei θVlneu</v>
      </c>
      <c r="C36" s="77" t="str">
        <f>IF(C23="Flachheizkörper",O40,"Siehe Berechnungsreiter entsprechend Heizkörpertyp")</f>
        <v>Siehe Berechnungsreiter entsprechend Heizkörpertyp</v>
      </c>
      <c r="D36" t="s">
        <v>112</v>
      </c>
      <c r="E36" s="113" t="s">
        <v>1556</v>
      </c>
      <c r="F36" s="114" t="s">
        <v>1544</v>
      </c>
      <c r="G36" s="115">
        <f>O30</f>
        <v>29.720134119884619</v>
      </c>
      <c r="H36" s="116" t="s">
        <v>1011</v>
      </c>
      <c r="I36" s="365" t="s">
        <v>1542</v>
      </c>
      <c r="J36" s="365"/>
      <c r="K36" s="366"/>
      <c r="M36" s="90" t="s">
        <v>1556</v>
      </c>
      <c r="N36" s="81" t="s">
        <v>1544</v>
      </c>
      <c r="O36" s="98">
        <f>O30</f>
        <v>29.720134119884619</v>
      </c>
      <c r="P36" s="92" t="s">
        <v>1011</v>
      </c>
      <c r="Q36" s="367" t="s">
        <v>1542</v>
      </c>
      <c r="R36" s="367"/>
      <c r="S36" s="368"/>
    </row>
    <row r="37" spans="2:19" x14ac:dyDescent="0.25">
      <c r="E37" s="117"/>
      <c r="F37" s="114" t="s">
        <v>1544</v>
      </c>
      <c r="G37" s="118" t="e">
        <f ca="1">clc_load!$I$72/clc_load!#REF!</f>
        <v>#REF!</v>
      </c>
      <c r="H37" s="116" t="s">
        <v>112</v>
      </c>
      <c r="I37" s="365" t="s">
        <v>1565</v>
      </c>
      <c r="J37" s="365"/>
      <c r="K37" s="366"/>
      <c r="M37" s="79"/>
      <c r="N37" s="81" t="s">
        <v>1544</v>
      </c>
      <c r="O37" s="99" t="str">
        <f>C31</f>
        <v>Siehe Berechnungsreiter entsprechend Heizkörpertyp</v>
      </c>
      <c r="P37" s="92" t="s">
        <v>112</v>
      </c>
      <c r="Q37" s="367" t="s">
        <v>1566</v>
      </c>
      <c r="R37" s="367"/>
      <c r="S37" s="368"/>
    </row>
    <row r="38" spans="2:19" ht="15.75" thickBot="1" x14ac:dyDescent="0.3">
      <c r="E38" s="119" t="s">
        <v>137</v>
      </c>
      <c r="F38" s="120" t="s">
        <v>1544</v>
      </c>
      <c r="G38" s="120">
        <f>C30</f>
        <v>1.25</v>
      </c>
      <c r="H38" s="121"/>
      <c r="I38" s="365" t="s">
        <v>1001</v>
      </c>
      <c r="J38" s="365"/>
      <c r="K38" s="366"/>
      <c r="M38" s="93" t="s">
        <v>137</v>
      </c>
      <c r="N38" s="82" t="s">
        <v>1544</v>
      </c>
      <c r="O38" s="94">
        <f>C30</f>
        <v>1.25</v>
      </c>
      <c r="P38" s="84"/>
      <c r="Q38" s="367" t="s">
        <v>1567</v>
      </c>
      <c r="R38" s="367"/>
      <c r="S38" s="368"/>
    </row>
    <row r="39" spans="2:19" x14ac:dyDescent="0.25">
      <c r="E39" s="117"/>
      <c r="F39" s="122"/>
      <c r="G39" s="114"/>
      <c r="H39" s="114"/>
      <c r="I39" s="122"/>
      <c r="J39" s="122"/>
      <c r="K39" s="123"/>
      <c r="M39" s="79"/>
      <c r="S39" s="78"/>
    </row>
    <row r="40" spans="2:19" ht="15.75" thickBot="1" x14ac:dyDescent="0.3">
      <c r="D40" s="73"/>
      <c r="E40" s="119"/>
      <c r="F40" s="120" t="s">
        <v>1544</v>
      </c>
      <c r="G40" s="124" t="e">
        <f ca="1">(G37/((G36/G35)^G38))</f>
        <v>#REF!</v>
      </c>
      <c r="H40" s="120" t="s">
        <v>112</v>
      </c>
      <c r="I40" s="369" t="s">
        <v>1568</v>
      </c>
      <c r="J40" s="369"/>
      <c r="K40" s="370"/>
      <c r="M40" s="86"/>
      <c r="N40" s="82" t="s">
        <v>1544</v>
      </c>
      <c r="O40" s="100" t="e">
        <f>O37*((O36/O35)^O38)</f>
        <v>#VALUE!</v>
      </c>
      <c r="P40" s="82" t="s">
        <v>112</v>
      </c>
      <c r="Q40" s="371" t="s">
        <v>1012</v>
      </c>
      <c r="R40" s="371"/>
      <c r="S40" s="372"/>
    </row>
    <row r="43" spans="2:19" x14ac:dyDescent="0.25">
      <c r="B43" s="22" t="s">
        <v>1570</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1571</v>
      </c>
      <c r="C3" s="102">
        <f ca="1">clc_load!$I$72/1000</f>
        <v>0</v>
      </c>
      <c r="D3" t="s">
        <v>1572</v>
      </c>
    </row>
    <row r="4" spans="2:4" s="46" customFormat="1" ht="30.75" thickBot="1" x14ac:dyDescent="0.3">
      <c r="B4" s="46" t="s">
        <v>1573</v>
      </c>
      <c r="C4" s="125">
        <f>(clc_flat!$C$14)/1000</f>
        <v>0</v>
      </c>
      <c r="D4" s="46" t="s">
        <v>1572</v>
      </c>
    </row>
    <row r="5" spans="2:4" s="46" customFormat="1" ht="30.75" thickBot="1" x14ac:dyDescent="0.3">
      <c r="B5" s="46" t="s">
        <v>1574</v>
      </c>
      <c r="C5" s="126" t="e">
        <f ca="1">$C$4/$C$3</f>
        <v>#DIV/0!</v>
      </c>
    </row>
    <row r="6" spans="2:4" s="46" customFormat="1" ht="45.75" thickBot="1" x14ac:dyDescent="0.3">
      <c r="B6" s="46" t="s">
        <v>1575</v>
      </c>
      <c r="C6" s="125">
        <f>(clc_flat!$C$16)/1000</f>
        <v>0</v>
      </c>
      <c r="D6" s="46" t="s">
        <v>1572</v>
      </c>
    </row>
    <row r="7" spans="2:4" ht="30.75" thickBot="1" x14ac:dyDescent="0.3">
      <c r="B7" s="46" t="s">
        <v>1576</v>
      </c>
      <c r="C7" s="126" t="e">
        <f ca="1">$C$6/$C$3</f>
        <v>#DIV/0!</v>
      </c>
      <c r="D7" s="46"/>
    </row>
    <row r="8" spans="2:4" ht="30.75" thickBot="1" x14ac:dyDescent="0.3">
      <c r="B8" s="46" t="s">
        <v>1577</v>
      </c>
      <c r="C8" s="126" t="e">
        <f ca="1">clc_flat!C17/1000/$C$3</f>
        <v>#DIV/0!</v>
      </c>
      <c r="D8" s="46"/>
    </row>
    <row r="9" spans="2:4" ht="25.5" customHeight="1" thickBot="1" x14ac:dyDescent="0.3">
      <c r="B9" s="46" t="s">
        <v>1578</v>
      </c>
      <c r="C9" s="126"/>
    </row>
    <row r="10" spans="2:4" ht="25.5" customHeight="1" thickBot="1" x14ac:dyDescent="0.3">
      <c r="C10" s="126"/>
    </row>
    <row r="11" spans="2:4" ht="25.5" customHeight="1" thickBot="1" x14ac:dyDescent="0.3">
      <c r="C11" s="126"/>
    </row>
    <row r="15" spans="2:4" ht="15.75" thickBot="1" x14ac:dyDescent="0.3">
      <c r="B15" s="22" t="s">
        <v>1579</v>
      </c>
      <c r="D15" t="s">
        <v>1572</v>
      </c>
    </row>
    <row r="16" spans="2:4" ht="15.75" thickBot="1" x14ac:dyDescent="0.3">
      <c r="B16" t="str">
        <f>B3</f>
        <v>Heizlast</v>
      </c>
      <c r="C16" s="21"/>
      <c r="D16" t="s">
        <v>1572</v>
      </c>
    </row>
    <row r="17" spans="2:8" ht="30.75" thickBot="1" x14ac:dyDescent="0.3">
      <c r="B17" s="46" t="str">
        <f>B4</f>
        <v>Norm-Heizleistung aller Heizkörper</v>
      </c>
      <c r="C17" s="21"/>
      <c r="D17" t="s">
        <v>1559</v>
      </c>
    </row>
    <row r="18" spans="2:8" ht="30.75" thickBot="1" x14ac:dyDescent="0.3">
      <c r="B18" s="46" t="str">
        <f>B5</f>
        <v>Deckungsgrad total bei Normbedingungen</v>
      </c>
      <c r="C18" s="126"/>
      <c r="D18" t="s">
        <v>1559</v>
      </c>
    </row>
    <row r="19" spans="2:8" ht="30.75" thickBot="1" x14ac:dyDescent="0.3">
      <c r="B19" s="46" t="str">
        <f>B7</f>
        <v>Deckungsgrad total bei NT-ready</v>
      </c>
      <c r="C19" s="126"/>
    </row>
    <row r="21" spans="2:8" ht="15.75" thickBot="1" x14ac:dyDescent="0.3">
      <c r="B21" s="22" t="s">
        <v>1580</v>
      </c>
      <c r="D21" t="s">
        <v>1572</v>
      </c>
    </row>
    <row r="22" spans="2:8" ht="15.75" thickBot="1" x14ac:dyDescent="0.3">
      <c r="B22" t="str">
        <f>B16</f>
        <v>Heizlast</v>
      </c>
      <c r="C22" s="21"/>
      <c r="D22" t="s">
        <v>1572</v>
      </c>
    </row>
    <row r="23" spans="2:8" ht="30.75" thickBot="1" x14ac:dyDescent="0.3">
      <c r="B23" s="46" t="str">
        <f>B17</f>
        <v>Norm-Heizleistung aller Heizkörper</v>
      </c>
      <c r="C23" s="21"/>
      <c r="D23" t="s">
        <v>1559</v>
      </c>
    </row>
    <row r="24" spans="2:8" ht="30.75" thickBot="1" x14ac:dyDescent="0.3">
      <c r="B24" s="46" t="str">
        <f>B18</f>
        <v>Deckungsgrad total bei Normbedingungen</v>
      </c>
      <c r="C24" s="126"/>
      <c r="D24" t="s">
        <v>1559</v>
      </c>
    </row>
    <row r="25" spans="2:8" ht="30.75" thickBot="1" x14ac:dyDescent="0.3">
      <c r="B25" s="46" t="str">
        <f>B19</f>
        <v>Deckungsgrad total bei NT-ready</v>
      </c>
      <c r="C25" s="126"/>
      <c r="E25" s="44"/>
      <c r="F25" s="74"/>
      <c r="G25" s="74"/>
      <c r="H25" s="72"/>
    </row>
    <row r="26" spans="2:8" x14ac:dyDescent="0.25">
      <c r="E26" s="44"/>
      <c r="F26" s="74"/>
      <c r="G26" s="74"/>
      <c r="H26" s="72"/>
    </row>
    <row r="27" spans="2:8" ht="15.75" thickBot="1" x14ac:dyDescent="0.3">
      <c r="B27" s="22" t="s">
        <v>1581</v>
      </c>
      <c r="D27" t="s">
        <v>1572</v>
      </c>
      <c r="E27" s="44"/>
      <c r="F27" s="74"/>
      <c r="G27" s="74"/>
      <c r="H27" s="72"/>
    </row>
    <row r="28" spans="2:8" ht="15.75" thickBot="1" x14ac:dyDescent="0.3">
      <c r="B28" t="str">
        <f>B22</f>
        <v>Heizlast</v>
      </c>
      <c r="C28" s="21"/>
      <c r="D28" t="s">
        <v>1572</v>
      </c>
    </row>
    <row r="29" spans="2:8" ht="30.75" thickBot="1" x14ac:dyDescent="0.3">
      <c r="B29" s="46" t="str">
        <f>B23</f>
        <v>Norm-Heizleistung aller Heizkörper</v>
      </c>
      <c r="C29" s="21"/>
      <c r="D29" t="s">
        <v>1559</v>
      </c>
    </row>
    <row r="30" spans="2:8" ht="30.75" thickBot="1" x14ac:dyDescent="0.3">
      <c r="B30" s="46" t="str">
        <f>B24</f>
        <v>Deckungsgrad total bei Normbedingungen</v>
      </c>
      <c r="C30" s="126"/>
      <c r="D30" t="s">
        <v>1559</v>
      </c>
    </row>
    <row r="31" spans="2:8" ht="30.75" thickBot="1" x14ac:dyDescent="0.3">
      <c r="B31" s="46" t="str">
        <f>B25</f>
        <v>Deckungsgrad total bei NT-ready</v>
      </c>
      <c r="C31" s="126"/>
      <c r="G31" s="75"/>
      <c r="H31" s="75"/>
    </row>
    <row r="33" spans="2:4" ht="15.75" thickBot="1" x14ac:dyDescent="0.3">
      <c r="B33" s="22" t="s">
        <v>1582</v>
      </c>
      <c r="D33" t="s">
        <v>1572</v>
      </c>
    </row>
    <row r="34" spans="2:4" ht="15.75" thickBot="1" x14ac:dyDescent="0.3">
      <c r="B34" t="str">
        <f>B28</f>
        <v>Heizlast</v>
      </c>
      <c r="C34" s="21"/>
      <c r="D34" t="s">
        <v>1572</v>
      </c>
    </row>
    <row r="35" spans="2:4" ht="30.75" thickBot="1" x14ac:dyDescent="0.3">
      <c r="B35" s="46" t="str">
        <f>B29</f>
        <v>Norm-Heizleistung aller Heizkörper</v>
      </c>
      <c r="C35" s="21"/>
      <c r="D35" t="s">
        <v>1559</v>
      </c>
    </row>
    <row r="36" spans="2:4" ht="30.75" thickBot="1" x14ac:dyDescent="0.3">
      <c r="B36" s="46" t="str">
        <f>B30</f>
        <v>Deckungsgrad total bei Normbedingungen</v>
      </c>
      <c r="C36" s="126"/>
      <c r="D36" t="s">
        <v>1559</v>
      </c>
    </row>
    <row r="37" spans="2:4" ht="30.75" thickBot="1" x14ac:dyDescent="0.3">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baseColWidth="10" defaultColWidth="11.42578125" defaultRowHeight="15" x14ac:dyDescent="0.25"/>
  <cols>
    <col min="2" max="2" width="26.140625" bestFit="1" customWidth="1"/>
    <col min="3" max="3" width="35.28515625" bestFit="1" customWidth="1"/>
    <col min="4" max="4" width="32.85546875" customWidth="1"/>
    <col min="5" max="19" width="11.28515625" customWidth="1"/>
  </cols>
  <sheetData>
    <row r="2" spans="2:20" ht="15.75" thickBot="1" x14ac:dyDescent="0.3">
      <c r="B2" s="22" t="s">
        <v>1540</v>
      </c>
    </row>
    <row r="3" spans="2:20" ht="15.75" thickBot="1" x14ac:dyDescent="0.3">
      <c r="B3" t="e">
        <f>IN_rooms!#REF!</f>
        <v>#REF!</v>
      </c>
      <c r="C3" s="21" t="str">
        <f>IF(IN_rooms!R49="Flachheizkörper",IN_rooms!R49,"Siehe Berechnungsreiter entsprechend Heizkörpertyp")</f>
        <v>Siehe Berechnungsreiter entsprechend Heizkörpertyp</v>
      </c>
      <c r="E3" s="362" t="s">
        <v>1541</v>
      </c>
      <c r="F3" s="363"/>
      <c r="G3" s="363"/>
      <c r="H3" s="363"/>
      <c r="I3" s="363"/>
      <c r="J3" s="363"/>
      <c r="K3" s="364"/>
      <c r="L3" s="78"/>
      <c r="M3" s="362" t="s">
        <v>1542</v>
      </c>
      <c r="N3" s="363"/>
      <c r="O3" s="363"/>
      <c r="P3" s="363"/>
      <c r="Q3" s="363"/>
      <c r="R3" s="363"/>
      <c r="S3" s="364"/>
    </row>
    <row r="4" spans="2:20" ht="15.75" thickBot="1" x14ac:dyDescent="0.3">
      <c r="B4" t="e">
        <f>IN_rooms!#REF!</f>
        <v>#REF!</v>
      </c>
      <c r="C4" s="21">
        <f>IN_rooms!R50</f>
        <v>0</v>
      </c>
      <c r="E4" s="79"/>
      <c r="K4" s="78"/>
      <c r="M4" s="79"/>
      <c r="S4" s="78"/>
      <c r="T4" t="s">
        <v>1583</v>
      </c>
    </row>
    <row r="5" spans="2:20" ht="15.75" thickBot="1" x14ac:dyDescent="0.3">
      <c r="B5" t="e">
        <f>IN_rooms!#REF!</f>
        <v>#REF!</v>
      </c>
      <c r="C5" s="21">
        <v>20</v>
      </c>
      <c r="E5" s="79"/>
      <c r="K5" s="78"/>
      <c r="M5" s="79"/>
      <c r="S5" s="78"/>
    </row>
    <row r="6" spans="2:20" ht="25.5" customHeight="1" thickBot="1" x14ac:dyDescent="0.3">
      <c r="B6" t="e">
        <f>IN_rooms!#REF!</f>
        <v>#REF!</v>
      </c>
      <c r="C6" s="21">
        <f>IN_rooms!R51</f>
        <v>0</v>
      </c>
      <c r="D6" t="s">
        <v>641</v>
      </c>
      <c r="E6" s="87" t="s">
        <v>1543</v>
      </c>
      <c r="F6" s="80" t="s">
        <v>1544</v>
      </c>
      <c r="G6" s="89">
        <v>70</v>
      </c>
      <c r="H6" s="88" t="s">
        <v>107</v>
      </c>
      <c r="I6" s="367" t="s">
        <v>1545</v>
      </c>
      <c r="J6" s="367"/>
      <c r="K6" s="368"/>
      <c r="M6" s="87" t="s">
        <v>1543</v>
      </c>
      <c r="N6" s="80" t="s">
        <v>1544</v>
      </c>
      <c r="O6" s="89">
        <v>75</v>
      </c>
      <c r="P6" s="88" t="s">
        <v>107</v>
      </c>
      <c r="Q6" s="367" t="s">
        <v>1546</v>
      </c>
      <c r="R6" s="367"/>
      <c r="S6" s="368"/>
    </row>
    <row r="7" spans="2:20" ht="25.5" customHeight="1" thickBot="1" x14ac:dyDescent="0.3">
      <c r="B7" t="e">
        <f>IN_rooms!#REF!</f>
        <v>#REF!</v>
      </c>
      <c r="C7" s="21">
        <f>IF(IN_rooms!R52=0,1000,IN_rooms!R52)</f>
        <v>1000</v>
      </c>
      <c r="D7" t="s">
        <v>641</v>
      </c>
      <c r="E7" s="90" t="s">
        <v>1547</v>
      </c>
      <c r="F7" s="81" t="s">
        <v>1544</v>
      </c>
      <c r="G7" s="91">
        <v>55</v>
      </c>
      <c r="H7" s="92" t="s">
        <v>107</v>
      </c>
      <c r="I7" s="367" t="s">
        <v>1548</v>
      </c>
      <c r="J7" s="367"/>
      <c r="K7" s="368"/>
      <c r="M7" s="90" t="s">
        <v>1547</v>
      </c>
      <c r="N7" s="81" t="s">
        <v>1544</v>
      </c>
      <c r="O7" s="91">
        <v>65</v>
      </c>
      <c r="P7" s="92" t="s">
        <v>107</v>
      </c>
      <c r="Q7" s="367" t="s">
        <v>1549</v>
      </c>
      <c r="R7" s="367"/>
      <c r="S7" s="368"/>
    </row>
    <row r="8" spans="2:20" ht="25.5" customHeight="1" thickBot="1" x14ac:dyDescent="0.3">
      <c r="B8" t="e">
        <f>IN_rooms!#REF!</f>
        <v>#REF!</v>
      </c>
      <c r="C8" s="21">
        <f>IN_rooms!R53</f>
        <v>0</v>
      </c>
      <c r="D8" t="s">
        <v>641</v>
      </c>
      <c r="E8" s="93" t="s">
        <v>1550</v>
      </c>
      <c r="F8" s="82" t="s">
        <v>1544</v>
      </c>
      <c r="G8" s="94">
        <v>20</v>
      </c>
      <c r="H8" s="95" t="s">
        <v>107</v>
      </c>
      <c r="I8" s="367" t="s">
        <v>1551</v>
      </c>
      <c r="J8" s="367"/>
      <c r="K8" s="368"/>
      <c r="M8" s="93" t="s">
        <v>1550</v>
      </c>
      <c r="N8" s="82" t="s">
        <v>1544</v>
      </c>
      <c r="O8" s="94">
        <f>C12</f>
        <v>20</v>
      </c>
      <c r="P8" s="95" t="s">
        <v>107</v>
      </c>
      <c r="Q8" s="367" t="s">
        <v>1552</v>
      </c>
      <c r="R8" s="367"/>
      <c r="S8" s="368"/>
    </row>
    <row r="9" spans="2:20" ht="15.75" thickBot="1" x14ac:dyDescent="0.3">
      <c r="B9" s="46" t="e">
        <f>IN_rooms!#REF!</f>
        <v>#REF!</v>
      </c>
      <c r="C9" s="21">
        <f>IN_rooms!R54</f>
        <v>0</v>
      </c>
      <c r="D9" t="s">
        <v>1558</v>
      </c>
      <c r="E9" s="79"/>
      <c r="G9" s="81"/>
      <c r="H9" s="81"/>
      <c r="K9" s="78"/>
      <c r="M9" s="79"/>
      <c r="O9" s="81"/>
      <c r="P9" s="81"/>
      <c r="S9" s="78"/>
    </row>
    <row r="10" spans="2:20" ht="25.5" customHeight="1" thickBot="1" x14ac:dyDescent="0.3">
      <c r="B10" t="s">
        <v>1001</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1559</v>
      </c>
      <c r="E10" s="93" t="s">
        <v>1555</v>
      </c>
      <c r="F10" s="82" t="s">
        <v>1544</v>
      </c>
      <c r="G10" s="96">
        <f>(G6-G7)/(LN((G6-G8)/(G7-G8)))</f>
        <v>42.055098780856937</v>
      </c>
      <c r="H10" s="82" t="s">
        <v>1011</v>
      </c>
      <c r="I10" s="83"/>
      <c r="J10" s="83"/>
      <c r="K10" s="84"/>
      <c r="M10" s="93" t="s">
        <v>1556</v>
      </c>
      <c r="N10" s="82" t="s">
        <v>1544</v>
      </c>
      <c r="O10" s="96">
        <f>(O6-O7)/(LN((O6-O8)/(O7-O8)))</f>
        <v>49.83288654563971</v>
      </c>
      <c r="P10" s="82" t="s">
        <v>1011</v>
      </c>
      <c r="Q10" s="83"/>
      <c r="R10" s="83"/>
      <c r="S10" s="84"/>
    </row>
    <row r="11" spans="2:20" ht="25.5" customHeight="1" thickBot="1" x14ac:dyDescent="0.3">
      <c r="B11" t="s">
        <v>1003</v>
      </c>
      <c r="C11" s="127">
        <v>1497</v>
      </c>
    </row>
    <row r="12" spans="2:20" ht="30.75" thickBot="1" x14ac:dyDescent="0.3">
      <c r="B12" s="101" t="s">
        <v>899</v>
      </c>
      <c r="C12" s="21">
        <v>20</v>
      </c>
      <c r="D12" t="s">
        <v>107</v>
      </c>
    </row>
    <row r="13" spans="2:20" ht="25.5" customHeight="1" thickBot="1" x14ac:dyDescent="0.3">
      <c r="B13" s="76" t="s">
        <v>1584</v>
      </c>
      <c r="C13" s="21">
        <v>55</v>
      </c>
      <c r="D13" t="s">
        <v>107</v>
      </c>
      <c r="E13" s="360" t="s">
        <v>1560</v>
      </c>
      <c r="F13" s="361"/>
      <c r="G13" s="361"/>
      <c r="H13" s="361"/>
      <c r="I13" s="361"/>
      <c r="J13" s="361"/>
      <c r="K13" s="108"/>
      <c r="L13" s="85"/>
      <c r="M13" s="362" t="s">
        <v>1561</v>
      </c>
      <c r="N13" s="363"/>
      <c r="O13" s="363"/>
      <c r="P13" s="363"/>
      <c r="Q13" s="363"/>
      <c r="R13" s="363"/>
      <c r="S13" s="364"/>
    </row>
    <row r="14" spans="2:20" ht="25.5" customHeight="1" thickBot="1" x14ac:dyDescent="0.3">
      <c r="B14" s="76" t="s">
        <v>1585</v>
      </c>
      <c r="C14" s="21">
        <v>45</v>
      </c>
      <c r="D14" t="s">
        <v>107</v>
      </c>
      <c r="E14" s="109"/>
      <c r="F14" s="110"/>
      <c r="G14" s="110"/>
      <c r="H14" s="110"/>
      <c r="I14" s="110"/>
      <c r="J14" s="110"/>
      <c r="K14" s="111"/>
      <c r="L14" s="85"/>
      <c r="M14" s="79"/>
      <c r="S14" s="78"/>
    </row>
    <row r="15" spans="2:20" ht="25.5" customHeight="1" thickBot="1" x14ac:dyDescent="0.3">
      <c r="B15" t="s">
        <v>1562</v>
      </c>
      <c r="C15" s="102">
        <f>C16/C11</f>
        <v>1.2468281612632028</v>
      </c>
      <c r="D15" t="s">
        <v>1559</v>
      </c>
      <c r="E15" s="106" t="s">
        <v>1555</v>
      </c>
      <c r="F15" s="107" t="s">
        <v>1544</v>
      </c>
      <c r="G15" s="112">
        <f>G10</f>
        <v>42.055098780856937</v>
      </c>
      <c r="H15" s="108" t="s">
        <v>1011</v>
      </c>
      <c r="I15" s="365" t="s">
        <v>1541</v>
      </c>
      <c r="J15" s="365"/>
      <c r="K15" s="366"/>
      <c r="M15" s="87" t="s">
        <v>1555</v>
      </c>
      <c r="N15" s="80" t="s">
        <v>1544</v>
      </c>
      <c r="O15" s="97">
        <f>G10</f>
        <v>42.055098780856937</v>
      </c>
      <c r="P15" s="88" t="s">
        <v>1011</v>
      </c>
      <c r="Q15" s="367" t="s">
        <v>1541</v>
      </c>
      <c r="R15" s="367"/>
      <c r="S15" s="368"/>
    </row>
    <row r="16" spans="2:20" ht="25.5" customHeight="1" thickBot="1" x14ac:dyDescent="0.3">
      <c r="B16" t="s">
        <v>1586</v>
      </c>
      <c r="C16" s="127">
        <f>O20</f>
        <v>1866.5017574110148</v>
      </c>
      <c r="D16" t="s">
        <v>112</v>
      </c>
      <c r="E16" s="113" t="s">
        <v>1556</v>
      </c>
      <c r="F16" s="114" t="s">
        <v>1544</v>
      </c>
      <c r="G16" s="115">
        <f>O10</f>
        <v>49.83288654563971</v>
      </c>
      <c r="H16" s="116" t="s">
        <v>1011</v>
      </c>
      <c r="I16" s="365" t="s">
        <v>1542</v>
      </c>
      <c r="J16" s="365"/>
      <c r="K16" s="366"/>
      <c r="M16" s="90" t="s">
        <v>1556</v>
      </c>
      <c r="N16" s="81" t="s">
        <v>1544</v>
      </c>
      <c r="O16" s="98">
        <f>O10</f>
        <v>49.83288654563971</v>
      </c>
      <c r="P16" s="92" t="s">
        <v>1011</v>
      </c>
      <c r="Q16" s="367" t="s">
        <v>1542</v>
      </c>
      <c r="R16" s="367"/>
      <c r="S16" s="368"/>
    </row>
    <row r="17" spans="2:19" ht="25.5" customHeight="1" x14ac:dyDescent="0.25">
      <c r="E17" s="117"/>
      <c r="F17" s="114" t="s">
        <v>1544</v>
      </c>
      <c r="G17" s="118" t="e">
        <f ca="1">clc_load!$I$72/clc_load!#REF!</f>
        <v>#REF!</v>
      </c>
      <c r="H17" s="116" t="s">
        <v>112</v>
      </c>
      <c r="I17" s="365" t="s">
        <v>1565</v>
      </c>
      <c r="J17" s="365"/>
      <c r="K17" s="366"/>
      <c r="M17" s="79"/>
      <c r="N17" s="81" t="s">
        <v>1544</v>
      </c>
      <c r="O17" s="99">
        <f>C11</f>
        <v>1497</v>
      </c>
      <c r="P17" s="92" t="s">
        <v>112</v>
      </c>
      <c r="Q17" s="367" t="s">
        <v>1566</v>
      </c>
      <c r="R17" s="367"/>
      <c r="S17" s="368"/>
    </row>
    <row r="18" spans="2:19" ht="25.5" customHeight="1" thickBot="1" x14ac:dyDescent="0.3">
      <c r="E18" s="119" t="s">
        <v>137</v>
      </c>
      <c r="F18" s="120" t="s">
        <v>1544</v>
      </c>
      <c r="G18" s="120">
        <f>C10</f>
        <v>0</v>
      </c>
      <c r="H18" s="121"/>
      <c r="I18" s="365" t="s">
        <v>1001</v>
      </c>
      <c r="J18" s="365"/>
      <c r="K18" s="366"/>
      <c r="M18" s="93" t="s">
        <v>137</v>
      </c>
      <c r="N18" s="82" t="s">
        <v>1544</v>
      </c>
      <c r="O18" s="94">
        <v>1.3</v>
      </c>
      <c r="P18" s="84"/>
      <c r="Q18" s="367" t="s">
        <v>1567</v>
      </c>
      <c r="R18" s="367"/>
      <c r="S18" s="368"/>
    </row>
    <row r="19" spans="2:19" ht="25.5" customHeight="1" x14ac:dyDescent="0.25">
      <c r="E19" s="117"/>
      <c r="F19" s="122"/>
      <c r="G19" s="114"/>
      <c r="H19" s="114"/>
      <c r="I19" s="122"/>
      <c r="J19" s="122"/>
      <c r="K19" s="123"/>
      <c r="M19" s="79"/>
      <c r="S19" s="78"/>
    </row>
    <row r="20" spans="2:19" ht="25.5" customHeight="1" thickBot="1" x14ac:dyDescent="0.3">
      <c r="D20" s="73"/>
      <c r="E20" s="119"/>
      <c r="F20" s="120" t="s">
        <v>1544</v>
      </c>
      <c r="G20" s="124" t="e">
        <f ca="1">(G17/((G16/G15)^G18))</f>
        <v>#REF!</v>
      </c>
      <c r="H20" s="120" t="s">
        <v>112</v>
      </c>
      <c r="I20" s="369" t="s">
        <v>1568</v>
      </c>
      <c r="J20" s="369"/>
      <c r="K20" s="370"/>
      <c r="M20" s="86"/>
      <c r="N20" s="82" t="s">
        <v>1544</v>
      </c>
      <c r="O20" s="100">
        <f>O17*((O16/O15)^O18)</f>
        <v>1866.5017574110148</v>
      </c>
      <c r="P20" s="82" t="s">
        <v>112</v>
      </c>
      <c r="Q20" s="371" t="s">
        <v>1012</v>
      </c>
      <c r="R20" s="371"/>
      <c r="S20" s="372"/>
    </row>
    <row r="21" spans="2:19" ht="21.75" customHeight="1" x14ac:dyDescent="0.25">
      <c r="D21" s="73"/>
      <c r="E21" s="74"/>
      <c r="F21" s="74"/>
      <c r="G21" s="74"/>
      <c r="H21" s="72"/>
    </row>
    <row r="22" spans="2:19" ht="22.5" customHeight="1" thickBot="1" x14ac:dyDescent="0.3">
      <c r="B22" s="22" t="s">
        <v>1569</v>
      </c>
    </row>
    <row r="23" spans="2:19" ht="15.75" thickBot="1" x14ac:dyDescent="0.3">
      <c r="B23" s="46" t="e">
        <f>B3</f>
        <v>#REF!</v>
      </c>
      <c r="C23" s="21" t="str">
        <f>IF(IN_rooms!R56="Flachheizkörper",IN_rooms!R49,"Siehe Berechnungsreiter entsprechend Heizkörpertyp")</f>
        <v>Siehe Berechnungsreiter entsprechend Heizkörpertyp</v>
      </c>
      <c r="E23" s="362" t="s">
        <v>1541</v>
      </c>
      <c r="F23" s="363"/>
      <c r="G23" s="363"/>
      <c r="H23" s="363"/>
      <c r="I23" s="363"/>
      <c r="J23" s="363"/>
      <c r="K23" s="364"/>
      <c r="L23" s="78"/>
      <c r="M23" s="362" t="s">
        <v>1542</v>
      </c>
      <c r="N23" s="363"/>
      <c r="O23" s="363"/>
      <c r="P23" s="363"/>
      <c r="Q23" s="363"/>
      <c r="R23" s="363"/>
      <c r="S23" s="364"/>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641</v>
      </c>
      <c r="E26" s="87" t="s">
        <v>1543</v>
      </c>
      <c r="F26" s="80" t="s">
        <v>1544</v>
      </c>
      <c r="G26" s="89">
        <v>70</v>
      </c>
      <c r="H26" s="88" t="s">
        <v>107</v>
      </c>
      <c r="I26" s="367" t="s">
        <v>1545</v>
      </c>
      <c r="J26" s="367"/>
      <c r="K26" s="368"/>
      <c r="M26" s="87" t="s">
        <v>1543</v>
      </c>
      <c r="N26" s="80" t="s">
        <v>1544</v>
      </c>
      <c r="O26" s="89">
        <v>55</v>
      </c>
      <c r="P26" s="88" t="s">
        <v>107</v>
      </c>
      <c r="Q26" s="367" t="s">
        <v>1546</v>
      </c>
      <c r="R26" s="367"/>
      <c r="S26" s="368"/>
    </row>
    <row r="27" spans="2:19" ht="18.75" thickBot="1" x14ac:dyDescent="0.3">
      <c r="B27" s="46" t="e">
        <f t="shared" si="0"/>
        <v>#REF!</v>
      </c>
      <c r="C27" s="21">
        <f>IN_rooms!R59</f>
        <v>0</v>
      </c>
      <c r="D27" t="s">
        <v>641</v>
      </c>
      <c r="E27" s="90" t="s">
        <v>1547</v>
      </c>
      <c r="F27" s="81" t="s">
        <v>1544</v>
      </c>
      <c r="G27" s="91">
        <v>55</v>
      </c>
      <c r="H27" s="92" t="s">
        <v>107</v>
      </c>
      <c r="I27" s="367" t="s">
        <v>1548</v>
      </c>
      <c r="J27" s="367"/>
      <c r="K27" s="368"/>
      <c r="M27" s="90" t="s">
        <v>1547</v>
      </c>
      <c r="N27" s="81" t="s">
        <v>1544</v>
      </c>
      <c r="O27" s="91">
        <v>45</v>
      </c>
      <c r="P27" s="92" t="s">
        <v>107</v>
      </c>
      <c r="Q27" s="367" t="s">
        <v>1549</v>
      </c>
      <c r="R27" s="367"/>
      <c r="S27" s="368"/>
    </row>
    <row r="28" spans="2:19" ht="18.75" thickBot="1" x14ac:dyDescent="0.3">
      <c r="B28" s="46" t="e">
        <f t="shared" si="0"/>
        <v>#REF!</v>
      </c>
      <c r="C28" s="21">
        <f>IN_rooms!R60</f>
        <v>0</v>
      </c>
      <c r="D28" t="s">
        <v>641</v>
      </c>
      <c r="E28" s="93" t="s">
        <v>1550</v>
      </c>
      <c r="F28" s="82" t="s">
        <v>1544</v>
      </c>
      <c r="G28" s="94">
        <v>20</v>
      </c>
      <c r="H28" s="95" t="s">
        <v>107</v>
      </c>
      <c r="I28" s="367" t="s">
        <v>1551</v>
      </c>
      <c r="J28" s="367"/>
      <c r="K28" s="368"/>
      <c r="M28" s="93" t="s">
        <v>1550</v>
      </c>
      <c r="N28" s="82" t="s">
        <v>1544</v>
      </c>
      <c r="O28" s="94">
        <f>C32</f>
        <v>20</v>
      </c>
      <c r="P28" s="95" t="s">
        <v>107</v>
      </c>
      <c r="Q28" s="367" t="s">
        <v>1552</v>
      </c>
      <c r="R28" s="367"/>
      <c r="S28" s="368"/>
    </row>
    <row r="29" spans="2:19" ht="15.75" thickBot="1" x14ac:dyDescent="0.3">
      <c r="B29" s="46" t="e">
        <f t="shared" si="0"/>
        <v>#REF!</v>
      </c>
      <c r="C29" s="21">
        <f>IN_rooms!R61</f>
        <v>0</v>
      </c>
      <c r="D29" t="s">
        <v>1558</v>
      </c>
      <c r="E29" s="79"/>
      <c r="G29" s="81"/>
      <c r="H29" s="81"/>
      <c r="K29" s="78"/>
      <c r="M29" s="79"/>
      <c r="O29" s="81"/>
      <c r="P29" s="81"/>
      <c r="S29" s="78"/>
    </row>
    <row r="30" spans="2:19" ht="18.75" thickBot="1" x14ac:dyDescent="0.3">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1559</v>
      </c>
      <c r="E30" s="93" t="s">
        <v>1555</v>
      </c>
      <c r="F30" s="82" t="s">
        <v>1544</v>
      </c>
      <c r="G30" s="96">
        <f>(G26-G27)/(LN((G26-G28)/(G27-G28)))</f>
        <v>42.055098780856937</v>
      </c>
      <c r="H30" s="82" t="s">
        <v>1011</v>
      </c>
      <c r="I30" s="83"/>
      <c r="J30" s="83"/>
      <c r="K30" s="84"/>
      <c r="M30" s="93" t="s">
        <v>1556</v>
      </c>
      <c r="N30" s="82" t="s">
        <v>1544</v>
      </c>
      <c r="O30" s="96">
        <f>(O26-O27)/(LN((O26-O28)/(O27-O28)))</f>
        <v>29.720134119884619</v>
      </c>
      <c r="P30" s="82" t="s">
        <v>1011</v>
      </c>
      <c r="Q30" s="83"/>
      <c r="R30" s="83"/>
      <c r="S30" s="84"/>
    </row>
    <row r="31" spans="2:19" ht="15.75" thickBot="1" x14ac:dyDescent="0.3">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60" t="s">
        <v>1560</v>
      </c>
      <c r="F33" s="361"/>
      <c r="G33" s="361"/>
      <c r="H33" s="361"/>
      <c r="I33" s="361"/>
      <c r="J33" s="361"/>
      <c r="K33" s="108"/>
      <c r="L33" s="85"/>
      <c r="M33" s="362" t="s">
        <v>1561</v>
      </c>
      <c r="N33" s="363"/>
      <c r="O33" s="363"/>
      <c r="P33" s="363"/>
      <c r="Q33" s="363"/>
      <c r="R33" s="363"/>
      <c r="S33" s="364"/>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1559</v>
      </c>
      <c r="E35" s="106" t="s">
        <v>1555</v>
      </c>
      <c r="F35" s="107" t="s">
        <v>1544</v>
      </c>
      <c r="G35" s="112">
        <f>G30</f>
        <v>42.055098780856937</v>
      </c>
      <c r="H35" s="108" t="s">
        <v>1011</v>
      </c>
      <c r="I35" s="365" t="s">
        <v>1541</v>
      </c>
      <c r="J35" s="365"/>
      <c r="K35" s="366"/>
      <c r="M35" s="87" t="s">
        <v>1555</v>
      </c>
      <c r="N35" s="80" t="s">
        <v>1544</v>
      </c>
      <c r="O35" s="97">
        <f>G30</f>
        <v>42.055098780856937</v>
      </c>
      <c r="P35" s="88" t="s">
        <v>1011</v>
      </c>
      <c r="Q35" s="367" t="s">
        <v>1541</v>
      </c>
      <c r="R35" s="367"/>
      <c r="S35" s="368"/>
    </row>
    <row r="36" spans="2:19" ht="18.75" thickBot="1" x14ac:dyDescent="0.3">
      <c r="B36" s="46" t="str">
        <f t="shared" si="0"/>
        <v>Heizleistung bei θ,VLneu</v>
      </c>
      <c r="C36" s="77" t="str">
        <f>IF(C23="Flachheizkörper",O40,"Siehe Berechnungsreiter entsprechend Heizkörpertyp")</f>
        <v>Siehe Berechnungsreiter entsprechend Heizkörpertyp</v>
      </c>
      <c r="D36" t="s">
        <v>112</v>
      </c>
      <c r="E36" s="113" t="s">
        <v>1556</v>
      </c>
      <c r="F36" s="114" t="s">
        <v>1544</v>
      </c>
      <c r="G36" s="115">
        <f>O30</f>
        <v>29.720134119884619</v>
      </c>
      <c r="H36" s="116" t="s">
        <v>1011</v>
      </c>
      <c r="I36" s="365" t="s">
        <v>1542</v>
      </c>
      <c r="J36" s="365"/>
      <c r="K36" s="366"/>
      <c r="M36" s="90" t="s">
        <v>1556</v>
      </c>
      <c r="N36" s="81" t="s">
        <v>1544</v>
      </c>
      <c r="O36" s="98">
        <f>O30</f>
        <v>29.720134119884619</v>
      </c>
      <c r="P36" s="92" t="s">
        <v>1011</v>
      </c>
      <c r="Q36" s="367" t="s">
        <v>1542</v>
      </c>
      <c r="R36" s="367"/>
      <c r="S36" s="368"/>
    </row>
    <row r="37" spans="2:19" x14ac:dyDescent="0.25">
      <c r="E37" s="117"/>
      <c r="F37" s="114" t="s">
        <v>1544</v>
      </c>
      <c r="G37" s="118" t="e">
        <f ca="1">clc_load!$I$72/clc_load!#REF!</f>
        <v>#REF!</v>
      </c>
      <c r="H37" s="116" t="s">
        <v>112</v>
      </c>
      <c r="I37" s="365" t="s">
        <v>1565</v>
      </c>
      <c r="J37" s="365"/>
      <c r="K37" s="366"/>
      <c r="M37" s="79"/>
      <c r="N37" s="81" t="s">
        <v>1544</v>
      </c>
      <c r="O37" s="99" t="str">
        <f>C31</f>
        <v>Siehe Berechnungsreiter entsprechend Heizkörpertyp</v>
      </c>
      <c r="P37" s="92" t="s">
        <v>112</v>
      </c>
      <c r="Q37" s="367" t="s">
        <v>1566</v>
      </c>
      <c r="R37" s="367"/>
      <c r="S37" s="368"/>
    </row>
    <row r="38" spans="2:19" ht="15.75" thickBot="1" x14ac:dyDescent="0.3">
      <c r="E38" s="119" t="s">
        <v>137</v>
      </c>
      <c r="F38" s="120" t="s">
        <v>1544</v>
      </c>
      <c r="G38" s="120" t="e">
        <f>C30</f>
        <v>#NUM!</v>
      </c>
      <c r="H38" s="121"/>
      <c r="I38" s="365" t="s">
        <v>1001</v>
      </c>
      <c r="J38" s="365"/>
      <c r="K38" s="366"/>
      <c r="M38" s="93" t="s">
        <v>137</v>
      </c>
      <c r="N38" s="82" t="s">
        <v>1544</v>
      </c>
      <c r="O38" s="94" t="e">
        <f>C30</f>
        <v>#NUM!</v>
      </c>
      <c r="P38" s="84"/>
      <c r="Q38" s="367" t="s">
        <v>1567</v>
      </c>
      <c r="R38" s="367"/>
      <c r="S38" s="368"/>
    </row>
    <row r="39" spans="2:19" x14ac:dyDescent="0.25">
      <c r="E39" s="117"/>
      <c r="F39" s="122"/>
      <c r="G39" s="114"/>
      <c r="H39" s="114"/>
      <c r="I39" s="122"/>
      <c r="J39" s="122"/>
      <c r="K39" s="123"/>
      <c r="M39" s="79"/>
      <c r="S39" s="78"/>
    </row>
    <row r="40" spans="2:19" ht="15.75" thickBot="1" x14ac:dyDescent="0.3">
      <c r="D40" s="73"/>
      <c r="E40" s="119"/>
      <c r="F40" s="120" t="s">
        <v>1544</v>
      </c>
      <c r="G40" s="124" t="e">
        <f ca="1">(G37/((G36/G35)^G38))</f>
        <v>#REF!</v>
      </c>
      <c r="H40" s="120" t="s">
        <v>112</v>
      </c>
      <c r="I40" s="369" t="s">
        <v>1568</v>
      </c>
      <c r="J40" s="369"/>
      <c r="K40" s="370"/>
      <c r="M40" s="86"/>
      <c r="N40" s="82" t="s">
        <v>1544</v>
      </c>
      <c r="O40" s="100" t="e">
        <f>O37*((O36/O35)^O38)</f>
        <v>#VALUE!</v>
      </c>
      <c r="P40" s="82" t="s">
        <v>112</v>
      </c>
      <c r="Q40" s="371" t="s">
        <v>1012</v>
      </c>
      <c r="R40" s="371"/>
      <c r="S40" s="372"/>
    </row>
    <row r="43" spans="2:19" x14ac:dyDescent="0.25">
      <c r="B43" s="22" t="s">
        <v>1570</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baseColWidth="10" defaultColWidth="11.42578125" defaultRowHeight="15" x14ac:dyDescent="0.25"/>
  <cols>
    <col min="2" max="2" width="27" bestFit="1" customWidth="1"/>
    <col min="3" max="3" width="47.85546875" customWidth="1"/>
    <col min="4" max="4" width="32.85546875" customWidth="1"/>
    <col min="5" max="19" width="11.28515625" customWidth="1"/>
  </cols>
  <sheetData>
    <row r="2" spans="2:20" ht="15.75" thickBot="1" x14ac:dyDescent="0.3">
      <c r="B2" s="22" t="s">
        <v>1540</v>
      </c>
    </row>
    <row r="3" spans="2:20" ht="15.75" thickBot="1" x14ac:dyDescent="0.3">
      <c r="B3" t="e">
        <f>IN_rooms!#REF!</f>
        <v>#REF!</v>
      </c>
      <c r="C3" s="21">
        <f>IN_rooms!R56</f>
        <v>0</v>
      </c>
      <c r="E3" s="362" t="s">
        <v>1541</v>
      </c>
      <c r="F3" s="363"/>
      <c r="G3" s="363"/>
      <c r="H3" s="363"/>
      <c r="I3" s="363"/>
      <c r="J3" s="363"/>
      <c r="K3" s="364"/>
      <c r="L3" s="78"/>
      <c r="M3" s="362" t="s">
        <v>1542</v>
      </c>
      <c r="N3" s="363"/>
      <c r="O3" s="363"/>
      <c r="P3" s="363"/>
      <c r="Q3" s="363"/>
      <c r="R3" s="363"/>
      <c r="S3" s="364"/>
    </row>
    <row r="4" spans="2:20" ht="15.75" thickBot="1" x14ac:dyDescent="0.3">
      <c r="B4" t="e">
        <f>IN_rooms!#REF!</f>
        <v>#REF!</v>
      </c>
      <c r="C4" s="21">
        <f>IN_rooms!R57</f>
        <v>0</v>
      </c>
      <c r="E4" s="79"/>
      <c r="K4" s="78"/>
      <c r="M4" s="79"/>
      <c r="S4" s="78"/>
      <c r="T4" t="s">
        <v>1583</v>
      </c>
    </row>
    <row r="5" spans="2:20" ht="15.75" thickBot="1" x14ac:dyDescent="0.3">
      <c r="B5" t="e">
        <f>IN_rooms!#REF!</f>
        <v>#REF!</v>
      </c>
      <c r="C5" s="21" t="s">
        <v>1587</v>
      </c>
      <c r="E5" s="79"/>
      <c r="K5" s="78"/>
      <c r="M5" s="79"/>
      <c r="S5" s="78"/>
    </row>
    <row r="6" spans="2:20" ht="25.5" customHeight="1" thickBot="1" x14ac:dyDescent="0.3">
      <c r="B6" t="e">
        <f>IN_rooms!#REF!</f>
        <v>#REF!</v>
      </c>
      <c r="C6" s="21">
        <f>IN_rooms!R51</f>
        <v>0</v>
      </c>
      <c r="D6" t="s">
        <v>641</v>
      </c>
      <c r="E6" s="87" t="s">
        <v>1543</v>
      </c>
      <c r="F6" s="80" t="s">
        <v>1544</v>
      </c>
      <c r="G6" s="89">
        <v>75</v>
      </c>
      <c r="H6" s="88" t="s">
        <v>107</v>
      </c>
      <c r="I6" s="367" t="s">
        <v>1545</v>
      </c>
      <c r="J6" s="367"/>
      <c r="K6" s="368"/>
      <c r="M6" s="87" t="s">
        <v>1543</v>
      </c>
      <c r="N6" s="80" t="s">
        <v>1544</v>
      </c>
      <c r="O6" s="89">
        <v>55</v>
      </c>
      <c r="P6" s="88" t="s">
        <v>107</v>
      </c>
      <c r="Q6" s="367" t="s">
        <v>1546</v>
      </c>
      <c r="R6" s="367"/>
      <c r="S6" s="368"/>
    </row>
    <row r="7" spans="2:20" ht="25.5" customHeight="1" thickBot="1" x14ac:dyDescent="0.3">
      <c r="B7" t="e">
        <f>IN_rooms!#REF!</f>
        <v>#REF!</v>
      </c>
      <c r="C7" s="21">
        <f>IN_rooms!R52</f>
        <v>0</v>
      </c>
      <c r="D7" t="s">
        <v>641</v>
      </c>
      <c r="E7" s="90" t="s">
        <v>1547</v>
      </c>
      <c r="F7" s="81" t="s">
        <v>1544</v>
      </c>
      <c r="G7" s="91">
        <v>65</v>
      </c>
      <c r="H7" s="92" t="s">
        <v>107</v>
      </c>
      <c r="I7" s="367" t="s">
        <v>1548</v>
      </c>
      <c r="J7" s="367"/>
      <c r="K7" s="368"/>
      <c r="M7" s="90" t="s">
        <v>1547</v>
      </c>
      <c r="N7" s="81" t="s">
        <v>1544</v>
      </c>
      <c r="O7" s="91">
        <v>45</v>
      </c>
      <c r="P7" s="92" t="s">
        <v>107</v>
      </c>
      <c r="Q7" s="367" t="s">
        <v>1549</v>
      </c>
      <c r="R7" s="367"/>
      <c r="S7" s="368"/>
    </row>
    <row r="8" spans="2:20" ht="25.5" customHeight="1" thickBot="1" x14ac:dyDescent="0.3">
      <c r="B8" t="e">
        <f>IN_rooms!#REF!</f>
        <v>#REF!</v>
      </c>
      <c r="C8" s="21">
        <f>IN_rooms!R53</f>
        <v>0</v>
      </c>
      <c r="D8" t="s">
        <v>641</v>
      </c>
      <c r="E8" s="93" t="s">
        <v>1550</v>
      </c>
      <c r="F8" s="82" t="s">
        <v>1544</v>
      </c>
      <c r="G8" s="94">
        <v>20</v>
      </c>
      <c r="H8" s="95" t="s">
        <v>107</v>
      </c>
      <c r="I8" s="367" t="s">
        <v>1551</v>
      </c>
      <c r="J8" s="367"/>
      <c r="K8" s="368"/>
      <c r="M8" s="93" t="s">
        <v>1550</v>
      </c>
      <c r="N8" s="82" t="s">
        <v>1544</v>
      </c>
      <c r="O8" s="94">
        <f>C12</f>
        <v>20</v>
      </c>
      <c r="P8" s="95" t="s">
        <v>107</v>
      </c>
      <c r="Q8" s="367" t="s">
        <v>1552</v>
      </c>
      <c r="R8" s="367"/>
      <c r="S8" s="368"/>
    </row>
    <row r="9" spans="2:20" ht="15.75" thickBot="1" x14ac:dyDescent="0.3">
      <c r="B9" s="46" t="e">
        <f>IN_rooms!#REF!</f>
        <v>#REF!</v>
      </c>
      <c r="C9" s="21">
        <f>IN_rooms!R54</f>
        <v>0</v>
      </c>
      <c r="D9" t="s">
        <v>1558</v>
      </c>
      <c r="E9" s="79"/>
      <c r="G9" s="81"/>
      <c r="H9" s="81"/>
      <c r="K9" s="78"/>
      <c r="M9" s="79"/>
      <c r="O9" s="81"/>
      <c r="P9" s="81"/>
      <c r="S9" s="78"/>
    </row>
    <row r="10" spans="2:20" ht="25.5" customHeight="1" thickBot="1" x14ac:dyDescent="0.3">
      <c r="B10" t="s">
        <v>1001</v>
      </c>
      <c r="C10" s="21">
        <v>1.3</v>
      </c>
      <c r="D10" t="s">
        <v>1559</v>
      </c>
      <c r="E10" s="93" t="s">
        <v>1555</v>
      </c>
      <c r="F10" s="82" t="s">
        <v>1544</v>
      </c>
      <c r="G10" s="96">
        <f>(G6-G7)/(LN((G6-G8)/(G7-G8)))</f>
        <v>49.83288654563971</v>
      </c>
      <c r="H10" s="82" t="s">
        <v>1011</v>
      </c>
      <c r="I10" s="83"/>
      <c r="J10" s="83"/>
      <c r="K10" s="84"/>
      <c r="M10" s="93" t="s">
        <v>1556</v>
      </c>
      <c r="N10" s="82" t="s">
        <v>1544</v>
      </c>
      <c r="O10" s="96">
        <f>(O6-O7)/(LN((O6-O8)/(O7-O8)))</f>
        <v>29.720134119884619</v>
      </c>
      <c r="P10" s="82" t="s">
        <v>1011</v>
      </c>
      <c r="Q10" s="83"/>
      <c r="R10" s="83"/>
      <c r="S10" s="84"/>
    </row>
    <row r="11" spans="2:20" ht="25.5" customHeight="1" thickBot="1" x14ac:dyDescent="0.3">
      <c r="B11" t="s">
        <v>1003</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x14ac:dyDescent="0.3">
      <c r="B12" s="101" t="s">
        <v>899</v>
      </c>
      <c r="C12" s="21">
        <f>clc_load!$I$10</f>
        <v>20</v>
      </c>
      <c r="D12" t="s">
        <v>107</v>
      </c>
    </row>
    <row r="13" spans="2:20" ht="25.5" customHeight="1" thickBot="1" x14ac:dyDescent="0.3">
      <c r="B13" s="76" t="s">
        <v>1584</v>
      </c>
      <c r="C13" s="21">
        <v>55</v>
      </c>
      <c r="D13" t="s">
        <v>107</v>
      </c>
      <c r="E13" s="360" t="s">
        <v>1560</v>
      </c>
      <c r="F13" s="361"/>
      <c r="G13" s="361"/>
      <c r="H13" s="361"/>
      <c r="I13" s="361"/>
      <c r="J13" s="361"/>
      <c r="K13" s="108"/>
      <c r="L13" s="85"/>
      <c r="M13" s="362" t="s">
        <v>1561</v>
      </c>
      <c r="N13" s="363"/>
      <c r="O13" s="363"/>
      <c r="P13" s="363"/>
      <c r="Q13" s="363"/>
      <c r="R13" s="363"/>
      <c r="S13" s="364"/>
    </row>
    <row r="14" spans="2:20" ht="25.5" customHeight="1" thickBot="1" x14ac:dyDescent="0.3">
      <c r="B14" s="76" t="s">
        <v>1585</v>
      </c>
      <c r="C14" s="21">
        <v>45</v>
      </c>
      <c r="D14" t="s">
        <v>107</v>
      </c>
      <c r="E14" s="109"/>
      <c r="F14" s="110"/>
      <c r="G14" s="110"/>
      <c r="H14" s="110"/>
      <c r="I14" s="110"/>
      <c r="J14" s="110"/>
      <c r="K14" s="111"/>
      <c r="L14" s="85"/>
      <c r="M14" s="79"/>
      <c r="S14" s="78"/>
    </row>
    <row r="15" spans="2:20" ht="25.5" customHeight="1" thickBot="1" x14ac:dyDescent="0.3">
      <c r="B15" t="s">
        <v>1562</v>
      </c>
      <c r="C15" s="102" t="e">
        <f>C16/C11</f>
        <v>#VALUE!</v>
      </c>
      <c r="D15" t="s">
        <v>1559</v>
      </c>
      <c r="E15" s="106" t="s">
        <v>1555</v>
      </c>
      <c r="F15" s="107" t="s">
        <v>1544</v>
      </c>
      <c r="G15" s="112">
        <f>G10</f>
        <v>49.83288654563971</v>
      </c>
      <c r="H15" s="108" t="s">
        <v>1011</v>
      </c>
      <c r="I15" s="365" t="s">
        <v>1541</v>
      </c>
      <c r="J15" s="365"/>
      <c r="K15" s="366"/>
      <c r="M15" s="87" t="s">
        <v>1555</v>
      </c>
      <c r="N15" s="80" t="s">
        <v>1544</v>
      </c>
      <c r="O15" s="97">
        <f>G10</f>
        <v>49.83288654563971</v>
      </c>
      <c r="P15" s="88" t="s">
        <v>1011</v>
      </c>
      <c r="Q15" s="367" t="s">
        <v>1541</v>
      </c>
      <c r="R15" s="367"/>
      <c r="S15" s="368"/>
    </row>
    <row r="16" spans="2:20" ht="25.5" customHeight="1" thickBot="1" x14ac:dyDescent="0.3">
      <c r="B16" t="s">
        <v>1586</v>
      </c>
      <c r="C16" s="127" t="str">
        <f>IF(C3="Gliederheizkörper",O20,"Siehe Berechnungsreiter entsprechend Heizkörpertyp")</f>
        <v>Siehe Berechnungsreiter entsprechend Heizkörpertyp</v>
      </c>
      <c r="D16" t="s">
        <v>112</v>
      </c>
      <c r="E16" s="113" t="s">
        <v>1556</v>
      </c>
      <c r="F16" s="114" t="s">
        <v>1544</v>
      </c>
      <c r="G16" s="115">
        <f>O10</f>
        <v>29.720134119884619</v>
      </c>
      <c r="H16" s="116" t="s">
        <v>1011</v>
      </c>
      <c r="I16" s="365" t="s">
        <v>1542</v>
      </c>
      <c r="J16" s="365"/>
      <c r="K16" s="366"/>
      <c r="M16" s="90" t="s">
        <v>1556</v>
      </c>
      <c r="N16" s="81" t="s">
        <v>1544</v>
      </c>
      <c r="O16" s="98">
        <f>O10</f>
        <v>29.720134119884619</v>
      </c>
      <c r="P16" s="92" t="s">
        <v>1011</v>
      </c>
      <c r="Q16" s="367" t="s">
        <v>1542</v>
      </c>
      <c r="R16" s="367"/>
      <c r="S16" s="368"/>
    </row>
    <row r="17" spans="2:19" ht="25.5" customHeight="1" x14ac:dyDescent="0.25">
      <c r="E17" s="117"/>
      <c r="F17" s="114" t="s">
        <v>1544</v>
      </c>
      <c r="G17" s="118" t="e">
        <f ca="1">clc_load!$I$72/clc_load!#REF!</f>
        <v>#REF!</v>
      </c>
      <c r="H17" s="116" t="s">
        <v>112</v>
      </c>
      <c r="I17" s="365" t="s">
        <v>1565</v>
      </c>
      <c r="J17" s="365"/>
      <c r="K17" s="366"/>
      <c r="M17" s="79"/>
      <c r="N17" s="81" t="s">
        <v>1544</v>
      </c>
      <c r="O17" s="99" t="str">
        <f>C11</f>
        <v>Siehe Berechnungsreiter entsprechend Heizkörpertyp</v>
      </c>
      <c r="P17" s="92" t="s">
        <v>112</v>
      </c>
      <c r="Q17" s="367" t="s">
        <v>1566</v>
      </c>
      <c r="R17" s="367"/>
      <c r="S17" s="368"/>
    </row>
    <row r="18" spans="2:19" ht="25.5" customHeight="1" thickBot="1" x14ac:dyDescent="0.3">
      <c r="E18" s="119" t="s">
        <v>137</v>
      </c>
      <c r="F18" s="120" t="s">
        <v>1544</v>
      </c>
      <c r="G18" s="120">
        <f>C10</f>
        <v>1.3</v>
      </c>
      <c r="H18" s="121"/>
      <c r="I18" s="365" t="s">
        <v>1001</v>
      </c>
      <c r="J18" s="365"/>
      <c r="K18" s="366"/>
      <c r="M18" s="93" t="s">
        <v>137</v>
      </c>
      <c r="N18" s="82" t="s">
        <v>1544</v>
      </c>
      <c r="O18" s="94">
        <f>C10</f>
        <v>1.3</v>
      </c>
      <c r="P18" s="84"/>
      <c r="Q18" s="367" t="s">
        <v>1567</v>
      </c>
      <c r="R18" s="367"/>
      <c r="S18" s="368"/>
    </row>
    <row r="19" spans="2:19" ht="25.5" customHeight="1" x14ac:dyDescent="0.25">
      <c r="E19" s="117"/>
      <c r="F19" s="122"/>
      <c r="G19" s="114"/>
      <c r="H19" s="114"/>
      <c r="I19" s="122"/>
      <c r="J19" s="122"/>
      <c r="K19" s="123"/>
      <c r="M19" s="79"/>
      <c r="S19" s="78"/>
    </row>
    <row r="20" spans="2:19" ht="25.5" customHeight="1" thickBot="1" x14ac:dyDescent="0.3">
      <c r="D20" s="73"/>
      <c r="E20" s="119"/>
      <c r="F20" s="120" t="s">
        <v>1544</v>
      </c>
      <c r="G20" s="124" t="e">
        <f ca="1">(G17/((G16/G15)^G18))</f>
        <v>#REF!</v>
      </c>
      <c r="H20" s="120" t="s">
        <v>112</v>
      </c>
      <c r="I20" s="369" t="s">
        <v>1568</v>
      </c>
      <c r="J20" s="369"/>
      <c r="K20" s="370"/>
      <c r="M20" s="86"/>
      <c r="N20" s="82" t="s">
        <v>1544</v>
      </c>
      <c r="O20" s="100" t="e">
        <f>O17*((O16/O15)^O18)</f>
        <v>#VALUE!</v>
      </c>
      <c r="P20" s="82" t="s">
        <v>112</v>
      </c>
      <c r="Q20" s="371" t="s">
        <v>1012</v>
      </c>
      <c r="R20" s="371"/>
      <c r="S20" s="372"/>
    </row>
    <row r="21" spans="2:19" ht="21.75" customHeight="1" x14ac:dyDescent="0.25">
      <c r="D21" s="73"/>
      <c r="E21" s="74"/>
      <c r="F21" s="74"/>
      <c r="G21" s="74"/>
      <c r="H21" s="72"/>
    </row>
    <row r="22" spans="2:19" ht="22.5" customHeight="1" thickBot="1" x14ac:dyDescent="0.3">
      <c r="B22" s="22" t="s">
        <v>1569</v>
      </c>
    </row>
    <row r="23" spans="2:19" ht="15.75" thickBot="1" x14ac:dyDescent="0.3">
      <c r="B23" s="46" t="e">
        <f>B3</f>
        <v>#REF!</v>
      </c>
      <c r="C23" s="21">
        <f>IN_rooms!R56</f>
        <v>0</v>
      </c>
      <c r="E23" s="362" t="s">
        <v>1541</v>
      </c>
      <c r="F23" s="363"/>
      <c r="G23" s="363"/>
      <c r="H23" s="363"/>
      <c r="I23" s="363"/>
      <c r="J23" s="363"/>
      <c r="K23" s="364"/>
      <c r="L23" s="78"/>
      <c r="M23" s="362" t="s">
        <v>1542</v>
      </c>
      <c r="N23" s="363"/>
      <c r="O23" s="363"/>
      <c r="P23" s="363"/>
      <c r="Q23" s="363"/>
      <c r="R23" s="363"/>
      <c r="S23" s="364"/>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641</v>
      </c>
      <c r="E26" s="87" t="s">
        <v>1543</v>
      </c>
      <c r="F26" s="80" t="s">
        <v>1544</v>
      </c>
      <c r="G26" s="89">
        <v>70</v>
      </c>
      <c r="H26" s="88" t="s">
        <v>107</v>
      </c>
      <c r="I26" s="367" t="s">
        <v>1545</v>
      </c>
      <c r="J26" s="367"/>
      <c r="K26" s="368"/>
      <c r="M26" s="87" t="s">
        <v>1543</v>
      </c>
      <c r="N26" s="80" t="s">
        <v>1544</v>
      </c>
      <c r="O26" s="89">
        <v>55</v>
      </c>
      <c r="P26" s="88" t="s">
        <v>107</v>
      </c>
      <c r="Q26" s="367" t="s">
        <v>1546</v>
      </c>
      <c r="R26" s="367"/>
      <c r="S26" s="368"/>
    </row>
    <row r="27" spans="2:19" ht="18.75" thickBot="1" x14ac:dyDescent="0.3">
      <c r="B27" s="46" t="e">
        <f t="shared" si="0"/>
        <v>#REF!</v>
      </c>
      <c r="C27" s="21">
        <f>IN_rooms!R59</f>
        <v>0</v>
      </c>
      <c r="D27" t="s">
        <v>641</v>
      </c>
      <c r="E27" s="90" t="s">
        <v>1547</v>
      </c>
      <c r="F27" s="81" t="s">
        <v>1544</v>
      </c>
      <c r="G27" s="91">
        <v>55</v>
      </c>
      <c r="H27" s="92" t="s">
        <v>107</v>
      </c>
      <c r="I27" s="367" t="s">
        <v>1548</v>
      </c>
      <c r="J27" s="367"/>
      <c r="K27" s="368"/>
      <c r="M27" s="90" t="s">
        <v>1547</v>
      </c>
      <c r="N27" s="81" t="s">
        <v>1544</v>
      </c>
      <c r="O27" s="91">
        <v>45</v>
      </c>
      <c r="P27" s="92" t="s">
        <v>107</v>
      </c>
      <c r="Q27" s="367" t="s">
        <v>1549</v>
      </c>
      <c r="R27" s="367"/>
      <c r="S27" s="368"/>
    </row>
    <row r="28" spans="2:19" ht="18.75" thickBot="1" x14ac:dyDescent="0.3">
      <c r="B28" s="46" t="e">
        <f t="shared" si="0"/>
        <v>#REF!</v>
      </c>
      <c r="C28" s="21">
        <f>IN_rooms!R60</f>
        <v>0</v>
      </c>
      <c r="D28" t="s">
        <v>641</v>
      </c>
      <c r="E28" s="93" t="s">
        <v>1550</v>
      </c>
      <c r="F28" s="82" t="s">
        <v>1544</v>
      </c>
      <c r="G28" s="94">
        <v>20</v>
      </c>
      <c r="H28" s="95" t="s">
        <v>107</v>
      </c>
      <c r="I28" s="367" t="s">
        <v>1551</v>
      </c>
      <c r="J28" s="367"/>
      <c r="K28" s="368"/>
      <c r="M28" s="93" t="s">
        <v>1550</v>
      </c>
      <c r="N28" s="82" t="s">
        <v>1544</v>
      </c>
      <c r="O28" s="94">
        <f>C32</f>
        <v>20</v>
      </c>
      <c r="P28" s="95" t="s">
        <v>107</v>
      </c>
      <c r="Q28" s="367" t="s">
        <v>1552</v>
      </c>
      <c r="R28" s="367"/>
      <c r="S28" s="368"/>
    </row>
    <row r="29" spans="2:19" ht="15.75" thickBot="1" x14ac:dyDescent="0.3">
      <c r="B29" s="46" t="e">
        <f t="shared" si="0"/>
        <v>#REF!</v>
      </c>
      <c r="C29" s="21">
        <f>IN_rooms!R61</f>
        <v>0</v>
      </c>
      <c r="D29" t="s">
        <v>1558</v>
      </c>
      <c r="E29" s="79"/>
      <c r="G29" s="81"/>
      <c r="H29" s="81"/>
      <c r="K29" s="78"/>
      <c r="M29" s="79"/>
      <c r="O29" s="81"/>
      <c r="P29" s="81"/>
      <c r="S29" s="78"/>
    </row>
    <row r="30" spans="2:19" ht="18.75" thickBot="1" x14ac:dyDescent="0.3">
      <c r="B30" s="46" t="str">
        <f t="shared" si="0"/>
        <v>Heizkörperexponent</v>
      </c>
      <c r="C30" s="21">
        <v>1.3</v>
      </c>
      <c r="D30" t="s">
        <v>1559</v>
      </c>
      <c r="E30" s="93" t="s">
        <v>1555</v>
      </c>
      <c r="F30" s="82" t="s">
        <v>1544</v>
      </c>
      <c r="G30" s="96">
        <f>(G26-G27)/(LN((G26-G28)/(G27-G28)))</f>
        <v>42.055098780856937</v>
      </c>
      <c r="H30" s="82" t="s">
        <v>1011</v>
      </c>
      <c r="I30" s="83"/>
      <c r="J30" s="83"/>
      <c r="K30" s="84"/>
      <c r="M30" s="93" t="s">
        <v>1556</v>
      </c>
      <c r="N30" s="82" t="s">
        <v>1544</v>
      </c>
      <c r="O30" s="96">
        <f>(O26-O27)/(LN((O26-O28)/(O27-O28)))</f>
        <v>29.720134119884619</v>
      </c>
      <c r="P30" s="82" t="s">
        <v>1011</v>
      </c>
      <c r="Q30" s="83"/>
      <c r="R30" s="83"/>
      <c r="S30" s="84"/>
    </row>
    <row r="31" spans="2:19" ht="15.75" thickBot="1" x14ac:dyDescent="0.3">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60" t="s">
        <v>1560</v>
      </c>
      <c r="F33" s="361"/>
      <c r="G33" s="361"/>
      <c r="H33" s="361"/>
      <c r="I33" s="361"/>
      <c r="J33" s="361"/>
      <c r="K33" s="108"/>
      <c r="L33" s="85"/>
      <c r="M33" s="362" t="s">
        <v>1561</v>
      </c>
      <c r="N33" s="363"/>
      <c r="O33" s="363"/>
      <c r="P33" s="363"/>
      <c r="Q33" s="363"/>
      <c r="R33" s="363"/>
      <c r="S33" s="364"/>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1559</v>
      </c>
      <c r="E35" s="106" t="s">
        <v>1555</v>
      </c>
      <c r="F35" s="107" t="s">
        <v>1544</v>
      </c>
      <c r="G35" s="112">
        <f>G30</f>
        <v>42.055098780856937</v>
      </c>
      <c r="H35" s="108" t="s">
        <v>1011</v>
      </c>
      <c r="I35" s="365" t="s">
        <v>1541</v>
      </c>
      <c r="J35" s="365"/>
      <c r="K35" s="366"/>
      <c r="M35" s="87" t="s">
        <v>1555</v>
      </c>
      <c r="N35" s="80" t="s">
        <v>1544</v>
      </c>
      <c r="O35" s="97">
        <f>G30</f>
        <v>42.055098780856937</v>
      </c>
      <c r="P35" s="88" t="s">
        <v>1011</v>
      </c>
      <c r="Q35" s="367" t="s">
        <v>1541</v>
      </c>
      <c r="R35" s="367"/>
      <c r="S35" s="368"/>
    </row>
    <row r="36" spans="2:19" ht="18.75" thickBot="1" x14ac:dyDescent="0.3">
      <c r="B36" s="46" t="str">
        <f t="shared" si="0"/>
        <v>Heizleistung bei θ,VLneu</v>
      </c>
      <c r="C36" s="127" t="str">
        <f>IF(C23="Gliederheizkörper",O40,"Siehe Berechnungsreiter entsprechend Heizkörpertyp")</f>
        <v>Siehe Berechnungsreiter entsprechend Heizkörpertyp</v>
      </c>
      <c r="D36" t="s">
        <v>112</v>
      </c>
      <c r="E36" s="113" t="s">
        <v>1556</v>
      </c>
      <c r="F36" s="114" t="s">
        <v>1544</v>
      </c>
      <c r="G36" s="115">
        <f>O30</f>
        <v>29.720134119884619</v>
      </c>
      <c r="H36" s="116" t="s">
        <v>1011</v>
      </c>
      <c r="I36" s="365" t="s">
        <v>1542</v>
      </c>
      <c r="J36" s="365"/>
      <c r="K36" s="366"/>
      <c r="M36" s="90" t="s">
        <v>1556</v>
      </c>
      <c r="N36" s="81" t="s">
        <v>1544</v>
      </c>
      <c r="O36" s="98">
        <f>O30</f>
        <v>29.720134119884619</v>
      </c>
      <c r="P36" s="92" t="s">
        <v>1011</v>
      </c>
      <c r="Q36" s="367" t="s">
        <v>1542</v>
      </c>
      <c r="R36" s="367"/>
      <c r="S36" s="368"/>
    </row>
    <row r="37" spans="2:19" x14ac:dyDescent="0.25">
      <c r="E37" s="117"/>
      <c r="F37" s="114" t="s">
        <v>1544</v>
      </c>
      <c r="G37" s="118" t="e">
        <f ca="1">clc_load!$I$72/clc_load!#REF!</f>
        <v>#REF!</v>
      </c>
      <c r="H37" s="116" t="s">
        <v>112</v>
      </c>
      <c r="I37" s="365" t="s">
        <v>1565</v>
      </c>
      <c r="J37" s="365"/>
      <c r="K37" s="366"/>
      <c r="M37" s="79"/>
      <c r="N37" s="81" t="s">
        <v>1544</v>
      </c>
      <c r="O37" s="99" t="str">
        <f>C31</f>
        <v>Siehe Berechnungsreiter entsprechend Heizkörpertyp</v>
      </c>
      <c r="P37" s="92" t="s">
        <v>112</v>
      </c>
      <c r="Q37" s="367" t="s">
        <v>1566</v>
      </c>
      <c r="R37" s="367"/>
      <c r="S37" s="368"/>
    </row>
    <row r="38" spans="2:19" ht="15.75" thickBot="1" x14ac:dyDescent="0.3">
      <c r="E38" s="119" t="s">
        <v>137</v>
      </c>
      <c r="F38" s="120" t="s">
        <v>1544</v>
      </c>
      <c r="G38" s="120">
        <f>C30</f>
        <v>1.3</v>
      </c>
      <c r="H38" s="121"/>
      <c r="I38" s="365" t="s">
        <v>1001</v>
      </c>
      <c r="J38" s="365"/>
      <c r="K38" s="366"/>
      <c r="M38" s="93" t="s">
        <v>137</v>
      </c>
      <c r="N38" s="82" t="s">
        <v>1544</v>
      </c>
      <c r="O38" s="94">
        <f>C30</f>
        <v>1.3</v>
      </c>
      <c r="P38" s="84"/>
      <c r="Q38" s="367" t="s">
        <v>1567</v>
      </c>
      <c r="R38" s="367"/>
      <c r="S38" s="368"/>
    </row>
    <row r="39" spans="2:19" x14ac:dyDescent="0.25">
      <c r="E39" s="117"/>
      <c r="F39" s="122"/>
      <c r="G39" s="114"/>
      <c r="H39" s="114"/>
      <c r="I39" s="122"/>
      <c r="J39" s="122"/>
      <c r="K39" s="123"/>
      <c r="M39" s="79"/>
      <c r="S39" s="78"/>
    </row>
    <row r="40" spans="2:19" ht="15.75" thickBot="1" x14ac:dyDescent="0.3">
      <c r="D40" s="73"/>
      <c r="E40" s="119"/>
      <c r="F40" s="120" t="s">
        <v>1544</v>
      </c>
      <c r="G40" s="124" t="e">
        <f ca="1">(G37/((G36/G35)^G38))</f>
        <v>#REF!</v>
      </c>
      <c r="H40" s="120" t="s">
        <v>112</v>
      </c>
      <c r="I40" s="369" t="s">
        <v>1568</v>
      </c>
      <c r="J40" s="369"/>
      <c r="K40" s="370"/>
      <c r="M40" s="86"/>
      <c r="N40" s="82" t="s">
        <v>1544</v>
      </c>
      <c r="O40" s="100" t="e">
        <f>O37*((O36/O35)^O38)</f>
        <v>#VALUE!</v>
      </c>
      <c r="P40" s="82" t="s">
        <v>112</v>
      </c>
      <c r="Q40" s="371" t="s">
        <v>1012</v>
      </c>
      <c r="R40" s="371"/>
      <c r="S40" s="372"/>
    </row>
    <row r="43" spans="2:19" x14ac:dyDescent="0.25">
      <c r="B43" s="22" t="s">
        <v>1570</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1571</v>
      </c>
      <c r="C3" s="102">
        <f ca="1">clc_load!$I$72/1000</f>
        <v>0</v>
      </c>
      <c r="D3" t="s">
        <v>1572</v>
      </c>
    </row>
    <row r="4" spans="2:4" s="46" customFormat="1" ht="30.75" thickBot="1" x14ac:dyDescent="0.3">
      <c r="B4" s="46" t="s">
        <v>1573</v>
      </c>
      <c r="C4" s="125" t="e">
        <f>(clc_col!C11+clc_col!C31)/1000</f>
        <v>#VALUE!</v>
      </c>
      <c r="D4" s="46" t="s">
        <v>1572</v>
      </c>
    </row>
    <row r="5" spans="2:4" s="46" customFormat="1" ht="30.75" thickBot="1" x14ac:dyDescent="0.3">
      <c r="B5" s="46" t="s">
        <v>1574</v>
      </c>
      <c r="C5" s="126" t="e">
        <f ca="1">$C$4/$C$3</f>
        <v>#VALUE!</v>
      </c>
      <c r="D5" s="46" t="s">
        <v>1559</v>
      </c>
    </row>
    <row r="6" spans="2:4" s="46" customFormat="1" ht="45.75" thickBot="1" x14ac:dyDescent="0.3">
      <c r="B6" s="46" t="s">
        <v>1575</v>
      </c>
      <c r="C6" s="125" t="e">
        <f>(clc_col!C16+clc_col!C36)/1000</f>
        <v>#VALUE!</v>
      </c>
      <c r="D6" s="46" t="s">
        <v>1572</v>
      </c>
    </row>
    <row r="7" spans="2:4" ht="30.75" thickBot="1" x14ac:dyDescent="0.3">
      <c r="B7" s="46" t="s">
        <v>1576</v>
      </c>
      <c r="C7" s="126" t="e">
        <f ca="1">$C$6/$C$3</f>
        <v>#VALUE!</v>
      </c>
      <c r="D7" s="46" t="s">
        <v>1559</v>
      </c>
    </row>
    <row r="8" spans="2:4" ht="25.5" customHeight="1" thickBot="1" x14ac:dyDescent="0.3">
      <c r="B8" s="46" t="s">
        <v>1578</v>
      </c>
      <c r="C8" s="126"/>
    </row>
    <row r="9" spans="2:4" ht="25.5" customHeight="1" thickBot="1" x14ac:dyDescent="0.3">
      <c r="C9" s="126"/>
    </row>
    <row r="10" spans="2:4" ht="25.5" customHeight="1" thickBot="1" x14ac:dyDescent="0.3">
      <c r="C10" s="126"/>
    </row>
    <row r="14" spans="2:4" ht="15.75" thickBot="1" x14ac:dyDescent="0.3">
      <c r="B14" s="22" t="s">
        <v>1579</v>
      </c>
      <c r="D14" t="s">
        <v>1572</v>
      </c>
    </row>
    <row r="15" spans="2:4" ht="15.75" thickBot="1" x14ac:dyDescent="0.3">
      <c r="B15" t="str">
        <f>B3</f>
        <v>Heizlast</v>
      </c>
      <c r="C15" s="21"/>
      <c r="D15" t="s">
        <v>1572</v>
      </c>
    </row>
    <row r="16" spans="2:4" ht="30.75" thickBot="1" x14ac:dyDescent="0.3">
      <c r="B16" s="46" t="str">
        <f>B4</f>
        <v>Norm-Heizleistung aller Heizkörper</v>
      </c>
      <c r="C16" s="21"/>
      <c r="D16" t="s">
        <v>1559</v>
      </c>
    </row>
    <row r="17" spans="2:8" ht="30.75" thickBot="1" x14ac:dyDescent="0.3">
      <c r="B17" s="46" t="str">
        <f>B5</f>
        <v>Deckungsgrad total bei Normbedingungen</v>
      </c>
      <c r="C17" s="126"/>
      <c r="D17" t="s">
        <v>1559</v>
      </c>
    </row>
    <row r="18" spans="2:8" ht="30.75" thickBot="1" x14ac:dyDescent="0.3">
      <c r="B18" s="46" t="str">
        <f>B7</f>
        <v>Deckungsgrad total bei NT-ready</v>
      </c>
      <c r="C18" s="126"/>
    </row>
    <row r="20" spans="2:8" ht="15.75" thickBot="1" x14ac:dyDescent="0.3">
      <c r="B20" s="22" t="s">
        <v>1580</v>
      </c>
      <c r="D20" t="s">
        <v>1572</v>
      </c>
    </row>
    <row r="21" spans="2:8" ht="15.75" thickBot="1" x14ac:dyDescent="0.3">
      <c r="B21" t="str">
        <f>B15</f>
        <v>Heizlast</v>
      </c>
      <c r="C21" s="21"/>
      <c r="D21" t="s">
        <v>1572</v>
      </c>
    </row>
    <row r="22" spans="2:8" ht="30.75" thickBot="1" x14ac:dyDescent="0.3">
      <c r="B22" s="46" t="str">
        <f>B16</f>
        <v>Norm-Heizleistung aller Heizkörper</v>
      </c>
      <c r="C22" s="21"/>
      <c r="D22" t="s">
        <v>1559</v>
      </c>
    </row>
    <row r="23" spans="2:8" ht="30.75" thickBot="1" x14ac:dyDescent="0.3">
      <c r="B23" s="46" t="str">
        <f>B17</f>
        <v>Deckungsgrad total bei Normbedingungen</v>
      </c>
      <c r="C23" s="126"/>
      <c r="D23" t="s">
        <v>1559</v>
      </c>
    </row>
    <row r="24" spans="2:8" ht="30.75" thickBot="1" x14ac:dyDescent="0.3">
      <c r="B24" s="46" t="str">
        <f>B18</f>
        <v>Deckungsgrad total bei NT-ready</v>
      </c>
      <c r="C24" s="126"/>
      <c r="E24" s="44"/>
      <c r="F24" s="74"/>
      <c r="G24" s="74"/>
      <c r="H24" s="72"/>
    </row>
    <row r="25" spans="2:8" x14ac:dyDescent="0.25">
      <c r="E25" s="44"/>
      <c r="F25" s="74"/>
      <c r="G25" s="74"/>
      <c r="H25" s="72"/>
    </row>
    <row r="26" spans="2:8" ht="15.75" thickBot="1" x14ac:dyDescent="0.3">
      <c r="B26" s="22" t="s">
        <v>1581</v>
      </c>
      <c r="D26" t="s">
        <v>1572</v>
      </c>
      <c r="E26" s="44"/>
      <c r="F26" s="74"/>
      <c r="G26" s="74"/>
      <c r="H26" s="72"/>
    </row>
    <row r="27" spans="2:8" ht="15.75" thickBot="1" x14ac:dyDescent="0.3">
      <c r="B27" t="str">
        <f>B21</f>
        <v>Heizlast</v>
      </c>
      <c r="C27" s="21"/>
      <c r="D27" t="s">
        <v>1572</v>
      </c>
    </row>
    <row r="28" spans="2:8" ht="30.75" thickBot="1" x14ac:dyDescent="0.3">
      <c r="B28" s="46" t="str">
        <f>B22</f>
        <v>Norm-Heizleistung aller Heizkörper</v>
      </c>
      <c r="C28" s="21"/>
      <c r="D28" t="s">
        <v>1559</v>
      </c>
    </row>
    <row r="29" spans="2:8" ht="30.75" thickBot="1" x14ac:dyDescent="0.3">
      <c r="B29" s="46" t="str">
        <f>B23</f>
        <v>Deckungsgrad total bei Normbedingungen</v>
      </c>
      <c r="C29" s="126"/>
      <c r="D29" t="s">
        <v>1559</v>
      </c>
    </row>
    <row r="30" spans="2:8" ht="30.75" thickBot="1" x14ac:dyDescent="0.3">
      <c r="B30" s="46" t="str">
        <f>B24</f>
        <v>Deckungsgrad total bei NT-ready</v>
      </c>
      <c r="C30" s="126"/>
      <c r="G30" s="75"/>
      <c r="H30" s="75"/>
    </row>
    <row r="32" spans="2:8" ht="15.75" thickBot="1" x14ac:dyDescent="0.3">
      <c r="B32" s="22" t="s">
        <v>1582</v>
      </c>
      <c r="D32" t="s">
        <v>1572</v>
      </c>
    </row>
    <row r="33" spans="2:4" ht="15.75" thickBot="1" x14ac:dyDescent="0.3">
      <c r="B33" t="str">
        <f>B27</f>
        <v>Heizlast</v>
      </c>
      <c r="C33" s="21"/>
      <c r="D33" t="s">
        <v>1572</v>
      </c>
    </row>
    <row r="34" spans="2:4" ht="30.75" thickBot="1" x14ac:dyDescent="0.3">
      <c r="B34" s="46" t="str">
        <f>B28</f>
        <v>Norm-Heizleistung aller Heizkörper</v>
      </c>
      <c r="C34" s="21"/>
      <c r="D34" t="s">
        <v>1559</v>
      </c>
    </row>
    <row r="35" spans="2:4" ht="30.75" thickBot="1" x14ac:dyDescent="0.3">
      <c r="B35" s="46" t="str">
        <f>B29</f>
        <v>Deckungsgrad total bei Normbedingungen</v>
      </c>
      <c r="C35" s="126"/>
      <c r="D35" t="s">
        <v>1559</v>
      </c>
    </row>
    <row r="36" spans="2:4" ht="30.75" thickBot="1" x14ac:dyDescent="0.3">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baseColWidth="10" defaultColWidth="11.42578125" defaultRowHeight="15" x14ac:dyDescent="0.25"/>
  <cols>
    <col min="2" max="2" width="26.140625" bestFit="1" customWidth="1"/>
    <col min="3" max="3" width="47.85546875" customWidth="1"/>
    <col min="4" max="4" width="32.85546875" customWidth="1"/>
    <col min="5" max="19" width="11.28515625" customWidth="1"/>
  </cols>
  <sheetData>
    <row r="2" spans="2:20" ht="15.75" thickBot="1" x14ac:dyDescent="0.3">
      <c r="B2" s="22" t="s">
        <v>1540</v>
      </c>
    </row>
    <row r="3" spans="2:20" ht="15.75" thickBot="1" x14ac:dyDescent="0.3">
      <c r="B3" t="e">
        <f>IN_rooms!#REF!</f>
        <v>#REF!</v>
      </c>
      <c r="C3" s="21">
        <f>IN_rooms!R49</f>
        <v>0</v>
      </c>
      <c r="E3" s="362" t="s">
        <v>1541</v>
      </c>
      <c r="F3" s="363"/>
      <c r="G3" s="363"/>
      <c r="H3" s="363"/>
      <c r="I3" s="363"/>
      <c r="J3" s="363"/>
      <c r="K3" s="364"/>
      <c r="L3" s="78"/>
      <c r="M3" s="362" t="s">
        <v>1542</v>
      </c>
      <c r="N3" s="363"/>
      <c r="O3" s="363"/>
      <c r="P3" s="363"/>
      <c r="Q3" s="363"/>
      <c r="R3" s="363"/>
      <c r="S3" s="364"/>
    </row>
    <row r="4" spans="2:20" ht="15.75" thickBot="1" x14ac:dyDescent="0.3">
      <c r="B4" t="e">
        <f>IN_rooms!#REF!</f>
        <v>#REF!</v>
      </c>
      <c r="C4" s="21">
        <f>IN_rooms!R50</f>
        <v>0</v>
      </c>
      <c r="E4" s="79"/>
      <c r="K4" s="78"/>
      <c r="M4" s="79"/>
      <c r="S4" s="78"/>
      <c r="T4" t="s">
        <v>1583</v>
      </c>
    </row>
    <row r="5" spans="2:20" ht="15.75" thickBot="1" x14ac:dyDescent="0.3">
      <c r="B5" t="e">
        <f>IN_rooms!#REF!</f>
        <v>#REF!</v>
      </c>
      <c r="C5" s="21" t="e">
        <f>IN_rooms!#REF!</f>
        <v>#REF!</v>
      </c>
      <c r="E5" s="79"/>
      <c r="K5" s="78"/>
      <c r="M5" s="79"/>
      <c r="S5" s="78"/>
    </row>
    <row r="6" spans="2:20" ht="25.5" customHeight="1" thickBot="1" x14ac:dyDescent="0.3">
      <c r="B6" t="e">
        <f>IN_rooms!#REF!</f>
        <v>#REF!</v>
      </c>
      <c r="C6" s="21">
        <f>IN_rooms!R51</f>
        <v>0</v>
      </c>
      <c r="D6" t="s">
        <v>641</v>
      </c>
      <c r="E6" s="87" t="s">
        <v>1543</v>
      </c>
      <c r="F6" s="80" t="s">
        <v>1544</v>
      </c>
      <c r="G6" s="89">
        <v>75</v>
      </c>
      <c r="H6" s="88" t="s">
        <v>107</v>
      </c>
      <c r="I6" s="367" t="s">
        <v>1545</v>
      </c>
      <c r="J6" s="367"/>
      <c r="K6" s="368"/>
      <c r="M6" s="87" t="s">
        <v>1543</v>
      </c>
      <c r="N6" s="80" t="s">
        <v>1544</v>
      </c>
      <c r="O6" s="89">
        <v>55</v>
      </c>
      <c r="P6" s="88" t="s">
        <v>107</v>
      </c>
      <c r="Q6" s="367" t="s">
        <v>1546</v>
      </c>
      <c r="R6" s="367"/>
      <c r="S6" s="368"/>
    </row>
    <row r="7" spans="2:20" ht="25.5" customHeight="1" thickBot="1" x14ac:dyDescent="0.3">
      <c r="B7" t="e">
        <f>IN_rooms!#REF!</f>
        <v>#REF!</v>
      </c>
      <c r="C7" s="21">
        <f>IN_rooms!R52</f>
        <v>0</v>
      </c>
      <c r="D7" t="s">
        <v>641</v>
      </c>
      <c r="E7" s="90" t="s">
        <v>1547</v>
      </c>
      <c r="F7" s="81" t="s">
        <v>1544</v>
      </c>
      <c r="G7" s="91">
        <v>65</v>
      </c>
      <c r="H7" s="92" t="s">
        <v>107</v>
      </c>
      <c r="I7" s="367" t="s">
        <v>1548</v>
      </c>
      <c r="J7" s="367"/>
      <c r="K7" s="368"/>
      <c r="M7" s="90" t="s">
        <v>1547</v>
      </c>
      <c r="N7" s="81" t="s">
        <v>1544</v>
      </c>
      <c r="O7" s="91">
        <v>45</v>
      </c>
      <c r="P7" s="92" t="s">
        <v>107</v>
      </c>
      <c r="Q7" s="367" t="s">
        <v>1549</v>
      </c>
      <c r="R7" s="367"/>
      <c r="S7" s="368"/>
    </row>
    <row r="8" spans="2:20" ht="25.5" customHeight="1" thickBot="1" x14ac:dyDescent="0.3">
      <c r="B8" t="e">
        <f>IN_rooms!#REF!</f>
        <v>#REF!</v>
      </c>
      <c r="C8" s="21">
        <f>IN_rooms!R53</f>
        <v>0</v>
      </c>
      <c r="D8" t="s">
        <v>641</v>
      </c>
      <c r="E8" s="93" t="s">
        <v>1550</v>
      </c>
      <c r="F8" s="82" t="s">
        <v>1544</v>
      </c>
      <c r="G8" s="94">
        <v>20</v>
      </c>
      <c r="H8" s="95" t="s">
        <v>107</v>
      </c>
      <c r="I8" s="367" t="s">
        <v>1551</v>
      </c>
      <c r="J8" s="367"/>
      <c r="K8" s="368"/>
      <c r="M8" s="93" t="s">
        <v>1550</v>
      </c>
      <c r="N8" s="82" t="s">
        <v>1544</v>
      </c>
      <c r="O8" s="94">
        <f>C12</f>
        <v>20</v>
      </c>
      <c r="P8" s="95" t="s">
        <v>107</v>
      </c>
      <c r="Q8" s="367" t="s">
        <v>1552</v>
      </c>
      <c r="R8" s="367"/>
      <c r="S8" s="368"/>
    </row>
    <row r="9" spans="2:20" ht="15.75" thickBot="1" x14ac:dyDescent="0.3">
      <c r="B9" s="46" t="e">
        <f>IN_rooms!#REF!</f>
        <v>#REF!</v>
      </c>
      <c r="C9" s="21">
        <f>IN_rooms!R54</f>
        <v>0</v>
      </c>
      <c r="D9" t="s">
        <v>1558</v>
      </c>
      <c r="E9" s="79"/>
      <c r="G9" s="81"/>
      <c r="H9" s="81"/>
      <c r="K9" s="78"/>
      <c r="M9" s="79"/>
      <c r="O9" s="81"/>
      <c r="P9" s="81"/>
      <c r="S9" s="78"/>
    </row>
    <row r="10" spans="2:20" ht="25.5" customHeight="1" thickBot="1" x14ac:dyDescent="0.3">
      <c r="B10" t="s">
        <v>1001</v>
      </c>
      <c r="C10" s="21">
        <v>1.3</v>
      </c>
      <c r="D10" t="s">
        <v>1559</v>
      </c>
      <c r="E10" s="93" t="s">
        <v>1555</v>
      </c>
      <c r="F10" s="82" t="s">
        <v>1544</v>
      </c>
      <c r="G10" s="96">
        <f>(G6-G7)/(LN((G6-G8)/(G7-G8)))</f>
        <v>49.83288654563971</v>
      </c>
      <c r="H10" s="82" t="s">
        <v>1011</v>
      </c>
      <c r="I10" s="83"/>
      <c r="J10" s="83"/>
      <c r="K10" s="84"/>
      <c r="M10" s="93" t="s">
        <v>1556</v>
      </c>
      <c r="N10" s="82" t="s">
        <v>1544</v>
      </c>
      <c r="O10" s="96">
        <f>(O6-O7)/(LN((O6-O8)/(O7-O8)))</f>
        <v>29.720134119884619</v>
      </c>
      <c r="P10" s="82" t="s">
        <v>1011</v>
      </c>
      <c r="Q10" s="83"/>
      <c r="R10" s="83"/>
      <c r="S10" s="84"/>
    </row>
    <row r="11" spans="2:20" ht="25.5" customHeight="1" thickBot="1" x14ac:dyDescent="0.3">
      <c r="B11" t="s">
        <v>1003</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1588</v>
      </c>
    </row>
    <row r="12" spans="2:20" ht="30.75" thickBot="1" x14ac:dyDescent="0.3">
      <c r="B12" s="101" t="s">
        <v>899</v>
      </c>
      <c r="C12" s="21">
        <f>clc_load!$I$10</f>
        <v>20</v>
      </c>
      <c r="D12" t="s">
        <v>107</v>
      </c>
    </row>
    <row r="13" spans="2:20" ht="25.5" customHeight="1" thickBot="1" x14ac:dyDescent="0.3">
      <c r="B13" s="76" t="s">
        <v>1584</v>
      </c>
      <c r="C13" s="21">
        <v>55</v>
      </c>
      <c r="D13" t="s">
        <v>107</v>
      </c>
      <c r="E13" s="360" t="s">
        <v>1560</v>
      </c>
      <c r="F13" s="361"/>
      <c r="G13" s="361"/>
      <c r="H13" s="361"/>
      <c r="I13" s="361"/>
      <c r="J13" s="361"/>
      <c r="K13" s="108"/>
      <c r="L13" s="85"/>
      <c r="M13" s="362" t="s">
        <v>1561</v>
      </c>
      <c r="N13" s="363"/>
      <c r="O13" s="363"/>
      <c r="P13" s="363"/>
      <c r="Q13" s="363"/>
      <c r="R13" s="363"/>
      <c r="S13" s="364"/>
    </row>
    <row r="14" spans="2:20" ht="25.5" customHeight="1" thickBot="1" x14ac:dyDescent="0.3">
      <c r="B14" s="76" t="s">
        <v>1585</v>
      </c>
      <c r="C14" s="21">
        <v>45</v>
      </c>
      <c r="D14" t="s">
        <v>107</v>
      </c>
      <c r="E14" s="109"/>
      <c r="F14" s="110"/>
      <c r="G14" s="110"/>
      <c r="H14" s="110"/>
      <c r="I14" s="110"/>
      <c r="J14" s="110"/>
      <c r="K14" s="111"/>
      <c r="L14" s="85"/>
      <c r="M14" s="79"/>
      <c r="S14" s="78"/>
    </row>
    <row r="15" spans="2:20" ht="25.5" customHeight="1" thickBot="1" x14ac:dyDescent="0.3">
      <c r="B15" t="s">
        <v>1562</v>
      </c>
      <c r="C15" s="102" t="e">
        <f>C16/C11</f>
        <v>#VALUE!</v>
      </c>
      <c r="D15" t="s">
        <v>1559</v>
      </c>
      <c r="E15" s="106" t="s">
        <v>1555</v>
      </c>
      <c r="F15" s="107" t="s">
        <v>1544</v>
      </c>
      <c r="G15" s="112">
        <f>G10</f>
        <v>49.83288654563971</v>
      </c>
      <c r="H15" s="108" t="s">
        <v>1011</v>
      </c>
      <c r="I15" s="365" t="s">
        <v>1541</v>
      </c>
      <c r="J15" s="365"/>
      <c r="K15" s="366"/>
      <c r="M15" s="87" t="s">
        <v>1555</v>
      </c>
      <c r="N15" s="80" t="s">
        <v>1544</v>
      </c>
      <c r="O15" s="97">
        <f>G10</f>
        <v>49.83288654563971</v>
      </c>
      <c r="P15" s="88" t="s">
        <v>1011</v>
      </c>
      <c r="Q15" s="367" t="s">
        <v>1541</v>
      </c>
      <c r="R15" s="367"/>
      <c r="S15" s="368"/>
    </row>
    <row r="16" spans="2:20" ht="25.5" customHeight="1" thickBot="1" x14ac:dyDescent="0.3">
      <c r="B16" t="s">
        <v>1586</v>
      </c>
      <c r="C16" s="127" t="str">
        <f>IF(C3="Rohrradiator",O20,"Siehe Berechnungsreiter entsprechend Heizkörpertyp")</f>
        <v>Siehe Berechnungsreiter entsprechend Heizkörpertyp</v>
      </c>
      <c r="D16" t="s">
        <v>112</v>
      </c>
      <c r="E16" s="113" t="s">
        <v>1556</v>
      </c>
      <c r="F16" s="114" t="s">
        <v>1544</v>
      </c>
      <c r="G16" s="115">
        <f>O10</f>
        <v>29.720134119884619</v>
      </c>
      <c r="H16" s="116" t="s">
        <v>1011</v>
      </c>
      <c r="I16" s="365" t="s">
        <v>1542</v>
      </c>
      <c r="J16" s="365"/>
      <c r="K16" s="366"/>
      <c r="M16" s="90" t="s">
        <v>1556</v>
      </c>
      <c r="N16" s="81" t="s">
        <v>1544</v>
      </c>
      <c r="O16" s="98">
        <f>O10</f>
        <v>29.720134119884619</v>
      </c>
      <c r="P16" s="92" t="s">
        <v>1011</v>
      </c>
      <c r="Q16" s="367" t="s">
        <v>1542</v>
      </c>
      <c r="R16" s="367"/>
      <c r="S16" s="368"/>
    </row>
    <row r="17" spans="2:19" ht="25.5" customHeight="1" x14ac:dyDescent="0.25">
      <c r="E17" s="117"/>
      <c r="F17" s="114" t="s">
        <v>1544</v>
      </c>
      <c r="G17" s="118" t="e">
        <f ca="1">clc_load!$I$72/clc_load!#REF!</f>
        <v>#REF!</v>
      </c>
      <c r="H17" s="116" t="s">
        <v>112</v>
      </c>
      <c r="I17" s="365" t="s">
        <v>1565</v>
      </c>
      <c r="J17" s="365"/>
      <c r="K17" s="366"/>
      <c r="M17" s="79"/>
      <c r="N17" s="81" t="s">
        <v>1544</v>
      </c>
      <c r="O17" s="99" t="str">
        <f>C11</f>
        <v>Siehe Berechnungsreiter entsprechend Heizkörpertyp</v>
      </c>
      <c r="P17" s="92" t="s">
        <v>112</v>
      </c>
      <c r="Q17" s="367" t="s">
        <v>1566</v>
      </c>
      <c r="R17" s="367"/>
      <c r="S17" s="368"/>
    </row>
    <row r="18" spans="2:19" ht="25.5" customHeight="1" thickBot="1" x14ac:dyDescent="0.3">
      <c r="C18" s="128"/>
      <c r="E18" s="119" t="s">
        <v>137</v>
      </c>
      <c r="F18" s="120" t="s">
        <v>1544</v>
      </c>
      <c r="G18" s="120">
        <f>C10</f>
        <v>1.3</v>
      </c>
      <c r="H18" s="121"/>
      <c r="I18" s="365" t="s">
        <v>1001</v>
      </c>
      <c r="J18" s="365"/>
      <c r="K18" s="366"/>
      <c r="M18" s="93" t="s">
        <v>137</v>
      </c>
      <c r="N18" s="82" t="s">
        <v>1544</v>
      </c>
      <c r="O18" s="94">
        <f>C10</f>
        <v>1.3</v>
      </c>
      <c r="P18" s="84"/>
      <c r="Q18" s="367" t="s">
        <v>1567</v>
      </c>
      <c r="R18" s="367"/>
      <c r="S18" s="368"/>
    </row>
    <row r="19" spans="2:19" ht="25.5" customHeight="1" x14ac:dyDescent="0.25">
      <c r="E19" s="117"/>
      <c r="F19" s="122"/>
      <c r="G19" s="114"/>
      <c r="H19" s="114"/>
      <c r="I19" s="122"/>
      <c r="J19" s="122"/>
      <c r="K19" s="123"/>
      <c r="M19" s="79"/>
      <c r="S19" s="78"/>
    </row>
    <row r="20" spans="2:19" ht="25.5" customHeight="1" thickBot="1" x14ac:dyDescent="0.3">
      <c r="D20" s="73"/>
      <c r="E20" s="119"/>
      <c r="F20" s="120" t="s">
        <v>1544</v>
      </c>
      <c r="G20" s="124" t="e">
        <f ca="1">(G17/((G16/G15)^G18))</f>
        <v>#REF!</v>
      </c>
      <c r="H20" s="120" t="s">
        <v>112</v>
      </c>
      <c r="I20" s="369" t="s">
        <v>1568</v>
      </c>
      <c r="J20" s="369"/>
      <c r="K20" s="370"/>
      <c r="M20" s="86"/>
      <c r="N20" s="82" t="s">
        <v>1544</v>
      </c>
      <c r="O20" s="100" t="e">
        <f>O17*((O16/O15)^O18)</f>
        <v>#VALUE!</v>
      </c>
      <c r="P20" s="82" t="s">
        <v>112</v>
      </c>
      <c r="Q20" s="371" t="s">
        <v>1012</v>
      </c>
      <c r="R20" s="371"/>
      <c r="S20" s="372"/>
    </row>
    <row r="21" spans="2:19" ht="21.75" customHeight="1" x14ac:dyDescent="0.25">
      <c r="D21" s="73"/>
      <c r="E21" s="74"/>
      <c r="F21" s="74"/>
      <c r="G21" s="74"/>
      <c r="H21" s="72"/>
    </row>
    <row r="22" spans="2:19" ht="22.5" customHeight="1" thickBot="1" x14ac:dyDescent="0.3">
      <c r="B22" s="22" t="s">
        <v>1569</v>
      </c>
    </row>
    <row r="23" spans="2:19" ht="15.75" thickBot="1" x14ac:dyDescent="0.3">
      <c r="B23" s="46" t="e">
        <f>B3</f>
        <v>#REF!</v>
      </c>
      <c r="C23" s="21">
        <f>IN_rooms!R56</f>
        <v>0</v>
      </c>
      <c r="E23" s="362" t="s">
        <v>1541</v>
      </c>
      <c r="F23" s="363"/>
      <c r="G23" s="363"/>
      <c r="H23" s="363"/>
      <c r="I23" s="363"/>
      <c r="J23" s="363"/>
      <c r="K23" s="364"/>
      <c r="L23" s="78"/>
      <c r="M23" s="362" t="s">
        <v>1542</v>
      </c>
      <c r="N23" s="363"/>
      <c r="O23" s="363"/>
      <c r="P23" s="363"/>
      <c r="Q23" s="363"/>
      <c r="R23" s="363"/>
      <c r="S23" s="364"/>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641</v>
      </c>
      <c r="E26" s="87" t="s">
        <v>1543</v>
      </c>
      <c r="F26" s="80" t="s">
        <v>1544</v>
      </c>
      <c r="G26" s="89">
        <v>70</v>
      </c>
      <c r="H26" s="88" t="s">
        <v>107</v>
      </c>
      <c r="I26" s="367" t="s">
        <v>1545</v>
      </c>
      <c r="J26" s="367"/>
      <c r="K26" s="368"/>
      <c r="M26" s="87" t="s">
        <v>1543</v>
      </c>
      <c r="N26" s="80" t="s">
        <v>1544</v>
      </c>
      <c r="O26" s="89">
        <v>55</v>
      </c>
      <c r="P26" s="88" t="s">
        <v>107</v>
      </c>
      <c r="Q26" s="367" t="s">
        <v>1546</v>
      </c>
      <c r="R26" s="367"/>
      <c r="S26" s="368"/>
    </row>
    <row r="27" spans="2:19" ht="18.75" thickBot="1" x14ac:dyDescent="0.3">
      <c r="B27" s="46" t="e">
        <f t="shared" si="0"/>
        <v>#REF!</v>
      </c>
      <c r="C27" s="21">
        <f>IN_rooms!R59</f>
        <v>0</v>
      </c>
      <c r="D27" t="s">
        <v>641</v>
      </c>
      <c r="E27" s="90" t="s">
        <v>1547</v>
      </c>
      <c r="F27" s="81" t="s">
        <v>1544</v>
      </c>
      <c r="G27" s="91">
        <v>55</v>
      </c>
      <c r="H27" s="92" t="s">
        <v>107</v>
      </c>
      <c r="I27" s="367" t="s">
        <v>1548</v>
      </c>
      <c r="J27" s="367"/>
      <c r="K27" s="368"/>
      <c r="M27" s="90" t="s">
        <v>1547</v>
      </c>
      <c r="N27" s="81" t="s">
        <v>1544</v>
      </c>
      <c r="O27" s="91">
        <v>45</v>
      </c>
      <c r="P27" s="92" t="s">
        <v>107</v>
      </c>
      <c r="Q27" s="367" t="s">
        <v>1549</v>
      </c>
      <c r="R27" s="367"/>
      <c r="S27" s="368"/>
    </row>
    <row r="28" spans="2:19" ht="18.75" thickBot="1" x14ac:dyDescent="0.3">
      <c r="B28" s="46" t="e">
        <f t="shared" si="0"/>
        <v>#REF!</v>
      </c>
      <c r="C28" s="21">
        <f>IN_rooms!R60</f>
        <v>0</v>
      </c>
      <c r="D28" t="s">
        <v>641</v>
      </c>
      <c r="E28" s="93" t="s">
        <v>1550</v>
      </c>
      <c r="F28" s="82" t="s">
        <v>1544</v>
      </c>
      <c r="G28" s="94">
        <v>20</v>
      </c>
      <c r="H28" s="95" t="s">
        <v>107</v>
      </c>
      <c r="I28" s="367" t="s">
        <v>1551</v>
      </c>
      <c r="J28" s="367"/>
      <c r="K28" s="368"/>
      <c r="M28" s="93" t="s">
        <v>1550</v>
      </c>
      <c r="N28" s="82" t="s">
        <v>1544</v>
      </c>
      <c r="O28" s="94">
        <f>C32</f>
        <v>20</v>
      </c>
      <c r="P28" s="95" t="s">
        <v>107</v>
      </c>
      <c r="Q28" s="367" t="s">
        <v>1552</v>
      </c>
      <c r="R28" s="367"/>
      <c r="S28" s="368"/>
    </row>
    <row r="29" spans="2:19" ht="15.75" thickBot="1" x14ac:dyDescent="0.3">
      <c r="B29" s="46" t="e">
        <f t="shared" si="0"/>
        <v>#REF!</v>
      </c>
      <c r="C29" s="21">
        <f>IN_rooms!R61</f>
        <v>0</v>
      </c>
      <c r="D29" t="s">
        <v>1558</v>
      </c>
      <c r="E29" s="79"/>
      <c r="G29" s="81"/>
      <c r="H29" s="81"/>
      <c r="K29" s="78"/>
      <c r="M29" s="79"/>
      <c r="O29" s="81"/>
      <c r="P29" s="81"/>
      <c r="S29" s="78"/>
    </row>
    <row r="30" spans="2:19" ht="18.75" thickBot="1" x14ac:dyDescent="0.3">
      <c r="B30" s="46" t="str">
        <f t="shared" si="0"/>
        <v>Heizkörperexponent</v>
      </c>
      <c r="C30" s="21">
        <v>1.3</v>
      </c>
      <c r="D30" t="s">
        <v>1559</v>
      </c>
      <c r="E30" s="93" t="s">
        <v>1555</v>
      </c>
      <c r="F30" s="82" t="s">
        <v>1544</v>
      </c>
      <c r="G30" s="96">
        <f>(G26-G27)/(LN((G26-G28)/(G27-G28)))</f>
        <v>42.055098780856937</v>
      </c>
      <c r="H30" s="82" t="s">
        <v>1011</v>
      </c>
      <c r="I30" s="83"/>
      <c r="J30" s="83"/>
      <c r="K30" s="84"/>
      <c r="M30" s="93" t="s">
        <v>1556</v>
      </c>
      <c r="N30" s="82" t="s">
        <v>1544</v>
      </c>
      <c r="O30" s="96">
        <f>(O26-O27)/(LN((O26-O28)/(O27-O28)))</f>
        <v>29.720134119884619</v>
      </c>
      <c r="P30" s="82" t="s">
        <v>1011</v>
      </c>
      <c r="Q30" s="83"/>
      <c r="R30" s="83"/>
      <c r="S30" s="84"/>
    </row>
    <row r="31" spans="2:19" ht="15.75" thickBot="1" x14ac:dyDescent="0.3">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60" t="s">
        <v>1560</v>
      </c>
      <c r="F33" s="361"/>
      <c r="G33" s="361"/>
      <c r="H33" s="361"/>
      <c r="I33" s="361"/>
      <c r="J33" s="361"/>
      <c r="K33" s="108"/>
      <c r="L33" s="85"/>
      <c r="M33" s="362" t="s">
        <v>1561</v>
      </c>
      <c r="N33" s="363"/>
      <c r="O33" s="363"/>
      <c r="P33" s="363"/>
      <c r="Q33" s="363"/>
      <c r="R33" s="363"/>
      <c r="S33" s="364"/>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1559</v>
      </c>
      <c r="E35" s="106" t="s">
        <v>1555</v>
      </c>
      <c r="F35" s="107" t="s">
        <v>1544</v>
      </c>
      <c r="G35" s="112">
        <f>G30</f>
        <v>42.055098780856937</v>
      </c>
      <c r="H35" s="108" t="s">
        <v>1011</v>
      </c>
      <c r="I35" s="365" t="s">
        <v>1541</v>
      </c>
      <c r="J35" s="365"/>
      <c r="K35" s="366"/>
      <c r="M35" s="87" t="s">
        <v>1555</v>
      </c>
      <c r="N35" s="80" t="s">
        <v>1544</v>
      </c>
      <c r="O35" s="97">
        <f>G30</f>
        <v>42.055098780856937</v>
      </c>
      <c r="P35" s="88" t="s">
        <v>1011</v>
      </c>
      <c r="Q35" s="367" t="s">
        <v>1541</v>
      </c>
      <c r="R35" s="367"/>
      <c r="S35" s="368"/>
    </row>
    <row r="36" spans="2:19" ht="18.75" thickBot="1" x14ac:dyDescent="0.3">
      <c r="B36" s="46" t="str">
        <f t="shared" si="0"/>
        <v>Heizleistung bei θ,VLneu</v>
      </c>
      <c r="C36" s="127" t="str">
        <f>IF(C23="Rohrradiator",O40,"Siehe Berechnungsreiter entsprechend Heizkörpertyp")</f>
        <v>Siehe Berechnungsreiter entsprechend Heizkörpertyp</v>
      </c>
      <c r="D36" t="s">
        <v>112</v>
      </c>
      <c r="E36" s="113" t="s">
        <v>1556</v>
      </c>
      <c r="F36" s="114" t="s">
        <v>1544</v>
      </c>
      <c r="G36" s="115">
        <f>O30</f>
        <v>29.720134119884619</v>
      </c>
      <c r="H36" s="116" t="s">
        <v>1011</v>
      </c>
      <c r="I36" s="365" t="s">
        <v>1542</v>
      </c>
      <c r="J36" s="365"/>
      <c r="K36" s="366"/>
      <c r="M36" s="90" t="s">
        <v>1556</v>
      </c>
      <c r="N36" s="81" t="s">
        <v>1544</v>
      </c>
      <c r="O36" s="98">
        <f>O30</f>
        <v>29.720134119884619</v>
      </c>
      <c r="P36" s="92" t="s">
        <v>1011</v>
      </c>
      <c r="Q36" s="367" t="s">
        <v>1542</v>
      </c>
      <c r="R36" s="367"/>
      <c r="S36" s="368"/>
    </row>
    <row r="37" spans="2:19" x14ac:dyDescent="0.25">
      <c r="E37" s="117"/>
      <c r="F37" s="114" t="s">
        <v>1544</v>
      </c>
      <c r="G37" s="118" t="e">
        <f ca="1">clc_load!$I$72/clc_load!#REF!</f>
        <v>#REF!</v>
      </c>
      <c r="H37" s="116" t="s">
        <v>112</v>
      </c>
      <c r="I37" s="365" t="s">
        <v>1565</v>
      </c>
      <c r="J37" s="365"/>
      <c r="K37" s="366"/>
      <c r="M37" s="79"/>
      <c r="N37" s="81" t="s">
        <v>1544</v>
      </c>
      <c r="O37" s="99" t="str">
        <f>C31</f>
        <v>Siehe Berechnungsreiter entsprechend Heizkörpertyp</v>
      </c>
      <c r="P37" s="92" t="s">
        <v>112</v>
      </c>
      <c r="Q37" s="367" t="s">
        <v>1566</v>
      </c>
      <c r="R37" s="367"/>
      <c r="S37" s="368"/>
    </row>
    <row r="38" spans="2:19" ht="15.75" thickBot="1" x14ac:dyDescent="0.3">
      <c r="E38" s="119" t="s">
        <v>137</v>
      </c>
      <c r="F38" s="120" t="s">
        <v>1544</v>
      </c>
      <c r="G38" s="120">
        <f>C30</f>
        <v>1.3</v>
      </c>
      <c r="H38" s="121"/>
      <c r="I38" s="365" t="s">
        <v>1001</v>
      </c>
      <c r="J38" s="365"/>
      <c r="K38" s="366"/>
      <c r="M38" s="93" t="s">
        <v>137</v>
      </c>
      <c r="N38" s="82" t="s">
        <v>1544</v>
      </c>
      <c r="O38" s="94">
        <f>C30</f>
        <v>1.3</v>
      </c>
      <c r="P38" s="84"/>
      <c r="Q38" s="367" t="s">
        <v>1567</v>
      </c>
      <c r="R38" s="367"/>
      <c r="S38" s="368"/>
    </row>
    <row r="39" spans="2:19" x14ac:dyDescent="0.25">
      <c r="E39" s="117"/>
      <c r="F39" s="122"/>
      <c r="G39" s="114"/>
      <c r="H39" s="114"/>
      <c r="I39" s="122"/>
      <c r="J39" s="122"/>
      <c r="K39" s="123"/>
      <c r="M39" s="79"/>
      <c r="S39" s="78"/>
    </row>
    <row r="40" spans="2:19" ht="15.75" thickBot="1" x14ac:dyDescent="0.3">
      <c r="D40" s="73"/>
      <c r="E40" s="119"/>
      <c r="F40" s="120" t="s">
        <v>1544</v>
      </c>
      <c r="G40" s="124" t="e">
        <f ca="1">(G37/((G36/G35)^G38))</f>
        <v>#REF!</v>
      </c>
      <c r="H40" s="120" t="s">
        <v>112</v>
      </c>
      <c r="I40" s="369" t="s">
        <v>1568</v>
      </c>
      <c r="J40" s="369"/>
      <c r="K40" s="370"/>
      <c r="M40" s="86"/>
      <c r="N40" s="82" t="s">
        <v>1544</v>
      </c>
      <c r="O40" s="100" t="e">
        <f>O37*((O36/O35)^O38)</f>
        <v>#VALUE!</v>
      </c>
      <c r="P40" s="82" t="s">
        <v>112</v>
      </c>
      <c r="Q40" s="371" t="s">
        <v>1012</v>
      </c>
      <c r="R40" s="371"/>
      <c r="S40" s="372"/>
    </row>
    <row r="43" spans="2:19" x14ac:dyDescent="0.25">
      <c r="B43" s="22" t="s">
        <v>1570</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1571</v>
      </c>
      <c r="C3" s="102">
        <f ca="1">clc_load!$I$72/1000</f>
        <v>0</v>
      </c>
      <c r="D3" t="s">
        <v>1572</v>
      </c>
    </row>
    <row r="4" spans="2:4" s="46" customFormat="1" ht="30.75" thickBot="1" x14ac:dyDescent="0.3">
      <c r="B4" s="46" t="s">
        <v>1573</v>
      </c>
      <c r="C4" s="125" t="e">
        <f>(clc_tube!C11+clc_tube!C31)/1000</f>
        <v>#VALUE!</v>
      </c>
      <c r="D4" s="46" t="s">
        <v>1572</v>
      </c>
    </row>
    <row r="5" spans="2:4" s="46" customFormat="1" ht="30.75" thickBot="1" x14ac:dyDescent="0.3">
      <c r="B5" s="46" t="s">
        <v>1574</v>
      </c>
      <c r="C5" s="126" t="e">
        <f ca="1">$C$4/$C$3</f>
        <v>#VALUE!</v>
      </c>
      <c r="D5" s="46" t="s">
        <v>1559</v>
      </c>
    </row>
    <row r="6" spans="2:4" s="46" customFormat="1" ht="45.75" thickBot="1" x14ac:dyDescent="0.3">
      <c r="B6" s="46" t="s">
        <v>1575</v>
      </c>
      <c r="C6" s="125" t="e">
        <f>(clc_tube!C16+clc_tube!C36)/1000</f>
        <v>#VALUE!</v>
      </c>
      <c r="D6" s="46" t="s">
        <v>1572</v>
      </c>
    </row>
    <row r="7" spans="2:4" ht="30.75" thickBot="1" x14ac:dyDescent="0.3">
      <c r="B7" s="46" t="s">
        <v>1576</v>
      </c>
      <c r="C7" s="126" t="e">
        <f ca="1">$C$6/$C$3</f>
        <v>#VALUE!</v>
      </c>
      <c r="D7" s="46" t="s">
        <v>1559</v>
      </c>
    </row>
    <row r="8" spans="2:4" ht="25.5" customHeight="1" thickBot="1" x14ac:dyDescent="0.3">
      <c r="B8" s="46" t="s">
        <v>1578</v>
      </c>
      <c r="C8" s="126"/>
    </row>
    <row r="9" spans="2:4" ht="25.5" customHeight="1" thickBot="1" x14ac:dyDescent="0.3">
      <c r="C9" s="126"/>
    </row>
    <row r="10" spans="2:4" ht="25.5" customHeight="1" thickBot="1" x14ac:dyDescent="0.3">
      <c r="C10" s="126"/>
    </row>
    <row r="14" spans="2:4" ht="15.75" thickBot="1" x14ac:dyDescent="0.3">
      <c r="B14" s="22" t="s">
        <v>1579</v>
      </c>
      <c r="D14" t="s">
        <v>1572</v>
      </c>
    </row>
    <row r="15" spans="2:4" ht="15.75" thickBot="1" x14ac:dyDescent="0.3">
      <c r="B15" t="str">
        <f>B3</f>
        <v>Heizlast</v>
      </c>
      <c r="C15" s="21"/>
      <c r="D15" t="s">
        <v>1572</v>
      </c>
    </row>
    <row r="16" spans="2:4" ht="30.75" thickBot="1" x14ac:dyDescent="0.3">
      <c r="B16" s="46" t="str">
        <f>B4</f>
        <v>Norm-Heizleistung aller Heizkörper</v>
      </c>
      <c r="C16" s="21"/>
      <c r="D16" t="s">
        <v>1559</v>
      </c>
    </row>
    <row r="17" spans="2:8" ht="30.75" thickBot="1" x14ac:dyDescent="0.3">
      <c r="B17" s="46" t="str">
        <f>B5</f>
        <v>Deckungsgrad total bei Normbedingungen</v>
      </c>
      <c r="C17" s="126"/>
      <c r="D17" t="s">
        <v>1559</v>
      </c>
    </row>
    <row r="18" spans="2:8" ht="30.75" thickBot="1" x14ac:dyDescent="0.3">
      <c r="B18" s="46" t="str">
        <f>B7</f>
        <v>Deckungsgrad total bei NT-ready</v>
      </c>
      <c r="C18" s="126"/>
    </row>
    <row r="20" spans="2:8" ht="15.75" thickBot="1" x14ac:dyDescent="0.3">
      <c r="B20" s="22" t="s">
        <v>1580</v>
      </c>
      <c r="D20" t="s">
        <v>1572</v>
      </c>
    </row>
    <row r="21" spans="2:8" ht="15.75" thickBot="1" x14ac:dyDescent="0.3">
      <c r="B21" t="str">
        <f>B15</f>
        <v>Heizlast</v>
      </c>
      <c r="C21" s="21"/>
      <c r="D21" t="s">
        <v>1572</v>
      </c>
    </row>
    <row r="22" spans="2:8" ht="30.75" thickBot="1" x14ac:dyDescent="0.3">
      <c r="B22" s="46" t="str">
        <f>B16</f>
        <v>Norm-Heizleistung aller Heizkörper</v>
      </c>
      <c r="C22" s="21"/>
      <c r="D22" t="s">
        <v>1559</v>
      </c>
    </row>
    <row r="23" spans="2:8" ht="30.75" thickBot="1" x14ac:dyDescent="0.3">
      <c r="B23" s="46" t="str">
        <f>B17</f>
        <v>Deckungsgrad total bei Normbedingungen</v>
      </c>
      <c r="C23" s="126"/>
      <c r="D23" t="s">
        <v>1559</v>
      </c>
    </row>
    <row r="24" spans="2:8" ht="30.75" thickBot="1" x14ac:dyDescent="0.3">
      <c r="B24" s="46" t="str">
        <f>B18</f>
        <v>Deckungsgrad total bei NT-ready</v>
      </c>
      <c r="C24" s="126"/>
      <c r="E24" s="44"/>
      <c r="F24" s="74"/>
      <c r="G24" s="74"/>
      <c r="H24" s="72"/>
    </row>
    <row r="25" spans="2:8" x14ac:dyDescent="0.25">
      <c r="E25" s="44"/>
      <c r="F25" s="74"/>
      <c r="G25" s="74"/>
      <c r="H25" s="72"/>
    </row>
    <row r="26" spans="2:8" ht="15.75" thickBot="1" x14ac:dyDescent="0.3">
      <c r="B26" s="22" t="s">
        <v>1581</v>
      </c>
      <c r="D26" t="s">
        <v>1572</v>
      </c>
      <c r="E26" s="44"/>
      <c r="F26" s="74"/>
      <c r="G26" s="74"/>
      <c r="H26" s="72"/>
    </row>
    <row r="27" spans="2:8" ht="15.75" thickBot="1" x14ac:dyDescent="0.3">
      <c r="B27" t="str">
        <f>B21</f>
        <v>Heizlast</v>
      </c>
      <c r="C27" s="21"/>
      <c r="D27" t="s">
        <v>1572</v>
      </c>
    </row>
    <row r="28" spans="2:8" ht="30.75" thickBot="1" x14ac:dyDescent="0.3">
      <c r="B28" s="46" t="str">
        <f>B22</f>
        <v>Norm-Heizleistung aller Heizkörper</v>
      </c>
      <c r="C28" s="21"/>
      <c r="D28" t="s">
        <v>1559</v>
      </c>
    </row>
    <row r="29" spans="2:8" ht="30.75" thickBot="1" x14ac:dyDescent="0.3">
      <c r="B29" s="46" t="str">
        <f>B23</f>
        <v>Deckungsgrad total bei Normbedingungen</v>
      </c>
      <c r="C29" s="126"/>
      <c r="D29" t="s">
        <v>1559</v>
      </c>
    </row>
    <row r="30" spans="2:8" ht="30.75" thickBot="1" x14ac:dyDescent="0.3">
      <c r="B30" s="46" t="str">
        <f>B24</f>
        <v>Deckungsgrad total bei NT-ready</v>
      </c>
      <c r="C30" s="126"/>
      <c r="G30" s="75"/>
      <c r="H30" s="75"/>
    </row>
    <row r="32" spans="2:8" ht="15.75" thickBot="1" x14ac:dyDescent="0.3">
      <c r="B32" s="22" t="s">
        <v>1582</v>
      </c>
      <c r="D32" t="s">
        <v>1572</v>
      </c>
    </row>
    <row r="33" spans="2:4" ht="15.75" thickBot="1" x14ac:dyDescent="0.3">
      <c r="B33" t="str">
        <f>B27</f>
        <v>Heizlast</v>
      </c>
      <c r="C33" s="21"/>
      <c r="D33" t="s">
        <v>1572</v>
      </c>
    </row>
    <row r="34" spans="2:4" ht="30.75" thickBot="1" x14ac:dyDescent="0.3">
      <c r="B34" s="46" t="str">
        <f>B28</f>
        <v>Norm-Heizleistung aller Heizkörper</v>
      </c>
      <c r="C34" s="21"/>
      <c r="D34" t="s">
        <v>1559</v>
      </c>
    </row>
    <row r="35" spans="2:4" ht="30.75" thickBot="1" x14ac:dyDescent="0.3">
      <c r="B35" s="46" t="str">
        <f>B29</f>
        <v>Deckungsgrad total bei Normbedingungen</v>
      </c>
      <c r="C35" s="126"/>
      <c r="D35" t="s">
        <v>1559</v>
      </c>
    </row>
    <row r="36" spans="2:4" ht="30.75" thickBot="1" x14ac:dyDescent="0.3">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O20"/>
  <sheetViews>
    <sheetView zoomScale="85" zoomScaleNormal="85" workbookViewId="0">
      <selection activeCell="D36" sqref="D36"/>
    </sheetView>
  </sheetViews>
  <sheetFormatPr baseColWidth="10" defaultColWidth="11.42578125" defaultRowHeight="14.25" x14ac:dyDescent="0.2"/>
  <cols>
    <col min="1" max="1" width="52.85546875" style="347" customWidth="1"/>
    <col min="2" max="5" width="42" style="347" customWidth="1"/>
    <col min="6" max="7" width="11.42578125" style="347"/>
    <col min="8" max="8" width="37" style="347" bestFit="1" customWidth="1"/>
    <col min="9" max="13" width="11.42578125" style="347"/>
    <col min="14" max="14" width="19.140625" style="347" bestFit="1" customWidth="1"/>
    <col min="15" max="15" width="53" style="347" customWidth="1"/>
    <col min="16" max="16384" width="11.42578125" style="347"/>
  </cols>
  <sheetData>
    <row r="1" spans="1:15" x14ac:dyDescent="0.2">
      <c r="A1" s="349" t="s">
        <v>1589</v>
      </c>
      <c r="B1" s="349">
        <v>0.6</v>
      </c>
    </row>
    <row r="3" spans="1:15" x14ac:dyDescent="0.2">
      <c r="B3" s="350" t="s">
        <v>1590</v>
      </c>
      <c r="C3" s="351" t="s">
        <v>1591</v>
      </c>
      <c r="D3" s="352" t="s">
        <v>1592</v>
      </c>
      <c r="E3" s="353" t="s">
        <v>1593</v>
      </c>
      <c r="H3" s="347" t="s">
        <v>1594</v>
      </c>
      <c r="I3" s="347" t="e" cm="1">
        <f t="array" ref="I3">_xlfn.LET(
  _xlpm.deck_ist,clc_build!G$39,
     _xlfn.IFS(
      _xlpm.deck_ist&gt;=1,0.125,
      0.8&gt;=_xlpm.deck_ist&lt;1, _xlpm.deck_ist*0.245,
       0.8&lt;_xlpm.deck_ist&gt;=0.6, _xlpm.deck_ist*0.495,
        0.6&lt;_xlpm.deck_ist, _xlpm.deck_ist*0.745))</f>
        <v>#N/A</v>
      </c>
    </row>
    <row r="4" spans="1:15" x14ac:dyDescent="0.2">
      <c r="A4" s="347" t="s">
        <v>1430</v>
      </c>
      <c r="H4" s="347" t="s">
        <v>1595</v>
      </c>
      <c r="I4" s="347" cm="1">
        <f t="array" aca="1" ref="I4" ca="1">_xlfn.LET(
  _xlpm.deck_Typ33,clc_build!H$40,
     _xlfn.IFS(
      _xlpm.deck_Typ33&gt;1,0.125,
      0.8&gt;=_xlpm.deck_Typ33&lt;1, _xlpm.deck_Typ33*0.245,
       0.8&lt;_xlpm.deck_Typ33&gt;=0.6, _xlpm.deck_Typ33*0.495,
        0.6&lt;_xlpm.deck_Typ33, _xlpm.deck_Typ33*0.745))</f>
        <v>0.34650000000000003</v>
      </c>
    </row>
    <row r="5" spans="1:15" x14ac:dyDescent="0.2">
      <c r="A5" s="347" t="s">
        <v>1205</v>
      </c>
      <c r="B5" s="347">
        <v>1.5</v>
      </c>
      <c r="C5" s="347">
        <v>1</v>
      </c>
      <c r="D5" s="347">
        <v>0.8</v>
      </c>
      <c r="E5" s="347">
        <v>0.6</v>
      </c>
      <c r="N5" s="355" t="s">
        <v>1596</v>
      </c>
      <c r="O5" s="347" cm="1">
        <f t="array" ref="O5">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6" spans="1:15" x14ac:dyDescent="0.2">
      <c r="A6" s="347" t="s">
        <v>1597</v>
      </c>
      <c r="B6" s="347">
        <v>1</v>
      </c>
      <c r="C6" s="347">
        <v>0.8</v>
      </c>
      <c r="D6" s="347">
        <v>0.6</v>
      </c>
      <c r="E6" s="347">
        <v>0.4</v>
      </c>
      <c r="N6" s="355" t="s">
        <v>1598</v>
      </c>
      <c r="O6" s="347" cm="1">
        <f t="array" ref="O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row>
    <row r="7" spans="1:15" x14ac:dyDescent="0.2">
      <c r="A7" s="347" t="s">
        <v>1599</v>
      </c>
      <c r="B7" s="347">
        <f>B5-B6</f>
        <v>0.5</v>
      </c>
      <c r="C7" s="347">
        <f>C5-C6</f>
        <v>0.19999999999999996</v>
      </c>
      <c r="D7" s="347">
        <f>D5-D6</f>
        <v>0.20000000000000007</v>
      </c>
      <c r="E7" s="347">
        <f>E5-E6</f>
        <v>0.19999999999999996</v>
      </c>
    </row>
    <row r="9" spans="1:15" x14ac:dyDescent="0.2">
      <c r="A9" s="347" t="s">
        <v>1600</v>
      </c>
    </row>
    <row r="10" spans="1:15" x14ac:dyDescent="0.2">
      <c r="A10" s="347" t="s">
        <v>1205</v>
      </c>
      <c r="B10" s="347">
        <v>0</v>
      </c>
      <c r="C10" s="347">
        <v>0.25</v>
      </c>
      <c r="D10" s="347">
        <v>0.5</v>
      </c>
      <c r="E10" s="347">
        <v>0.75</v>
      </c>
    </row>
    <row r="11" spans="1:15" x14ac:dyDescent="0.2">
      <c r="A11" s="347" t="s">
        <v>1597</v>
      </c>
      <c r="B11" s="347">
        <v>0.25</v>
      </c>
      <c r="C11" s="347">
        <v>0.5</v>
      </c>
      <c r="D11" s="347">
        <v>0.75</v>
      </c>
      <c r="E11" s="347">
        <v>1</v>
      </c>
    </row>
    <row r="12" spans="1:15" x14ac:dyDescent="0.2">
      <c r="A12" s="347" t="s">
        <v>1599</v>
      </c>
    </row>
    <row r="14" spans="1:15" ht="28.5" x14ac:dyDescent="0.2">
      <c r="A14" s="347" t="s">
        <v>1601</v>
      </c>
      <c r="B14" s="347" t="s">
        <v>1602</v>
      </c>
      <c r="C14" s="348" t="s">
        <v>1603</v>
      </c>
      <c r="D14" s="348" t="s">
        <v>1604</v>
      </c>
      <c r="E14" s="348" t="s">
        <v>1605</v>
      </c>
    </row>
    <row r="15" spans="1:15" x14ac:dyDescent="0.2">
      <c r="B15" s="347">
        <f>MAX(0, MIN(0.25, (1.5 - B1)*0.25/0.5))</f>
        <v>0.25</v>
      </c>
      <c r="C15" s="347">
        <f>MAX(0.27, MIN(0.5, 0.25 + (1 - B1)*0.25/0.2))</f>
        <v>0.5</v>
      </c>
      <c r="D15" s="347">
        <f>MAX(0.52, MIN(0.75, 0.5 + (0.8 - B1)*0.25/0.2))</f>
        <v>0.75</v>
      </c>
      <c r="E15" s="347">
        <f>MAX(0.77, MIN(1, 0.75 + (0.6 - B1)*0.25/0.2))</f>
        <v>0.77</v>
      </c>
    </row>
    <row r="17" spans="1:5" x14ac:dyDescent="0.2">
      <c r="A17" s="347" t="s">
        <v>1606</v>
      </c>
      <c r="B17" s="347" t="s">
        <v>1602</v>
      </c>
      <c r="C17" s="347" t="s">
        <v>1607</v>
      </c>
      <c r="D17" s="347" t="s">
        <v>1607</v>
      </c>
      <c r="E17" s="347" t="s">
        <v>1607</v>
      </c>
    </row>
    <row r="18" spans="1:5" x14ac:dyDescent="0.2">
      <c r="B18" s="347">
        <f>MAX(0, MIN(0.25, (1.5 - B1)*0.25/0.5))</f>
        <v>0.25</v>
      </c>
      <c r="C18" s="347">
        <f>MAX(0.27, MIN(1, 0.25 + (1 - B1) *0.75/0.6))</f>
        <v>0.75000000000000011</v>
      </c>
      <c r="D18" s="347">
        <f>MAX(0.27, MIN(1, 0.25 + (1 - B1) *0.75/0.6))</f>
        <v>0.75000000000000011</v>
      </c>
      <c r="E18" s="347">
        <f>MAX(0.27, MIN(1, 0.25 + (1 - B1) *0.75/0.6))</f>
        <v>0.75000000000000011</v>
      </c>
    </row>
    <row r="20" spans="1:5" x14ac:dyDescent="0.2">
      <c r="B20" s="354"/>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baseColWidth="10" defaultColWidth="11.42578125" defaultRowHeight="15" x14ac:dyDescent="0.25"/>
  <cols>
    <col min="1" max="1" width="99.5703125" style="46" customWidth="1"/>
    <col min="3" max="3" width="16.42578125" customWidth="1"/>
    <col min="4" max="4" width="15.85546875" hidden="1" customWidth="1"/>
  </cols>
  <sheetData>
    <row r="8" spans="1:4" x14ac:dyDescent="0.25">
      <c r="C8" t="s">
        <v>1608</v>
      </c>
      <c r="D8" t="s">
        <v>1609</v>
      </c>
    </row>
    <row r="9" spans="1:4" x14ac:dyDescent="0.25">
      <c r="C9" t="s">
        <v>1610</v>
      </c>
      <c r="D9" t="s">
        <v>1610</v>
      </c>
    </row>
    <row r="10" spans="1:4" x14ac:dyDescent="0.25">
      <c r="A10" s="46" t="s">
        <v>1611</v>
      </c>
      <c r="B10" t="s">
        <v>1612</v>
      </c>
      <c r="C10" s="49">
        <v>0.24</v>
      </c>
      <c r="D10" s="49">
        <v>0.35</v>
      </c>
    </row>
    <row r="11" spans="1:4" x14ac:dyDescent="0.25">
      <c r="A11" s="46" t="s">
        <v>1613</v>
      </c>
      <c r="B11" t="s">
        <v>1614</v>
      </c>
      <c r="C11" s="49">
        <v>1.3</v>
      </c>
      <c r="D11" s="49">
        <v>1.9</v>
      </c>
    </row>
    <row r="12" spans="1:4" x14ac:dyDescent="0.25">
      <c r="A12" s="46" t="s">
        <v>1615</v>
      </c>
      <c r="B12" t="s">
        <v>1616</v>
      </c>
      <c r="C12" s="49">
        <v>1.4</v>
      </c>
      <c r="D12" s="49">
        <v>1.9</v>
      </c>
    </row>
    <row r="13" spans="1:4" ht="30" x14ac:dyDescent="0.25">
      <c r="A13" s="46" t="s">
        <v>1617</v>
      </c>
      <c r="B13" t="s">
        <v>1618</v>
      </c>
      <c r="C13" s="49">
        <v>1.1000000000000001</v>
      </c>
      <c r="D13" s="49" t="s">
        <v>1619</v>
      </c>
    </row>
    <row r="14" spans="1:4" x14ac:dyDescent="0.25">
      <c r="A14" s="46" t="s">
        <v>1620</v>
      </c>
      <c r="B14" t="s">
        <v>1621</v>
      </c>
      <c r="C14" s="49">
        <v>1.5</v>
      </c>
      <c r="D14" s="49">
        <v>1.9</v>
      </c>
    </row>
    <row r="15" spans="1:4" x14ac:dyDescent="0.25">
      <c r="A15" s="46" t="s">
        <v>1622</v>
      </c>
      <c r="B15" t="s">
        <v>1623</v>
      </c>
      <c r="C15" s="49">
        <v>2</v>
      </c>
      <c r="D15" s="49">
        <v>2.7</v>
      </c>
    </row>
    <row r="16" spans="1:4" x14ac:dyDescent="0.25">
      <c r="A16" s="46" t="s">
        <v>1624</v>
      </c>
      <c r="B16" t="s">
        <v>1625</v>
      </c>
      <c r="C16" s="49">
        <v>1.6</v>
      </c>
      <c r="D16" s="49">
        <v>1.9</v>
      </c>
    </row>
    <row r="17" spans="1:4" x14ac:dyDescent="0.25">
      <c r="A17" s="46" t="s">
        <v>1626</v>
      </c>
      <c r="B17" t="s">
        <v>1627</v>
      </c>
      <c r="C17" s="49">
        <v>2</v>
      </c>
      <c r="D17" s="49">
        <v>2.8</v>
      </c>
    </row>
    <row r="18" spans="1:4" ht="30" x14ac:dyDescent="0.25">
      <c r="A18" s="46" t="s">
        <v>1628</v>
      </c>
      <c r="B18" t="s">
        <v>1629</v>
      </c>
      <c r="C18" s="49">
        <v>1.6</v>
      </c>
      <c r="D18" s="49" t="s">
        <v>178</v>
      </c>
    </row>
    <row r="19" spans="1:4" ht="30" x14ac:dyDescent="0.25">
      <c r="A19" s="46" t="s">
        <v>1630</v>
      </c>
      <c r="B19" t="s">
        <v>1631</v>
      </c>
      <c r="C19" s="49">
        <v>2.2999999999999998</v>
      </c>
      <c r="D19" s="49">
        <v>3</v>
      </c>
    </row>
    <row r="20" spans="1:4" x14ac:dyDescent="0.25">
      <c r="A20" s="46" t="s">
        <v>1632</v>
      </c>
      <c r="B20" t="s">
        <v>1633</v>
      </c>
      <c r="C20" s="49">
        <v>1.8</v>
      </c>
      <c r="D20" s="49">
        <v>1.8</v>
      </c>
    </row>
    <row r="21" spans="1:4" ht="30" x14ac:dyDescent="0.25">
      <c r="A21" s="46" t="s">
        <v>1634</v>
      </c>
      <c r="B21" t="s">
        <v>1635</v>
      </c>
      <c r="C21" s="49">
        <v>0.24</v>
      </c>
      <c r="D21" s="49">
        <v>0.35</v>
      </c>
    </row>
    <row r="22" spans="1:4" x14ac:dyDescent="0.25">
      <c r="A22" s="46" t="s">
        <v>1636</v>
      </c>
      <c r="B22" t="s">
        <v>1637</v>
      </c>
      <c r="C22" s="49">
        <v>0.2</v>
      </c>
      <c r="D22" s="49">
        <v>0.35</v>
      </c>
    </row>
    <row r="23" spans="1:4" ht="30" x14ac:dyDescent="0.25">
      <c r="A23" s="46" t="s">
        <v>1638</v>
      </c>
      <c r="B23" t="s">
        <v>1639</v>
      </c>
      <c r="C23" s="49">
        <v>0.3</v>
      </c>
      <c r="D23" s="49" t="s">
        <v>178</v>
      </c>
    </row>
    <row r="24" spans="1:4" ht="30" x14ac:dyDescent="0.25">
      <c r="A24" s="46" t="s">
        <v>1640</v>
      </c>
      <c r="B24" t="s">
        <v>1641</v>
      </c>
      <c r="C24" s="49">
        <v>0.5</v>
      </c>
      <c r="D24" s="49" t="s">
        <v>178</v>
      </c>
    </row>
    <row r="25" spans="1:4" x14ac:dyDescent="0.25">
      <c r="A25" s="46" t="s">
        <v>1642</v>
      </c>
      <c r="B25" t="s">
        <v>1643</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F1" zoomScale="70" zoomScaleNormal="70" workbookViewId="0">
      <selection activeCell="R33" sqref="R33:V35"/>
    </sheetView>
  </sheetViews>
  <sheetFormatPr baseColWidth="10" defaultColWidth="11.42578125" defaultRowHeight="15" x14ac:dyDescent="0.2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x14ac:dyDescent="0.25">
      <c r="K2" s="22" t="s">
        <v>1644</v>
      </c>
    </row>
    <row r="3" spans="2:32" x14ac:dyDescent="0.25">
      <c r="E3" s="22" t="s">
        <v>1645</v>
      </c>
      <c r="F3" s="22"/>
      <c r="I3" t="s">
        <v>1646</v>
      </c>
      <c r="K3" t="s">
        <v>838</v>
      </c>
      <c r="L3" t="s">
        <v>1647</v>
      </c>
      <c r="M3" t="s">
        <v>839</v>
      </c>
      <c r="N3" t="s">
        <v>840</v>
      </c>
      <c r="O3" t="s">
        <v>222</v>
      </c>
      <c r="P3" t="s">
        <v>218</v>
      </c>
      <c r="Z3" s="69"/>
    </row>
    <row r="4" spans="2:32" x14ac:dyDescent="0.25">
      <c r="E4" t="s">
        <v>515</v>
      </c>
      <c r="I4" t="s">
        <v>1647</v>
      </c>
      <c r="K4" t="s">
        <v>1648</v>
      </c>
      <c r="L4" t="s">
        <v>1648</v>
      </c>
      <c r="M4" t="s">
        <v>1649</v>
      </c>
      <c r="N4" t="s">
        <v>847</v>
      </c>
      <c r="O4" t="s">
        <v>1650</v>
      </c>
      <c r="P4" t="s">
        <v>1651</v>
      </c>
      <c r="Z4" s="70"/>
    </row>
    <row r="5" spans="2:32" x14ac:dyDescent="0.25">
      <c r="E5" t="s">
        <v>1652</v>
      </c>
      <c r="I5" t="s">
        <v>838</v>
      </c>
      <c r="K5" t="s">
        <v>1653</v>
      </c>
      <c r="L5" t="s">
        <v>1653</v>
      </c>
      <c r="M5" t="s">
        <v>846</v>
      </c>
      <c r="N5" t="s">
        <v>1654</v>
      </c>
      <c r="O5" t="s">
        <v>1655</v>
      </c>
      <c r="Z5" s="69"/>
    </row>
    <row r="6" spans="2:32" x14ac:dyDescent="0.25">
      <c r="E6" t="s">
        <v>1656</v>
      </c>
      <c r="I6" t="s">
        <v>839</v>
      </c>
      <c r="K6" t="s">
        <v>1657</v>
      </c>
      <c r="L6" t="s">
        <v>1657</v>
      </c>
      <c r="N6" t="s">
        <v>863</v>
      </c>
      <c r="O6" t="s">
        <v>1658</v>
      </c>
      <c r="Z6" s="70"/>
    </row>
    <row r="7" spans="2:32" x14ac:dyDescent="0.25">
      <c r="E7" t="s">
        <v>1659</v>
      </c>
      <c r="I7" t="s">
        <v>840</v>
      </c>
      <c r="K7" t="s">
        <v>843</v>
      </c>
      <c r="L7" t="s">
        <v>843</v>
      </c>
      <c r="Z7" s="69"/>
    </row>
    <row r="8" spans="2:32" x14ac:dyDescent="0.25">
      <c r="I8" t="s">
        <v>218</v>
      </c>
      <c r="K8" t="s">
        <v>844</v>
      </c>
      <c r="L8" t="s">
        <v>844</v>
      </c>
      <c r="Z8" s="70"/>
    </row>
    <row r="9" spans="2:32" x14ac:dyDescent="0.25">
      <c r="B9" t="s">
        <v>1660</v>
      </c>
      <c r="C9" t="s">
        <v>1661</v>
      </c>
      <c r="E9" t="s">
        <v>1662</v>
      </c>
      <c r="K9" t="s">
        <v>1663</v>
      </c>
      <c r="L9" t="s">
        <v>1663</v>
      </c>
      <c r="Z9" s="69"/>
    </row>
    <row r="10" spans="2:32" x14ac:dyDescent="0.25">
      <c r="B10" t="s">
        <v>1664</v>
      </c>
      <c r="C10">
        <v>0</v>
      </c>
      <c r="E10" t="s">
        <v>516</v>
      </c>
      <c r="K10" t="s">
        <v>845</v>
      </c>
      <c r="L10" t="s">
        <v>845</v>
      </c>
      <c r="Z10" s="70"/>
    </row>
    <row r="11" spans="2:32" x14ac:dyDescent="0.25">
      <c r="B11" t="s">
        <v>730</v>
      </c>
      <c r="C11">
        <v>20</v>
      </c>
      <c r="E11" t="s">
        <v>1665</v>
      </c>
      <c r="Z11" s="69"/>
      <c r="AC11" t="s">
        <v>1666</v>
      </c>
      <c r="AE11" t="s">
        <v>1667</v>
      </c>
    </row>
    <row r="12" spans="2:32" x14ac:dyDescent="0.25">
      <c r="B12" t="s">
        <v>1668</v>
      </c>
      <c r="C12">
        <v>40</v>
      </c>
      <c r="E12" t="s">
        <v>1669</v>
      </c>
      <c r="AC12" t="s">
        <v>1670</v>
      </c>
      <c r="AD12" t="s">
        <v>1671</v>
      </c>
      <c r="AE12" t="s">
        <v>1670</v>
      </c>
      <c r="AF12" t="s">
        <v>1671</v>
      </c>
    </row>
    <row r="13" spans="2:32" x14ac:dyDescent="0.25">
      <c r="B13" t="s">
        <v>1672</v>
      </c>
      <c r="C13">
        <v>60</v>
      </c>
      <c r="K13" t="s">
        <v>600</v>
      </c>
      <c r="AC13">
        <v>280</v>
      </c>
      <c r="AD13">
        <v>250</v>
      </c>
      <c r="AE13">
        <v>300</v>
      </c>
      <c r="AF13">
        <v>160</v>
      </c>
    </row>
    <row r="14" spans="2:32" x14ac:dyDescent="0.25">
      <c r="K14" t="s">
        <v>1673</v>
      </c>
      <c r="L14" t="s">
        <v>1674</v>
      </c>
      <c r="M14" t="s">
        <v>1675</v>
      </c>
      <c r="N14" t="s">
        <v>1676</v>
      </c>
      <c r="O14" t="s">
        <v>1677</v>
      </c>
      <c r="P14" t="s">
        <v>1678</v>
      </c>
      <c r="Q14" t="s">
        <v>1679</v>
      </c>
      <c r="R14" t="s">
        <v>1680</v>
      </c>
      <c r="S14" t="s">
        <v>1681</v>
      </c>
      <c r="T14" t="s">
        <v>1682</v>
      </c>
      <c r="U14" t="s">
        <v>1683</v>
      </c>
      <c r="V14" t="s">
        <v>1684</v>
      </c>
      <c r="W14" t="s">
        <v>1685</v>
      </c>
      <c r="X14" t="s">
        <v>1686</v>
      </c>
      <c r="Y14" t="s">
        <v>1687</v>
      </c>
      <c r="Z14" t="s">
        <v>1688</v>
      </c>
      <c r="AA14" t="s">
        <v>1689</v>
      </c>
      <c r="AC14">
        <v>430</v>
      </c>
      <c r="AD14">
        <v>70</v>
      </c>
      <c r="AE14">
        <v>300</v>
      </c>
      <c r="AF14">
        <v>250</v>
      </c>
    </row>
    <row r="15" spans="2:32" x14ac:dyDescent="0.25">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x14ac:dyDescent="0.25">
      <c r="E16" t="s">
        <v>1690</v>
      </c>
      <c r="G16" t="s">
        <v>1690</v>
      </c>
      <c r="S16" s="233">
        <v>110</v>
      </c>
      <c r="T16" s="233">
        <v>160</v>
      </c>
      <c r="U16" s="233">
        <v>105</v>
      </c>
      <c r="V16" s="233">
        <v>185</v>
      </c>
      <c r="AA16">
        <v>134</v>
      </c>
      <c r="AC16">
        <v>430</v>
      </c>
      <c r="AD16">
        <v>160</v>
      </c>
      <c r="AE16">
        <v>450</v>
      </c>
      <c r="AF16">
        <v>160</v>
      </c>
    </row>
    <row r="17" spans="2:32" x14ac:dyDescent="0.25">
      <c r="S17" s="232">
        <v>160</v>
      </c>
      <c r="T17" s="232">
        <v>250</v>
      </c>
      <c r="U17" s="232">
        <v>145</v>
      </c>
      <c r="V17" s="234">
        <v>225</v>
      </c>
      <c r="AA17">
        <v>196</v>
      </c>
      <c r="AC17">
        <v>430</v>
      </c>
      <c r="AD17">
        <v>220</v>
      </c>
      <c r="AE17">
        <v>450</v>
      </c>
      <c r="AF17">
        <v>250</v>
      </c>
    </row>
    <row r="18" spans="2:32" x14ac:dyDescent="0.25">
      <c r="B18" t="s">
        <v>619</v>
      </c>
      <c r="E18" t="s">
        <v>1691</v>
      </c>
      <c r="G18" t="s">
        <v>1691</v>
      </c>
      <c r="S18" s="233">
        <v>220</v>
      </c>
      <c r="U18" s="233">
        <v>185</v>
      </c>
      <c r="AA18">
        <v>257</v>
      </c>
      <c r="AC18">
        <v>580</v>
      </c>
      <c r="AD18">
        <v>70</v>
      </c>
      <c r="AE18">
        <v>600</v>
      </c>
      <c r="AF18">
        <v>110</v>
      </c>
    </row>
    <row r="19" spans="2:32" x14ac:dyDescent="0.25">
      <c r="E19" t="s">
        <v>1692</v>
      </c>
      <c r="G19" t="s">
        <v>1693</v>
      </c>
      <c r="S19">
        <v>250</v>
      </c>
      <c r="U19" s="234">
        <v>225</v>
      </c>
      <c r="AC19">
        <v>580</v>
      </c>
      <c r="AD19">
        <v>110</v>
      </c>
      <c r="AE19">
        <v>600</v>
      </c>
      <c r="AF19">
        <v>160</v>
      </c>
    </row>
    <row r="20" spans="2:32" x14ac:dyDescent="0.25">
      <c r="B20" t="s">
        <v>1694</v>
      </c>
      <c r="E20" t="s">
        <v>1695</v>
      </c>
      <c r="G20" t="s">
        <v>1695</v>
      </c>
      <c r="AC20">
        <v>580</v>
      </c>
      <c r="AD20">
        <v>160</v>
      </c>
      <c r="AE20">
        <v>600</v>
      </c>
      <c r="AF20">
        <v>250</v>
      </c>
    </row>
    <row r="21" spans="2:32" x14ac:dyDescent="0.25">
      <c r="B21" t="s">
        <v>1696</v>
      </c>
      <c r="E21" t="s">
        <v>733</v>
      </c>
      <c r="G21" t="s">
        <v>733</v>
      </c>
      <c r="AC21">
        <v>580</v>
      </c>
      <c r="AD21">
        <v>220</v>
      </c>
      <c r="AE21">
        <v>1000</v>
      </c>
      <c r="AF21">
        <v>110</v>
      </c>
    </row>
    <row r="22" spans="2:32" x14ac:dyDescent="0.25">
      <c r="B22" t="s">
        <v>787</v>
      </c>
      <c r="E22" t="s">
        <v>1697</v>
      </c>
      <c r="G22" t="s">
        <v>1697</v>
      </c>
      <c r="K22" s="22" t="s">
        <v>592</v>
      </c>
      <c r="AC22">
        <v>680</v>
      </c>
      <c r="AD22">
        <v>160</v>
      </c>
      <c r="AE22">
        <v>1000</v>
      </c>
      <c r="AF22">
        <v>160</v>
      </c>
    </row>
    <row r="23" spans="2:32" x14ac:dyDescent="0.25">
      <c r="B23" t="s">
        <v>687</v>
      </c>
      <c r="E23" t="s">
        <v>517</v>
      </c>
      <c r="G23" t="s">
        <v>517</v>
      </c>
      <c r="K23" t="s">
        <v>1698</v>
      </c>
      <c r="L23" t="s">
        <v>1699</v>
      </c>
      <c r="M23" t="s">
        <v>1700</v>
      </c>
      <c r="N23" t="s">
        <v>1701</v>
      </c>
      <c r="O23" t="s">
        <v>1702</v>
      </c>
      <c r="P23" t="s">
        <v>1703</v>
      </c>
      <c r="Q23" t="s">
        <v>1704</v>
      </c>
      <c r="R23" t="s">
        <v>1705</v>
      </c>
      <c r="S23" t="s">
        <v>1706</v>
      </c>
      <c r="T23" t="s">
        <v>1707</v>
      </c>
      <c r="U23" t="s">
        <v>1708</v>
      </c>
      <c r="V23" t="s">
        <v>1709</v>
      </c>
      <c r="W23" t="s">
        <v>1710</v>
      </c>
      <c r="X23" t="s">
        <v>1711</v>
      </c>
      <c r="Y23" t="s">
        <v>1712</v>
      </c>
      <c r="Z23" t="s">
        <v>1713</v>
      </c>
      <c r="AA23" t="s">
        <v>1714</v>
      </c>
      <c r="AB23" t="s">
        <v>1715</v>
      </c>
      <c r="AC23">
        <v>980</v>
      </c>
      <c r="AD23">
        <v>70</v>
      </c>
      <c r="AE23">
        <v>1000</v>
      </c>
      <c r="AF23">
        <v>250</v>
      </c>
    </row>
    <row r="24" spans="2:32" x14ac:dyDescent="0.25">
      <c r="B24" t="s">
        <v>1716</v>
      </c>
      <c r="E24" t="s">
        <v>1717</v>
      </c>
      <c r="G24" t="s">
        <v>1717</v>
      </c>
      <c r="K24">
        <v>350</v>
      </c>
      <c r="L24">
        <v>350</v>
      </c>
      <c r="M24">
        <v>350</v>
      </c>
      <c r="N24">
        <v>350</v>
      </c>
      <c r="O24">
        <v>350</v>
      </c>
      <c r="P24">
        <v>350</v>
      </c>
      <c r="Q24">
        <v>350</v>
      </c>
      <c r="R24">
        <v>350</v>
      </c>
      <c r="S24">
        <v>280</v>
      </c>
      <c r="T24">
        <v>300</v>
      </c>
      <c r="U24">
        <v>190</v>
      </c>
      <c r="V24">
        <v>180</v>
      </c>
      <c r="W24">
        <v>400</v>
      </c>
      <c r="AA24">
        <v>70</v>
      </c>
      <c r="AC24">
        <v>980</v>
      </c>
      <c r="AD24">
        <v>160</v>
      </c>
    </row>
    <row r="25" spans="2:32" x14ac:dyDescent="0.25">
      <c r="B25" t="s">
        <v>1718</v>
      </c>
      <c r="E25" t="s">
        <v>1719</v>
      </c>
      <c r="G25" t="s">
        <v>1719</v>
      </c>
      <c r="K25">
        <v>500</v>
      </c>
      <c r="L25">
        <v>500</v>
      </c>
      <c r="M25">
        <v>500</v>
      </c>
      <c r="N25">
        <v>500</v>
      </c>
      <c r="O25">
        <v>500</v>
      </c>
      <c r="P25">
        <v>500</v>
      </c>
      <c r="Q25">
        <v>500</v>
      </c>
      <c r="R25">
        <v>500</v>
      </c>
      <c r="S25">
        <v>430</v>
      </c>
      <c r="T25">
        <v>450</v>
      </c>
      <c r="U25">
        <v>260</v>
      </c>
      <c r="V25">
        <v>225</v>
      </c>
      <c r="W25">
        <f>W24+100</f>
        <v>500</v>
      </c>
      <c r="AA25">
        <v>140</v>
      </c>
      <c r="AC25">
        <v>980</v>
      </c>
      <c r="AD25">
        <v>220</v>
      </c>
    </row>
    <row r="26" spans="2:32" x14ac:dyDescent="0.25">
      <c r="E26" t="s">
        <v>787</v>
      </c>
      <c r="G26" t="s">
        <v>787</v>
      </c>
      <c r="K26">
        <v>600</v>
      </c>
      <c r="L26">
        <v>600</v>
      </c>
      <c r="M26">
        <v>600</v>
      </c>
      <c r="N26">
        <v>600</v>
      </c>
      <c r="O26">
        <v>600</v>
      </c>
      <c r="P26">
        <v>600</v>
      </c>
      <c r="Q26">
        <v>600</v>
      </c>
      <c r="R26">
        <v>600</v>
      </c>
      <c r="S26">
        <v>580</v>
      </c>
      <c r="T26">
        <v>600</v>
      </c>
      <c r="U26">
        <v>300</v>
      </c>
      <c r="V26">
        <v>270</v>
      </c>
      <c r="W26">
        <f t="shared" ref="W26:W50" si="0">W25+100</f>
        <v>600</v>
      </c>
      <c r="AA26">
        <v>210</v>
      </c>
    </row>
    <row r="27" spans="2:32" x14ac:dyDescent="0.25">
      <c r="E27" t="s">
        <v>687</v>
      </c>
      <c r="G27" t="s">
        <v>687</v>
      </c>
      <c r="K27">
        <v>900</v>
      </c>
      <c r="L27">
        <v>900</v>
      </c>
      <c r="M27">
        <v>900</v>
      </c>
      <c r="N27">
        <v>900</v>
      </c>
      <c r="O27">
        <v>900</v>
      </c>
      <c r="P27">
        <v>900</v>
      </c>
      <c r="Q27">
        <v>900</v>
      </c>
      <c r="R27">
        <v>900</v>
      </c>
      <c r="S27">
        <v>680</v>
      </c>
      <c r="T27">
        <v>1000</v>
      </c>
      <c r="U27">
        <v>400</v>
      </c>
      <c r="V27">
        <v>315</v>
      </c>
      <c r="W27">
        <f t="shared" si="0"/>
        <v>700</v>
      </c>
      <c r="AA27">
        <v>280</v>
      </c>
    </row>
    <row r="28" spans="2:32" x14ac:dyDescent="0.25">
      <c r="E28" t="s">
        <v>1716</v>
      </c>
      <c r="G28" t="s">
        <v>1716</v>
      </c>
      <c r="S28">
        <v>980</v>
      </c>
      <c r="U28">
        <v>500</v>
      </c>
      <c r="W28">
        <f t="shared" si="0"/>
        <v>800</v>
      </c>
    </row>
    <row r="29" spans="2:32" x14ac:dyDescent="0.25">
      <c r="E29" t="s">
        <v>1718</v>
      </c>
      <c r="G29" t="s">
        <v>1718</v>
      </c>
      <c r="U29">
        <v>600</v>
      </c>
      <c r="W29">
        <f t="shared" si="0"/>
        <v>900</v>
      </c>
    </row>
    <row r="30" spans="2:32" x14ac:dyDescent="0.25">
      <c r="E30" t="s">
        <v>1720</v>
      </c>
      <c r="U30">
        <v>750</v>
      </c>
      <c r="W30">
        <f t="shared" si="0"/>
        <v>1000</v>
      </c>
    </row>
    <row r="31" spans="2:32" x14ac:dyDescent="0.25">
      <c r="E31" t="s">
        <v>1721</v>
      </c>
      <c r="U31">
        <v>900</v>
      </c>
      <c r="W31">
        <f t="shared" si="0"/>
        <v>1100</v>
      </c>
    </row>
    <row r="32" spans="2:32" x14ac:dyDescent="0.25">
      <c r="E32" t="s">
        <v>120</v>
      </c>
      <c r="U32">
        <v>1000</v>
      </c>
      <c r="W32">
        <f t="shared" si="0"/>
        <v>1200</v>
      </c>
    </row>
    <row r="33" spans="5:28" x14ac:dyDescent="0.25">
      <c r="E33" t="s">
        <v>123</v>
      </c>
      <c r="U33">
        <v>1200</v>
      </c>
      <c r="W33">
        <f t="shared" si="0"/>
        <v>1300</v>
      </c>
    </row>
    <row r="34" spans="5:28" x14ac:dyDescent="0.25">
      <c r="E34" t="s">
        <v>1722</v>
      </c>
      <c r="U34">
        <v>1500</v>
      </c>
      <c r="W34">
        <f t="shared" si="0"/>
        <v>1400</v>
      </c>
    </row>
    <row r="35" spans="5:28" x14ac:dyDescent="0.25">
      <c r="E35" t="s">
        <v>1723</v>
      </c>
      <c r="U35">
        <v>2000</v>
      </c>
      <c r="W35">
        <f t="shared" si="0"/>
        <v>1500</v>
      </c>
    </row>
    <row r="36" spans="5:28" x14ac:dyDescent="0.25">
      <c r="E36" t="s">
        <v>1724</v>
      </c>
      <c r="U36">
        <v>2500</v>
      </c>
      <c r="W36">
        <f t="shared" si="0"/>
        <v>1600</v>
      </c>
    </row>
    <row r="37" spans="5:28" x14ac:dyDescent="0.25">
      <c r="E37" t="s">
        <v>1725</v>
      </c>
      <c r="W37">
        <f t="shared" si="0"/>
        <v>1700</v>
      </c>
    </row>
    <row r="38" spans="5:28" x14ac:dyDescent="0.25">
      <c r="E38" t="s">
        <v>1726</v>
      </c>
      <c r="W38">
        <f t="shared" si="0"/>
        <v>1800</v>
      </c>
    </row>
    <row r="39" spans="5:28" x14ac:dyDescent="0.25">
      <c r="E39" t="s">
        <v>1727</v>
      </c>
      <c r="K39" s="22" t="s">
        <v>1728</v>
      </c>
      <c r="W39">
        <f t="shared" si="0"/>
        <v>1900</v>
      </c>
    </row>
    <row r="40" spans="5:28" x14ac:dyDescent="0.25">
      <c r="E40" t="s">
        <v>518</v>
      </c>
      <c r="K40" t="s">
        <v>689</v>
      </c>
      <c r="R40" t="s">
        <v>1729</v>
      </c>
      <c r="S40" t="s">
        <v>1649</v>
      </c>
      <c r="T40" t="s">
        <v>846</v>
      </c>
      <c r="U40" t="s">
        <v>847</v>
      </c>
      <c r="V40" t="s">
        <v>1730</v>
      </c>
      <c r="W40">
        <f t="shared" si="0"/>
        <v>2000</v>
      </c>
      <c r="X40" t="s">
        <v>1650</v>
      </c>
      <c r="Y40" t="s">
        <v>1655</v>
      </c>
      <c r="Z40" t="s">
        <v>1658</v>
      </c>
      <c r="AA40" t="s">
        <v>1651</v>
      </c>
      <c r="AB40" t="s">
        <v>1715</v>
      </c>
    </row>
    <row r="41" spans="5:28" x14ac:dyDescent="0.25">
      <c r="E41" t="s">
        <v>487</v>
      </c>
      <c r="V41">
        <v>1500</v>
      </c>
      <c r="W41">
        <f t="shared" si="0"/>
        <v>2100</v>
      </c>
    </row>
    <row r="42" spans="5:28" x14ac:dyDescent="0.25">
      <c r="E42" t="s">
        <v>1731</v>
      </c>
      <c r="V42">
        <v>2000</v>
      </c>
      <c r="W42">
        <f t="shared" si="0"/>
        <v>2200</v>
      </c>
    </row>
    <row r="43" spans="5:28" x14ac:dyDescent="0.25">
      <c r="E43" t="s">
        <v>1732</v>
      </c>
      <c r="V43">
        <v>2500</v>
      </c>
      <c r="W43">
        <f t="shared" si="0"/>
        <v>2300</v>
      </c>
    </row>
    <row r="44" spans="5:28" x14ac:dyDescent="0.25">
      <c r="E44" t="s">
        <v>1733</v>
      </c>
      <c r="W44">
        <f t="shared" si="0"/>
        <v>2400</v>
      </c>
    </row>
    <row r="45" spans="5:28" x14ac:dyDescent="0.25">
      <c r="E45" t="s">
        <v>1734</v>
      </c>
      <c r="W45">
        <f t="shared" si="0"/>
        <v>2500</v>
      </c>
    </row>
    <row r="46" spans="5:28" x14ac:dyDescent="0.25">
      <c r="E46" t="s">
        <v>520</v>
      </c>
      <c r="K46" s="22" t="s">
        <v>1735</v>
      </c>
      <c r="W46">
        <f t="shared" si="0"/>
        <v>2600</v>
      </c>
    </row>
    <row r="47" spans="5:28" x14ac:dyDescent="0.25">
      <c r="E47" t="s">
        <v>1736</v>
      </c>
      <c r="K47" t="s">
        <v>689</v>
      </c>
      <c r="R47" t="s">
        <v>1729</v>
      </c>
      <c r="S47" t="s">
        <v>1649</v>
      </c>
      <c r="T47" t="s">
        <v>846</v>
      </c>
      <c r="U47" t="s">
        <v>847</v>
      </c>
      <c r="V47" t="s">
        <v>1654</v>
      </c>
      <c r="W47">
        <f t="shared" si="0"/>
        <v>2700</v>
      </c>
      <c r="X47" t="s">
        <v>1650</v>
      </c>
      <c r="Y47" t="s">
        <v>1655</v>
      </c>
      <c r="Z47" t="s">
        <v>1658</v>
      </c>
      <c r="AA47" t="s">
        <v>1651</v>
      </c>
      <c r="AB47" t="s">
        <v>1715</v>
      </c>
    </row>
    <row r="48" spans="5:28" x14ac:dyDescent="0.25">
      <c r="E48" t="s">
        <v>1737</v>
      </c>
      <c r="W48">
        <f t="shared" si="0"/>
        <v>2800</v>
      </c>
      <c r="AB48">
        <v>300</v>
      </c>
    </row>
    <row r="49" spans="5:28" x14ac:dyDescent="0.25">
      <c r="E49" t="s">
        <v>1738</v>
      </c>
      <c r="W49">
        <f t="shared" si="0"/>
        <v>2900</v>
      </c>
      <c r="AB49">
        <v>450</v>
      </c>
    </row>
    <row r="50" spans="5:28" x14ac:dyDescent="0.25">
      <c r="E50" t="s">
        <v>1739</v>
      </c>
      <c r="W50">
        <f t="shared" si="0"/>
        <v>3000</v>
      </c>
      <c r="AB50">
        <v>600</v>
      </c>
    </row>
    <row r="51" spans="5:28" x14ac:dyDescent="0.25">
      <c r="AB51">
        <v>750</v>
      </c>
    </row>
    <row r="52" spans="5:28" x14ac:dyDescent="0.25">
      <c r="E52" t="s">
        <v>489</v>
      </c>
      <c r="AB52">
        <v>900</v>
      </c>
    </row>
    <row r="53" spans="5:28" x14ac:dyDescent="0.25">
      <c r="E53" t="s">
        <v>521</v>
      </c>
      <c r="AB53">
        <v>1160</v>
      </c>
    </row>
    <row r="54" spans="5:28" x14ac:dyDescent="0.25">
      <c r="E54" t="s">
        <v>1740</v>
      </c>
      <c r="AB54">
        <v>1310</v>
      </c>
    </row>
    <row r="55" spans="5:28" x14ac:dyDescent="0.25">
      <c r="K55" s="22" t="s">
        <v>1741</v>
      </c>
    </row>
    <row r="56" spans="5:28" x14ac:dyDescent="0.25">
      <c r="E56" t="s">
        <v>1742</v>
      </c>
      <c r="K56" t="s">
        <v>689</v>
      </c>
      <c r="R56" t="s">
        <v>1729</v>
      </c>
      <c r="S56" t="s">
        <v>1649</v>
      </c>
      <c r="T56" t="s">
        <v>846</v>
      </c>
      <c r="U56" t="s">
        <v>847</v>
      </c>
      <c r="V56" t="s">
        <v>1654</v>
      </c>
      <c r="X56" t="s">
        <v>1650</v>
      </c>
      <c r="Y56" t="s">
        <v>1655</v>
      </c>
      <c r="Z56" t="s">
        <v>1658</v>
      </c>
      <c r="AA56" t="s">
        <v>1651</v>
      </c>
      <c r="AB56" t="s">
        <v>1715</v>
      </c>
    </row>
    <row r="57" spans="5:28" x14ac:dyDescent="0.25">
      <c r="E57" t="s">
        <v>187</v>
      </c>
      <c r="K57">
        <v>300</v>
      </c>
      <c r="R57" s="69">
        <v>300</v>
      </c>
    </row>
    <row r="58" spans="5:28" x14ac:dyDescent="0.25">
      <c r="E58" t="s">
        <v>1743</v>
      </c>
      <c r="K58">
        <v>450</v>
      </c>
      <c r="R58" s="70">
        <v>450</v>
      </c>
    </row>
    <row r="59" spans="5:28" x14ac:dyDescent="0.25">
      <c r="E59" t="s">
        <v>1744</v>
      </c>
      <c r="K59">
        <v>550</v>
      </c>
      <c r="R59" s="69">
        <v>550</v>
      </c>
    </row>
    <row r="60" spans="5:28" x14ac:dyDescent="0.25">
      <c r="E60" t="s">
        <v>1745</v>
      </c>
      <c r="K60">
        <v>850</v>
      </c>
      <c r="R60" s="71">
        <v>850</v>
      </c>
    </row>
    <row r="61" spans="5:28" x14ac:dyDescent="0.25">
      <c r="E61" t="s">
        <v>1746</v>
      </c>
      <c r="P61" t="s">
        <v>1747</v>
      </c>
    </row>
    <row r="62" spans="5:28" x14ac:dyDescent="0.25">
      <c r="M62" t="s">
        <v>619</v>
      </c>
      <c r="N62" t="s">
        <v>1748</v>
      </c>
      <c r="O62" t="s">
        <v>1749</v>
      </c>
      <c r="P62" t="s">
        <v>132</v>
      </c>
      <c r="Q62" t="s">
        <v>1750</v>
      </c>
      <c r="R62" t="s">
        <v>1751</v>
      </c>
      <c r="S62" t="s">
        <v>1752</v>
      </c>
    </row>
    <row r="63" spans="5:28" x14ac:dyDescent="0.25">
      <c r="M63" t="s">
        <v>1694</v>
      </c>
      <c r="N63" s="19">
        <v>0.45</v>
      </c>
      <c r="O63" t="s">
        <v>740</v>
      </c>
      <c r="P63">
        <v>5.5E-2</v>
      </c>
      <c r="Q63">
        <v>2</v>
      </c>
      <c r="R63" s="50">
        <f>(1/UWert_Mod[[#This Row],[U-Wert]]-1/UWert_Mod[[#This Row],[U_no_ins]])*INDEX(PAR[lambda_ins_thick],1)*100</f>
        <v>6.8888888888888893</v>
      </c>
      <c r="S63" t="s">
        <v>1753</v>
      </c>
    </row>
    <row r="64" spans="5:28" x14ac:dyDescent="0.25">
      <c r="M64" t="s">
        <v>1696</v>
      </c>
      <c r="N64" s="19">
        <v>0.45</v>
      </c>
      <c r="O64" t="s">
        <v>740</v>
      </c>
      <c r="P64">
        <v>0.05</v>
      </c>
      <c r="Q64">
        <v>2</v>
      </c>
      <c r="R64" s="50">
        <f>(1/UWert_Mod[[#This Row],[U-Wert]]-1/UWert_Mod[[#This Row],[U_no_ins]])*INDEX(PAR[lambda_ins_thick],1)*100</f>
        <v>6.8888888888888893</v>
      </c>
      <c r="S64" t="s">
        <v>1753</v>
      </c>
    </row>
    <row r="65" spans="5:19" x14ac:dyDescent="0.25">
      <c r="E65" t="s">
        <v>1754</v>
      </c>
      <c r="M65" t="s">
        <v>787</v>
      </c>
      <c r="N65" s="19">
        <v>0.3</v>
      </c>
      <c r="O65" t="s">
        <v>740</v>
      </c>
      <c r="P65">
        <v>4.4999999999999998E-2</v>
      </c>
      <c r="Q65">
        <v>2</v>
      </c>
      <c r="R65" s="50">
        <f>(1/UWert_Mod[[#This Row],[U-Wert]]-1/UWert_Mod[[#This Row],[U_no_ins]])*INDEX(PAR[lambda_ins_thick],1)*100</f>
        <v>11.333333333333334</v>
      </c>
      <c r="S65" t="s">
        <v>1755</v>
      </c>
    </row>
    <row r="66" spans="5:19" x14ac:dyDescent="0.25">
      <c r="E66" t="s">
        <v>519</v>
      </c>
      <c r="M66" t="s">
        <v>687</v>
      </c>
      <c r="N66" s="19">
        <v>0.3</v>
      </c>
      <c r="O66" t="s">
        <v>740</v>
      </c>
      <c r="P66">
        <v>0.04</v>
      </c>
      <c r="Q66">
        <v>2</v>
      </c>
      <c r="R66" s="50">
        <f>(1/UWert_Mod[[#This Row],[U-Wert]]-1/UWert_Mod[[#This Row],[U_no_ins]])*INDEX(PAR[lambda_ins_thick],1)*100</f>
        <v>11.333333333333334</v>
      </c>
      <c r="S66" t="s">
        <v>1756</v>
      </c>
    </row>
    <row r="67" spans="5:19" x14ac:dyDescent="0.25">
      <c r="E67" t="s">
        <v>686</v>
      </c>
      <c r="M67" t="s">
        <v>1716</v>
      </c>
      <c r="N67" s="19">
        <v>0.3</v>
      </c>
      <c r="O67" t="s">
        <v>740</v>
      </c>
      <c r="P67">
        <v>3.7999999999999999E-2</v>
      </c>
      <c r="Q67">
        <v>2</v>
      </c>
      <c r="R67" s="50">
        <f>(1/UWert_Mod[[#This Row],[U-Wert]]-1/UWert_Mod[[#This Row],[U_no_ins]])*INDEX(PAR[lambda_ins_thick],1)*100</f>
        <v>11.333333333333334</v>
      </c>
      <c r="S67" t="s">
        <v>1757</v>
      </c>
    </row>
    <row r="68" spans="5:19" x14ac:dyDescent="0.25">
      <c r="M68" t="s">
        <v>1718</v>
      </c>
      <c r="N68" s="19">
        <v>0.22</v>
      </c>
      <c r="O68" t="s">
        <v>740</v>
      </c>
      <c r="P68">
        <v>3.5000000000000003E-2</v>
      </c>
      <c r="Q68">
        <v>2</v>
      </c>
      <c r="R68" s="50">
        <f>(1/UWert_Mod[[#This Row],[U-Wert]]-1/UWert_Mod[[#This Row],[U_no_ins]])*INDEX(PAR[lambda_ins_thick],1)*100</f>
        <v>16.181818181818183</v>
      </c>
      <c r="S68" t="s">
        <v>1758</v>
      </c>
    </row>
    <row r="69" spans="5:19" x14ac:dyDescent="0.25">
      <c r="E69" t="s">
        <v>1759</v>
      </c>
      <c r="F69" t="s">
        <v>1760</v>
      </c>
      <c r="M69" t="s">
        <v>1694</v>
      </c>
      <c r="N69" s="19">
        <v>0.6</v>
      </c>
      <c r="O69" t="s">
        <v>185</v>
      </c>
      <c r="P69">
        <v>5.5E-2</v>
      </c>
      <c r="Q69">
        <v>1.5</v>
      </c>
      <c r="R69" s="50">
        <f>(1/UWert_Mod[[#This Row],[U-Wert]]-1/UWert_Mod[[#This Row],[U_no_ins]])*INDEX(PAR[lambda_ins_thick],1)*100</f>
        <v>4</v>
      </c>
      <c r="S69" t="s">
        <v>1753</v>
      </c>
    </row>
    <row r="70" spans="5:19" x14ac:dyDescent="0.25">
      <c r="E70" t="s">
        <v>523</v>
      </c>
      <c r="M70" t="s">
        <v>1696</v>
      </c>
      <c r="N70" s="19">
        <v>0.6</v>
      </c>
      <c r="O70" t="s">
        <v>185</v>
      </c>
      <c r="P70">
        <v>0.05</v>
      </c>
      <c r="Q70">
        <v>1.5</v>
      </c>
      <c r="R70" s="50">
        <f>(1/UWert_Mod[[#This Row],[U-Wert]]-1/UWert_Mod[[#This Row],[U_no_ins]])*INDEX(PAR[lambda_ins_thick],1)*100</f>
        <v>4</v>
      </c>
      <c r="S70" t="s">
        <v>1753</v>
      </c>
    </row>
    <row r="71" spans="5:19" x14ac:dyDescent="0.25">
      <c r="E71" t="s">
        <v>1761</v>
      </c>
      <c r="F71" s="345" t="s">
        <v>1762</v>
      </c>
      <c r="M71" t="s">
        <v>787</v>
      </c>
      <c r="N71" s="19">
        <v>0.5</v>
      </c>
      <c r="O71" t="s">
        <v>185</v>
      </c>
      <c r="P71">
        <v>4.4999999999999998E-2</v>
      </c>
      <c r="Q71">
        <v>1.5</v>
      </c>
      <c r="R71" s="50">
        <f>(1/UWert_Mod[[#This Row],[U-Wert]]-1/UWert_Mod[[#This Row],[U_no_ins]])*INDEX(PAR[lambda_ins_thick],1)*100</f>
        <v>5.3333333333333339</v>
      </c>
      <c r="S71" t="s">
        <v>1755</v>
      </c>
    </row>
    <row r="72" spans="5:19" x14ac:dyDescent="0.25">
      <c r="M72" t="s">
        <v>687</v>
      </c>
      <c r="N72" s="19">
        <v>0.35</v>
      </c>
      <c r="O72" t="s">
        <v>185</v>
      </c>
      <c r="P72">
        <v>0.04</v>
      </c>
      <c r="Q72">
        <v>1.5</v>
      </c>
      <c r="R72" s="50">
        <f>(1/UWert_Mod[[#This Row],[U-Wert]]-1/UWert_Mod[[#This Row],[U_no_ins]])*INDEX(PAR[lambda_ins_thick],1)*100</f>
        <v>8.7619047619047628</v>
      </c>
      <c r="S72" t="s">
        <v>1756</v>
      </c>
    </row>
    <row r="73" spans="5:19" x14ac:dyDescent="0.25">
      <c r="E73" t="s">
        <v>1763</v>
      </c>
      <c r="M73" t="s">
        <v>1716</v>
      </c>
      <c r="N73" s="19">
        <v>0.35</v>
      </c>
      <c r="O73" t="s">
        <v>185</v>
      </c>
      <c r="P73">
        <v>3.7999999999999999E-2</v>
      </c>
      <c r="Q73">
        <v>1.5</v>
      </c>
      <c r="R73" s="50">
        <f>(1/UWert_Mod[[#This Row],[U-Wert]]-1/UWert_Mod[[#This Row],[U_no_ins]])*INDEX(PAR[lambda_ins_thick],1)*100</f>
        <v>8.7619047619047628</v>
      </c>
      <c r="S73" t="s">
        <v>1757</v>
      </c>
    </row>
    <row r="74" spans="5:19" x14ac:dyDescent="0.25">
      <c r="E74" t="s">
        <v>1764</v>
      </c>
      <c r="M74" t="s">
        <v>1718</v>
      </c>
      <c r="N74" s="19">
        <v>0.24</v>
      </c>
      <c r="O74" t="s">
        <v>185</v>
      </c>
      <c r="P74">
        <v>3.5000000000000003E-2</v>
      </c>
      <c r="Q74">
        <v>1.5</v>
      </c>
      <c r="R74" s="50">
        <f>(1/UWert_Mod[[#This Row],[U-Wert]]-1/UWert_Mod[[#This Row],[U_no_ins]])*INDEX(PAR[lambda_ins_thick],1)*100</f>
        <v>14.000000000000002</v>
      </c>
      <c r="S74" t="s">
        <v>1758</v>
      </c>
    </row>
    <row r="75" spans="5:19" x14ac:dyDescent="0.25">
      <c r="E75" t="s">
        <v>525</v>
      </c>
      <c r="M75" t="s">
        <v>1694</v>
      </c>
      <c r="N75" s="19">
        <v>0.7</v>
      </c>
      <c r="O75" t="s">
        <v>544</v>
      </c>
      <c r="P75">
        <v>5.5E-2</v>
      </c>
      <c r="Q75">
        <v>1.5</v>
      </c>
      <c r="R75" s="50">
        <f>(1/UWert_Mod[[#This Row],[U-Wert]]-1/UWert_Mod[[#This Row],[U_no_ins]])*INDEX(PAR[lambda_ins_thick],1)*100</f>
        <v>3.0476190476190479</v>
      </c>
      <c r="S75" t="s">
        <v>1753</v>
      </c>
    </row>
    <row r="76" spans="5:19" x14ac:dyDescent="0.25">
      <c r="E76" t="s">
        <v>1765</v>
      </c>
      <c r="M76" t="s">
        <v>1696</v>
      </c>
      <c r="N76" s="19">
        <v>0.7</v>
      </c>
      <c r="O76" t="s">
        <v>544</v>
      </c>
      <c r="P76">
        <v>0.05</v>
      </c>
      <c r="Q76">
        <v>1.5</v>
      </c>
      <c r="R76" s="50">
        <f>(1/UWert_Mod[[#This Row],[U-Wert]]-1/UWert_Mod[[#This Row],[U_no_ins]])*INDEX(PAR[lambda_ins_thick],1)*100</f>
        <v>3.0476190476190479</v>
      </c>
      <c r="S76" t="s">
        <v>1753</v>
      </c>
    </row>
    <row r="77" spans="5:19" x14ac:dyDescent="0.25">
      <c r="E77" t="s">
        <v>1766</v>
      </c>
      <c r="M77" t="s">
        <v>787</v>
      </c>
      <c r="N77" s="19">
        <v>0.5</v>
      </c>
      <c r="O77" t="s">
        <v>544</v>
      </c>
      <c r="P77">
        <v>4.4999999999999998E-2</v>
      </c>
      <c r="Q77">
        <v>1.5</v>
      </c>
      <c r="R77" s="50">
        <f>(1/UWert_Mod[[#This Row],[U-Wert]]-1/UWert_Mod[[#This Row],[U_no_ins]])*INDEX(PAR[lambda_ins_thick],1)*100</f>
        <v>5.3333333333333339</v>
      </c>
      <c r="S77" t="s">
        <v>1755</v>
      </c>
    </row>
    <row r="78" spans="5:19" x14ac:dyDescent="0.25">
      <c r="E78" t="s">
        <v>1767</v>
      </c>
      <c r="M78" t="s">
        <v>687</v>
      </c>
      <c r="N78" s="19">
        <v>0.45</v>
      </c>
      <c r="O78" t="s">
        <v>544</v>
      </c>
      <c r="P78">
        <v>0.04</v>
      </c>
      <c r="Q78">
        <v>1.5</v>
      </c>
      <c r="R78" s="50">
        <f>(1/UWert_Mod[[#This Row],[U-Wert]]-1/UWert_Mod[[#This Row],[U_no_ins]])*INDEX(PAR[lambda_ins_thick],1)*100</f>
        <v>6.2222222222222232</v>
      </c>
      <c r="S78" t="s">
        <v>1756</v>
      </c>
    </row>
    <row r="79" spans="5:19" x14ac:dyDescent="0.25">
      <c r="E79" t="s">
        <v>1768</v>
      </c>
      <c r="M79" t="s">
        <v>1716</v>
      </c>
      <c r="N79" s="19">
        <v>0.45</v>
      </c>
      <c r="O79" t="s">
        <v>544</v>
      </c>
      <c r="P79">
        <v>3.7999999999999999E-2</v>
      </c>
      <c r="Q79">
        <v>1.5</v>
      </c>
      <c r="R79" s="50">
        <f>(1/UWert_Mod[[#This Row],[U-Wert]]-1/UWert_Mod[[#This Row],[U_no_ins]])*INDEX(PAR[lambda_ins_thick],1)*100</f>
        <v>6.2222222222222232</v>
      </c>
      <c r="S79" t="s">
        <v>1757</v>
      </c>
    </row>
    <row r="80" spans="5:19" x14ac:dyDescent="0.25">
      <c r="E80" t="s">
        <v>1769</v>
      </c>
      <c r="M80" t="s">
        <v>1718</v>
      </c>
      <c r="N80" s="19">
        <v>0.4</v>
      </c>
      <c r="O80" t="s">
        <v>544</v>
      </c>
      <c r="P80">
        <v>3.5000000000000003E-2</v>
      </c>
      <c r="Q80">
        <v>1.5</v>
      </c>
      <c r="R80" s="50">
        <f>(1/UWert_Mod[[#This Row],[U-Wert]]-1/UWert_Mod[[#This Row],[U_no_ins]])*INDEX(PAR[lambda_ins_thick],1)*100</f>
        <v>7.3333333333333348</v>
      </c>
      <c r="S80" t="s">
        <v>1758</v>
      </c>
    </row>
    <row r="81" spans="5:19" x14ac:dyDescent="0.25">
      <c r="E81" t="s">
        <v>1770</v>
      </c>
      <c r="M81" t="s">
        <v>1694</v>
      </c>
      <c r="N81" s="19">
        <v>0.45</v>
      </c>
      <c r="O81" t="s">
        <v>543</v>
      </c>
      <c r="P81">
        <v>5.5E-2</v>
      </c>
      <c r="Q81">
        <v>1.5</v>
      </c>
      <c r="R81" s="50">
        <f>(1/UWert_Mod[[#This Row],[U-Wert]]-1/UWert_Mod[[#This Row],[U_no_ins]])*INDEX(PAR[lambda_ins_thick],1)*100</f>
        <v>6.2222222222222232</v>
      </c>
      <c r="S81" t="s">
        <v>1753</v>
      </c>
    </row>
    <row r="82" spans="5:19" x14ac:dyDescent="0.25">
      <c r="E82" t="s">
        <v>524</v>
      </c>
      <c r="M82" t="s">
        <v>1696</v>
      </c>
      <c r="N82" s="19">
        <v>0.45</v>
      </c>
      <c r="O82" t="s">
        <v>543</v>
      </c>
      <c r="P82">
        <v>0.05</v>
      </c>
      <c r="Q82">
        <v>1.5</v>
      </c>
      <c r="R82" s="50">
        <f>(1/UWert_Mod[[#This Row],[U-Wert]]-1/UWert_Mod[[#This Row],[U_no_ins]])*INDEX(PAR[lambda_ins_thick],1)*100</f>
        <v>6.2222222222222232</v>
      </c>
      <c r="S82" t="s">
        <v>1753</v>
      </c>
    </row>
    <row r="83" spans="5:19" x14ac:dyDescent="0.25">
      <c r="M83" t="s">
        <v>787</v>
      </c>
      <c r="N83" s="19">
        <v>0.3</v>
      </c>
      <c r="O83" t="s">
        <v>543</v>
      </c>
      <c r="P83">
        <v>4.4999999999999998E-2</v>
      </c>
      <c r="Q83">
        <v>1.5</v>
      </c>
      <c r="R83" s="50">
        <f>(1/UWert_Mod[[#This Row],[U-Wert]]-1/UWert_Mod[[#This Row],[U_no_ins]])*INDEX(PAR[lambda_ins_thick],1)*100</f>
        <v>10.666666666666668</v>
      </c>
      <c r="S83" t="s">
        <v>1755</v>
      </c>
    </row>
    <row r="84" spans="5:19" x14ac:dyDescent="0.25">
      <c r="E84" t="s">
        <v>1771</v>
      </c>
      <c r="M84" t="s">
        <v>687</v>
      </c>
      <c r="N84" s="19">
        <v>0.3</v>
      </c>
      <c r="O84" t="s">
        <v>543</v>
      </c>
      <c r="P84">
        <v>0.04</v>
      </c>
      <c r="Q84">
        <v>1.5</v>
      </c>
      <c r="R84" s="50">
        <f>(1/UWert_Mod[[#This Row],[U-Wert]]-1/UWert_Mod[[#This Row],[U_no_ins]])*INDEX(PAR[lambda_ins_thick],1)*100</f>
        <v>10.666666666666668</v>
      </c>
      <c r="S84" t="s">
        <v>1756</v>
      </c>
    </row>
    <row r="85" spans="5:19" x14ac:dyDescent="0.25">
      <c r="E85" t="s">
        <v>1772</v>
      </c>
      <c r="M85" t="s">
        <v>1716</v>
      </c>
      <c r="N85" s="19">
        <v>0.3</v>
      </c>
      <c r="O85" t="s">
        <v>543</v>
      </c>
      <c r="P85">
        <v>3.7999999999999999E-2</v>
      </c>
      <c r="Q85">
        <v>1.5</v>
      </c>
      <c r="R85" s="50">
        <f>(1/UWert_Mod[[#This Row],[U-Wert]]-1/UWert_Mod[[#This Row],[U_no_ins]])*INDEX(PAR[lambda_ins_thick],1)*100</f>
        <v>10.666666666666668</v>
      </c>
      <c r="S85" t="s">
        <v>1757</v>
      </c>
    </row>
    <row r="86" spans="5:19" x14ac:dyDescent="0.25">
      <c r="E86" t="s">
        <v>522</v>
      </c>
      <c r="M86" t="s">
        <v>1718</v>
      </c>
      <c r="N86" s="19">
        <v>0.22</v>
      </c>
      <c r="O86" t="s">
        <v>543</v>
      </c>
      <c r="P86">
        <v>3.5000000000000003E-2</v>
      </c>
      <c r="Q86">
        <v>1.5</v>
      </c>
      <c r="R86" s="50">
        <f>(1/UWert_Mod[[#This Row],[U-Wert]]-1/UWert_Mod[[#This Row],[U_no_ins]])*INDEX(PAR[lambda_ins_thick],1)*100</f>
        <v>15.515151515151517</v>
      </c>
      <c r="S86" t="s">
        <v>1758</v>
      </c>
    </row>
    <row r="87" spans="5:19" x14ac:dyDescent="0.25">
      <c r="N87" s="19"/>
    </row>
    <row r="88" spans="5:19" x14ac:dyDescent="0.25">
      <c r="E88" t="s">
        <v>1773</v>
      </c>
      <c r="G88" s="198" t="s">
        <v>1773</v>
      </c>
      <c r="M88" s="263"/>
      <c r="N88" s="19"/>
    </row>
    <row r="89" spans="5:19" x14ac:dyDescent="0.25">
      <c r="E89">
        <v>10</v>
      </c>
      <c r="G89" s="163">
        <v>10</v>
      </c>
      <c r="M89" s="264"/>
      <c r="N89" s="19"/>
    </row>
    <row r="90" spans="5:19" x14ac:dyDescent="0.25">
      <c r="E90">
        <v>11</v>
      </c>
      <c r="G90" s="179">
        <v>11</v>
      </c>
      <c r="M90" s="264"/>
      <c r="N90" s="19"/>
    </row>
    <row r="91" spans="5:19" x14ac:dyDescent="0.25">
      <c r="E91">
        <v>20</v>
      </c>
      <c r="G91" s="163">
        <v>20</v>
      </c>
      <c r="M91" s="264"/>
      <c r="N91" s="19"/>
    </row>
    <row r="92" spans="5:19" x14ac:dyDescent="0.25">
      <c r="E92">
        <v>21</v>
      </c>
      <c r="G92" s="179">
        <v>21</v>
      </c>
      <c r="M92" s="263"/>
      <c r="N92" s="19"/>
    </row>
    <row r="93" spans="5:19" x14ac:dyDescent="0.25">
      <c r="E93">
        <v>22</v>
      </c>
      <c r="G93" s="163">
        <v>22</v>
      </c>
      <c r="M93" s="263"/>
      <c r="N93" s="19"/>
    </row>
    <row r="94" spans="5:19" x14ac:dyDescent="0.25">
      <c r="E94">
        <v>30</v>
      </c>
      <c r="G94" s="179">
        <v>30</v>
      </c>
      <c r="N94" s="19"/>
      <c r="R94" s="136"/>
    </row>
    <row r="95" spans="5:19" x14ac:dyDescent="0.25">
      <c r="E95">
        <v>33</v>
      </c>
      <c r="G95" s="169">
        <v>33</v>
      </c>
      <c r="N95" s="19"/>
      <c r="R95" s="50"/>
    </row>
    <row r="96" spans="5:19" x14ac:dyDescent="0.25">
      <c r="N96" s="19"/>
    </row>
    <row r="97" spans="5:19" x14ac:dyDescent="0.25">
      <c r="N97" s="19"/>
    </row>
    <row r="98" spans="5:19" x14ac:dyDescent="0.25">
      <c r="E98" s="22" t="s">
        <v>1774</v>
      </c>
      <c r="F98" s="22"/>
      <c r="N98" s="19"/>
    </row>
    <row r="99" spans="5:19" x14ac:dyDescent="0.25">
      <c r="E99">
        <v>65</v>
      </c>
      <c r="N99" s="19"/>
    </row>
    <row r="100" spans="5:19" x14ac:dyDescent="0.25">
      <c r="E100">
        <v>105</v>
      </c>
      <c r="N100" s="19"/>
    </row>
    <row r="101" spans="5:19" x14ac:dyDescent="0.25">
      <c r="E101">
        <v>145</v>
      </c>
      <c r="M101" s="263"/>
      <c r="N101" s="19"/>
    </row>
    <row r="102" spans="5:19" x14ac:dyDescent="0.25">
      <c r="E102">
        <v>185</v>
      </c>
      <c r="M102" s="264"/>
      <c r="N102" s="19"/>
      <c r="S102" s="19"/>
    </row>
    <row r="103" spans="5:19" x14ac:dyDescent="0.25">
      <c r="E103">
        <v>225</v>
      </c>
      <c r="M103" s="264"/>
      <c r="N103" s="19"/>
      <c r="S103" s="19"/>
    </row>
    <row r="104" spans="5:19" x14ac:dyDescent="0.25">
      <c r="M104" s="264"/>
      <c r="N104" s="19"/>
      <c r="S104" s="19"/>
    </row>
    <row r="105" spans="5:19" x14ac:dyDescent="0.25">
      <c r="E105" t="s">
        <v>1775</v>
      </c>
      <c r="F105" t="s">
        <v>1776</v>
      </c>
      <c r="M105" s="263"/>
      <c r="N105" s="19"/>
      <c r="S105" s="19"/>
    </row>
    <row r="106" spans="5:19" x14ac:dyDescent="0.25">
      <c r="E106" t="s">
        <v>224</v>
      </c>
      <c r="F106">
        <v>0</v>
      </c>
      <c r="M106" s="263"/>
      <c r="N106" s="19"/>
      <c r="S106" s="19"/>
    </row>
    <row r="107" spans="5:19" x14ac:dyDescent="0.25">
      <c r="E107" t="s">
        <v>647</v>
      </c>
      <c r="F107">
        <v>0.5</v>
      </c>
      <c r="N107" s="19"/>
      <c r="S107" s="19"/>
    </row>
    <row r="108" spans="5:19" x14ac:dyDescent="0.25">
      <c r="E108" t="s">
        <v>685</v>
      </c>
      <c r="F108">
        <v>1</v>
      </c>
      <c r="N108" s="19"/>
      <c r="S108" s="19"/>
    </row>
    <row r="109" spans="5:19" x14ac:dyDescent="0.25">
      <c r="E109" t="s">
        <v>1777</v>
      </c>
      <c r="F109">
        <v>0.3</v>
      </c>
      <c r="N109" s="19"/>
      <c r="S109" s="19"/>
    </row>
    <row r="110" spans="5:19" x14ac:dyDescent="0.25">
      <c r="N110" s="19"/>
      <c r="S110" s="19"/>
    </row>
    <row r="111" spans="5:19" x14ac:dyDescent="0.25">
      <c r="E111" t="s">
        <v>1778</v>
      </c>
      <c r="F111" t="s">
        <v>1779</v>
      </c>
      <c r="N111" s="19"/>
      <c r="S111" s="19"/>
    </row>
    <row r="112" spans="5:19" x14ac:dyDescent="0.25">
      <c r="E112">
        <v>50</v>
      </c>
      <c r="F112" s="132">
        <v>0.3</v>
      </c>
      <c r="N112" s="19"/>
      <c r="S112" s="19"/>
    </row>
    <row r="113" spans="5:19" x14ac:dyDescent="0.25">
      <c r="E113">
        <v>70</v>
      </c>
      <c r="F113" s="132">
        <v>0.2</v>
      </c>
      <c r="N113" s="19"/>
      <c r="S113" s="19"/>
    </row>
    <row r="114" spans="5:19" x14ac:dyDescent="0.25">
      <c r="E114">
        <v>90</v>
      </c>
      <c r="F114" s="132">
        <v>0.05</v>
      </c>
      <c r="N114" s="19"/>
      <c r="S114" s="19"/>
    </row>
    <row r="115" spans="5:19" x14ac:dyDescent="0.25">
      <c r="N115" s="19"/>
      <c r="S115" s="19"/>
    </row>
    <row r="116" spans="5:19" x14ac:dyDescent="0.25">
      <c r="N116" s="19"/>
      <c r="S116" s="19"/>
    </row>
    <row r="117" spans="5:19" x14ac:dyDescent="0.25">
      <c r="N117" s="19"/>
      <c r="S117" s="19"/>
    </row>
    <row r="118" spans="5:19" x14ac:dyDescent="0.25">
      <c r="N118" s="19"/>
      <c r="S118" s="19"/>
    </row>
    <row r="119" spans="5:19" x14ac:dyDescent="0.25">
      <c r="N119" s="19"/>
      <c r="S119" s="19"/>
    </row>
    <row r="120" spans="5:19" x14ac:dyDescent="0.25">
      <c r="N120" s="19"/>
      <c r="S120" s="19"/>
    </row>
    <row r="121" spans="5:19" x14ac:dyDescent="0.25">
      <c r="N121" s="19"/>
      <c r="S121" s="19"/>
    </row>
    <row r="122" spans="5:19" x14ac:dyDescent="0.25">
      <c r="N122" s="19"/>
      <c r="S122" s="19"/>
    </row>
    <row r="123" spans="5:19" x14ac:dyDescent="0.25">
      <c r="N123" s="19"/>
      <c r="S123" s="19"/>
    </row>
    <row r="124" spans="5:19" x14ac:dyDescent="0.25">
      <c r="N124" s="19"/>
      <c r="S124" s="19"/>
    </row>
    <row r="125" spans="5:19" x14ac:dyDescent="0.25">
      <c r="N125" s="19"/>
      <c r="S125" s="19"/>
    </row>
    <row r="126" spans="5:19" x14ac:dyDescent="0.25">
      <c r="N126" s="19"/>
      <c r="S126" s="19"/>
    </row>
    <row r="127" spans="5:19" x14ac:dyDescent="0.25">
      <c r="N127" s="19"/>
      <c r="S127" s="19"/>
    </row>
    <row r="128" spans="5:19" x14ac:dyDescent="0.25">
      <c r="N128" s="19"/>
      <c r="S128" s="19"/>
    </row>
    <row r="129" spans="14:19" x14ac:dyDescent="0.25">
      <c r="N129" s="19"/>
      <c r="S129" s="19"/>
    </row>
    <row r="130" spans="14:19" x14ac:dyDescent="0.25">
      <c r="N130" s="19"/>
      <c r="S130" s="19"/>
    </row>
    <row r="131" spans="14:19" x14ac:dyDescent="0.25">
      <c r="N131" s="19"/>
      <c r="S131" s="19"/>
    </row>
    <row r="132" spans="14:19" x14ac:dyDescent="0.25">
      <c r="N132" s="19"/>
      <c r="S132" s="19"/>
    </row>
    <row r="133" spans="14:19" x14ac:dyDescent="0.25">
      <c r="N133" s="19"/>
      <c r="S133" s="19"/>
    </row>
    <row r="134" spans="14:19" x14ac:dyDescent="0.25">
      <c r="N134" s="19"/>
      <c r="S134" s="19"/>
    </row>
    <row r="135" spans="14:19" x14ac:dyDescent="0.25">
      <c r="N135" s="19"/>
      <c r="S135" s="19"/>
    </row>
    <row r="136" spans="14:19" x14ac:dyDescent="0.25">
      <c r="N136" s="19"/>
      <c r="S136" s="19"/>
    </row>
    <row r="137" spans="14:19" x14ac:dyDescent="0.25">
      <c r="N137" s="19"/>
      <c r="S137" s="19"/>
    </row>
    <row r="138" spans="14:19" x14ac:dyDescent="0.25">
      <c r="N138" s="19"/>
      <c r="S138" s="19"/>
    </row>
    <row r="139" spans="14:19" x14ac:dyDescent="0.25">
      <c r="N139" s="19"/>
      <c r="S139" s="19"/>
    </row>
    <row r="140" spans="14:19" x14ac:dyDescent="0.25">
      <c r="N140" s="19"/>
      <c r="S140" s="19"/>
    </row>
    <row r="141" spans="14:19" x14ac:dyDescent="0.25">
      <c r="N141" s="19"/>
      <c r="S141" s="19"/>
    </row>
    <row r="142" spans="14:19" x14ac:dyDescent="0.25">
      <c r="N142" s="19"/>
      <c r="S142" s="19"/>
    </row>
    <row r="143" spans="14:19" x14ac:dyDescent="0.25">
      <c r="N143" s="19"/>
      <c r="S143" s="19"/>
    </row>
    <row r="144" spans="14:19" x14ac:dyDescent="0.25">
      <c r="N144" s="19"/>
      <c r="S144" s="19"/>
    </row>
    <row r="145" spans="14:19" x14ac:dyDescent="0.25">
      <c r="N145" s="19"/>
      <c r="S145" s="19"/>
    </row>
    <row r="146" spans="14:19" x14ac:dyDescent="0.25">
      <c r="N146" s="19"/>
      <c r="S146" s="19"/>
    </row>
    <row r="147" spans="14:19" x14ac:dyDescent="0.25">
      <c r="N147" s="19"/>
      <c r="S147" s="19"/>
    </row>
    <row r="148" spans="14:19" x14ac:dyDescent="0.25">
      <c r="N148" s="19"/>
      <c r="S148" s="19"/>
    </row>
    <row r="149" spans="14:19" x14ac:dyDescent="0.25">
      <c r="N149" s="19"/>
      <c r="S149" s="19"/>
    </row>
    <row r="150" spans="14:19" x14ac:dyDescent="0.25">
      <c r="N150" s="19"/>
      <c r="S150" s="19"/>
    </row>
    <row r="151" spans="14:19" x14ac:dyDescent="0.25">
      <c r="N151" s="19"/>
      <c r="S151" s="19"/>
    </row>
    <row r="152" spans="14:19" x14ac:dyDescent="0.25">
      <c r="N152" s="19"/>
      <c r="S152" s="19"/>
    </row>
    <row r="153" spans="14:19" x14ac:dyDescent="0.25">
      <c r="N153" s="19"/>
      <c r="S153" s="19"/>
    </row>
    <row r="154" spans="14:19" x14ac:dyDescent="0.25">
      <c r="N154" s="19"/>
      <c r="S154" s="19"/>
    </row>
    <row r="155" spans="14:19" x14ac:dyDescent="0.25">
      <c r="N155" s="19"/>
      <c r="S155" s="19"/>
    </row>
    <row r="156" spans="14:19" x14ac:dyDescent="0.25">
      <c r="N156" s="19"/>
      <c r="S156" s="19"/>
    </row>
    <row r="157" spans="14:19" x14ac:dyDescent="0.25">
      <c r="N157" s="19"/>
      <c r="S157" s="19"/>
    </row>
    <row r="158" spans="14:19" x14ac:dyDescent="0.25">
      <c r="N158" s="19"/>
      <c r="S158" s="19"/>
    </row>
    <row r="159" spans="14:19" x14ac:dyDescent="0.25">
      <c r="N159" s="19"/>
      <c r="S159" s="19"/>
    </row>
    <row r="160" spans="14:19" x14ac:dyDescent="0.25">
      <c r="N160" s="19"/>
      <c r="S160" s="19"/>
    </row>
    <row r="161" spans="14:19" x14ac:dyDescent="0.25">
      <c r="N161" s="19"/>
      <c r="S161" s="19"/>
    </row>
    <row r="162" spans="14:19" x14ac:dyDescent="0.25">
      <c r="N162" s="19"/>
      <c r="S162" s="19"/>
    </row>
    <row r="163" spans="14:19" x14ac:dyDescent="0.25">
      <c r="N163" s="19"/>
      <c r="S163" s="19"/>
    </row>
    <row r="164" spans="14:19" x14ac:dyDescent="0.25">
      <c r="N164" s="19"/>
      <c r="S164" s="19"/>
    </row>
    <row r="165" spans="14:19" x14ac:dyDescent="0.25">
      <c r="N165" s="19"/>
      <c r="S165" s="19"/>
    </row>
    <row r="166" spans="14:19" x14ac:dyDescent="0.25">
      <c r="N166" s="19"/>
      <c r="S166" s="19"/>
    </row>
    <row r="167" spans="14:19" x14ac:dyDescent="0.25">
      <c r="N167" s="19"/>
      <c r="S167" s="19"/>
    </row>
    <row r="168" spans="14:19" x14ac:dyDescent="0.25">
      <c r="N168" s="19"/>
      <c r="S168" s="19"/>
    </row>
    <row r="169" spans="14:19" x14ac:dyDescent="0.25">
      <c r="N169" s="19"/>
      <c r="S169" s="19"/>
    </row>
    <row r="170" spans="14:19" x14ac:dyDescent="0.25">
      <c r="N170" s="19"/>
      <c r="S170" s="19"/>
    </row>
    <row r="171" spans="14:19" x14ac:dyDescent="0.25">
      <c r="N171" s="19"/>
      <c r="S171" s="19"/>
    </row>
    <row r="172" spans="14:19" x14ac:dyDescent="0.25">
      <c r="N172" s="19"/>
      <c r="S172" s="19"/>
    </row>
    <row r="173" spans="14:19" x14ac:dyDescent="0.25">
      <c r="N173" s="19"/>
      <c r="S173" s="19"/>
    </row>
    <row r="174" spans="14:19" x14ac:dyDescent="0.25">
      <c r="N174" s="19"/>
      <c r="S174" s="19"/>
    </row>
    <row r="175" spans="14:19" x14ac:dyDescent="0.25">
      <c r="N175" s="19"/>
      <c r="S175" s="19"/>
    </row>
    <row r="176" spans="14:19" x14ac:dyDescent="0.25">
      <c r="N176" s="19"/>
      <c r="S176" s="19"/>
    </row>
    <row r="177" spans="14:19" x14ac:dyDescent="0.25">
      <c r="N177" s="19"/>
      <c r="S177" s="19"/>
    </row>
    <row r="178" spans="14:19" x14ac:dyDescent="0.25">
      <c r="N178" s="19"/>
      <c r="S178" s="19"/>
    </row>
    <row r="179" spans="14:19" x14ac:dyDescent="0.25">
      <c r="N179" s="19"/>
      <c r="S179" s="19"/>
    </row>
    <row r="180" spans="14:19" x14ac:dyDescent="0.25">
      <c r="N180" s="19"/>
      <c r="S180" s="19"/>
    </row>
    <row r="181" spans="14:19" x14ac:dyDescent="0.25">
      <c r="N181" s="19"/>
      <c r="S181" s="19"/>
    </row>
    <row r="182" spans="14:19" x14ac:dyDescent="0.25">
      <c r="N182" s="19"/>
      <c r="S182" s="19"/>
    </row>
    <row r="183" spans="14:19" x14ac:dyDescent="0.25">
      <c r="N183" s="19"/>
      <c r="S183" s="19"/>
    </row>
    <row r="184" spans="14:19" x14ac:dyDescent="0.25">
      <c r="N184" s="19"/>
      <c r="S184" s="19"/>
    </row>
    <row r="185" spans="14:19" x14ac:dyDescent="0.25">
      <c r="N185" s="19"/>
      <c r="S185" s="19"/>
    </row>
    <row r="186" spans="14:19" x14ac:dyDescent="0.25">
      <c r="N186" s="19"/>
      <c r="S186" s="19"/>
    </row>
    <row r="187" spans="14:19" x14ac:dyDescent="0.25">
      <c r="N187" s="19"/>
      <c r="S187" s="19"/>
    </row>
    <row r="188" spans="14:19" x14ac:dyDescent="0.25">
      <c r="N188" s="19"/>
      <c r="S188" s="19"/>
    </row>
    <row r="189" spans="14:19" x14ac:dyDescent="0.25">
      <c r="N189" s="19"/>
      <c r="S189" s="19"/>
    </row>
    <row r="190" spans="14:19" x14ac:dyDescent="0.25">
      <c r="N190" s="19"/>
      <c r="S190" s="19"/>
    </row>
    <row r="191" spans="14:19" x14ac:dyDescent="0.25">
      <c r="N191" s="19"/>
      <c r="S191" s="19"/>
    </row>
    <row r="192" spans="14:19" x14ac:dyDescent="0.25">
      <c r="N192" s="19"/>
      <c r="S192" s="19"/>
    </row>
    <row r="193" spans="14:19" x14ac:dyDescent="0.25">
      <c r="N193" s="19"/>
      <c r="S193" s="19"/>
    </row>
    <row r="194" spans="14:19" x14ac:dyDescent="0.25">
      <c r="N194" s="19"/>
      <c r="S194" s="19"/>
    </row>
    <row r="195" spans="14:19" x14ac:dyDescent="0.25">
      <c r="N195" s="19"/>
      <c r="S195" s="19"/>
    </row>
    <row r="196" spans="14:19" x14ac:dyDescent="0.25">
      <c r="N196" s="19"/>
      <c r="S196" s="19"/>
    </row>
    <row r="197" spans="14:19" x14ac:dyDescent="0.25">
      <c r="N197" s="19"/>
      <c r="S197" s="19"/>
    </row>
    <row r="198" spans="14:19" x14ac:dyDescent="0.25">
      <c r="N198" s="19"/>
      <c r="S198" s="19"/>
    </row>
    <row r="199" spans="14:19" x14ac:dyDescent="0.25">
      <c r="N199" s="19"/>
      <c r="S199" s="19"/>
    </row>
    <row r="200" spans="14:19" x14ac:dyDescent="0.25">
      <c r="N200" s="19"/>
      <c r="S200" s="19"/>
    </row>
    <row r="201" spans="14:19" x14ac:dyDescent="0.25">
      <c r="N201" s="19"/>
      <c r="S201" s="19"/>
    </row>
    <row r="202" spans="14:19" x14ac:dyDescent="0.25">
      <c r="N202" s="19"/>
      <c r="S202" s="19"/>
    </row>
    <row r="203" spans="14:19" x14ac:dyDescent="0.25">
      <c r="N203" s="19"/>
      <c r="S203" s="19"/>
    </row>
    <row r="204" spans="14:19" x14ac:dyDescent="0.25">
      <c r="N204" s="19"/>
      <c r="S204" s="19"/>
    </row>
    <row r="205" spans="14:19" x14ac:dyDescent="0.25">
      <c r="N205" s="19"/>
      <c r="S205" s="19"/>
    </row>
    <row r="206" spans="14:19" x14ac:dyDescent="0.25">
      <c r="N206" s="19"/>
      <c r="S206" s="19"/>
    </row>
    <row r="207" spans="14:19" x14ac:dyDescent="0.25">
      <c r="N207" s="19"/>
      <c r="S207" s="19"/>
    </row>
    <row r="208" spans="14:19" x14ac:dyDescent="0.25">
      <c r="N208" s="19"/>
      <c r="S208" s="19"/>
    </row>
    <row r="209" spans="14:19" x14ac:dyDescent="0.25">
      <c r="N209" s="19"/>
      <c r="S209" s="19"/>
    </row>
    <row r="210" spans="14:19" x14ac:dyDescent="0.25">
      <c r="N210" s="19"/>
      <c r="S210" s="19"/>
    </row>
    <row r="211" spans="14:19" x14ac:dyDescent="0.25">
      <c r="N211" s="19"/>
      <c r="S211" s="19"/>
    </row>
    <row r="212" spans="14:19" x14ac:dyDescent="0.25">
      <c r="N212" s="19"/>
      <c r="S212" s="19"/>
    </row>
    <row r="213" spans="14:19" x14ac:dyDescent="0.25">
      <c r="N213" s="19"/>
      <c r="S213" s="19"/>
    </row>
    <row r="214" spans="14:19" x14ac:dyDescent="0.25">
      <c r="N214" s="19"/>
      <c r="S214" s="19"/>
    </row>
    <row r="215" spans="14:19" x14ac:dyDescent="0.25">
      <c r="N215" s="19"/>
      <c r="S215" s="19"/>
    </row>
    <row r="216" spans="14:19" x14ac:dyDescent="0.25">
      <c r="N216" s="19"/>
      <c r="S216" s="19"/>
    </row>
    <row r="217" spans="14:19" x14ac:dyDescent="0.25">
      <c r="N217" s="19"/>
      <c r="S217" s="19"/>
    </row>
    <row r="218" spans="14:19" x14ac:dyDescent="0.25">
      <c r="N218" s="19"/>
      <c r="S218" s="19"/>
    </row>
    <row r="219" spans="14:19" x14ac:dyDescent="0.25">
      <c r="N219" s="19"/>
      <c r="S219" s="19"/>
    </row>
    <row r="220" spans="14:19" x14ac:dyDescent="0.25">
      <c r="N220" s="19"/>
      <c r="S220" s="19"/>
    </row>
    <row r="221" spans="14:19" x14ac:dyDescent="0.25">
      <c r="N221" s="19"/>
      <c r="S221" s="19"/>
    </row>
    <row r="222" spans="14:19" x14ac:dyDescent="0.25">
      <c r="N222" s="19"/>
      <c r="S222" s="19"/>
    </row>
    <row r="223" spans="14:19" x14ac:dyDescent="0.25">
      <c r="N223" s="19"/>
      <c r="S223" s="19"/>
    </row>
    <row r="224" spans="14:19" x14ac:dyDescent="0.25">
      <c r="N224" s="19"/>
      <c r="S224" s="19"/>
    </row>
    <row r="225" spans="14:19" x14ac:dyDescent="0.25">
      <c r="N225" s="19"/>
      <c r="S225" s="19"/>
    </row>
    <row r="226" spans="14:19" x14ac:dyDescent="0.25">
      <c r="N226" s="19"/>
      <c r="S226" s="19"/>
    </row>
    <row r="227" spans="14:19" x14ac:dyDescent="0.25">
      <c r="N227" s="19"/>
      <c r="S227" s="19"/>
    </row>
    <row r="228" spans="14:19" x14ac:dyDescent="0.25">
      <c r="N228" s="19"/>
      <c r="S228" s="19"/>
    </row>
    <row r="229" spans="14:19" x14ac:dyDescent="0.25">
      <c r="N229" s="19"/>
      <c r="S229" s="19"/>
    </row>
    <row r="230" spans="14:19" x14ac:dyDescent="0.25">
      <c r="N230" s="19"/>
      <c r="S230" s="19"/>
    </row>
    <row r="231" spans="14:19" x14ac:dyDescent="0.25">
      <c r="N231" s="19"/>
      <c r="S231" s="19"/>
    </row>
    <row r="232" spans="14:19" x14ac:dyDescent="0.25">
      <c r="N232" s="19"/>
      <c r="S232" s="19"/>
    </row>
    <row r="233" spans="14:19" x14ac:dyDescent="0.25">
      <c r="N233" s="19"/>
      <c r="S233" s="19"/>
    </row>
    <row r="234" spans="14:19" x14ac:dyDescent="0.25">
      <c r="N234" s="19"/>
      <c r="S234" s="19"/>
    </row>
    <row r="235" spans="14:19" x14ac:dyDescent="0.25">
      <c r="N235" s="19"/>
      <c r="S235" s="19"/>
    </row>
    <row r="236" spans="14:19" x14ac:dyDescent="0.25">
      <c r="N236" s="19"/>
      <c r="S236" s="19"/>
    </row>
    <row r="237" spans="14:19" x14ac:dyDescent="0.25">
      <c r="N237" s="19"/>
      <c r="S237" s="19"/>
    </row>
    <row r="238" spans="14:19" x14ac:dyDescent="0.25">
      <c r="N238" s="19"/>
      <c r="S238" s="19"/>
    </row>
    <row r="239" spans="14:19" x14ac:dyDescent="0.25">
      <c r="N239" s="19"/>
      <c r="S239" s="19"/>
    </row>
    <row r="240" spans="14:19" x14ac:dyDescent="0.25">
      <c r="N240" s="19"/>
      <c r="S240" s="19"/>
    </row>
    <row r="241" spans="14:19" x14ac:dyDescent="0.25">
      <c r="N241" s="19"/>
      <c r="S241" s="19"/>
    </row>
    <row r="242" spans="14:19" x14ac:dyDescent="0.25">
      <c r="N242" s="19"/>
      <c r="S242" s="19"/>
    </row>
    <row r="243" spans="14:19" x14ac:dyDescent="0.25">
      <c r="N243" s="19"/>
      <c r="S243" s="19"/>
    </row>
    <row r="244" spans="14:19" x14ac:dyDescent="0.25">
      <c r="N244" s="19"/>
      <c r="S244" s="19"/>
    </row>
    <row r="245" spans="14:19" x14ac:dyDescent="0.25">
      <c r="N245" s="19"/>
      <c r="S245" s="19"/>
    </row>
    <row r="246" spans="14:19" x14ac:dyDescent="0.25">
      <c r="N246" s="19"/>
      <c r="S246" s="19"/>
    </row>
    <row r="247" spans="14:19" x14ac:dyDescent="0.25">
      <c r="N247" s="19"/>
      <c r="S247" s="19"/>
    </row>
    <row r="248" spans="14:19" x14ac:dyDescent="0.25">
      <c r="N248" s="19"/>
      <c r="S248" s="19"/>
    </row>
    <row r="249" spans="14:19" x14ac:dyDescent="0.25">
      <c r="N249" s="19"/>
      <c r="S249" s="19"/>
    </row>
    <row r="250" spans="14:19" x14ac:dyDescent="0.25">
      <c r="N250" s="19"/>
      <c r="S250" s="19"/>
    </row>
    <row r="251" spans="14:19" x14ac:dyDescent="0.25">
      <c r="N251" s="19"/>
      <c r="S251" s="19"/>
    </row>
    <row r="252" spans="14:19" x14ac:dyDescent="0.25">
      <c r="N252" s="19"/>
      <c r="S252" s="19"/>
    </row>
    <row r="253" spans="14:19" x14ac:dyDescent="0.25">
      <c r="N253" s="19"/>
      <c r="S253" s="19"/>
    </row>
    <row r="254" spans="14:19" x14ac:dyDescent="0.25">
      <c r="N254" s="19"/>
      <c r="S254" s="19"/>
    </row>
    <row r="255" spans="14:19" x14ac:dyDescent="0.25">
      <c r="N255" s="19"/>
      <c r="S255" s="19"/>
    </row>
    <row r="256" spans="14:19" x14ac:dyDescent="0.25">
      <c r="N256" s="19"/>
      <c r="S256" s="19"/>
    </row>
    <row r="257" spans="14:19" x14ac:dyDescent="0.25">
      <c r="N257" s="19"/>
      <c r="S257" s="19"/>
    </row>
    <row r="258" spans="14:19" x14ac:dyDescent="0.25">
      <c r="N258" s="19"/>
      <c r="S258" s="19"/>
    </row>
    <row r="259" spans="14:19" x14ac:dyDescent="0.25">
      <c r="N259" s="19"/>
      <c r="S259" s="19"/>
    </row>
    <row r="260" spans="14:19" x14ac:dyDescent="0.25">
      <c r="N260" s="19"/>
      <c r="S260" s="19"/>
    </row>
    <row r="261" spans="14:19" x14ac:dyDescent="0.25">
      <c r="N261" s="19"/>
      <c r="S261" s="19"/>
    </row>
    <row r="262" spans="14:19" x14ac:dyDescent="0.25">
      <c r="N262" s="19"/>
      <c r="S262" s="19"/>
    </row>
    <row r="263" spans="14:19" x14ac:dyDescent="0.25">
      <c r="N263" s="19"/>
      <c r="S263" s="19"/>
    </row>
    <row r="264" spans="14:19" x14ac:dyDescent="0.25">
      <c r="N264" s="19"/>
      <c r="S264" s="19"/>
    </row>
    <row r="265" spans="14:19" x14ac:dyDescent="0.25">
      <c r="N265" s="19"/>
      <c r="S265" s="19"/>
    </row>
    <row r="266" spans="14:19" x14ac:dyDescent="0.25">
      <c r="N266" s="19"/>
      <c r="S266" s="19"/>
    </row>
    <row r="267" spans="14:19" x14ac:dyDescent="0.25">
      <c r="N267" s="19"/>
      <c r="S267" s="19"/>
    </row>
    <row r="268" spans="14:19" x14ac:dyDescent="0.25">
      <c r="N268" s="19"/>
      <c r="S268" s="19"/>
    </row>
    <row r="269" spans="14:19" x14ac:dyDescent="0.25">
      <c r="N269" s="19"/>
      <c r="S269" s="19"/>
    </row>
    <row r="270" spans="14:19" x14ac:dyDescent="0.25">
      <c r="N270" s="19"/>
      <c r="S270" s="19"/>
    </row>
    <row r="271" spans="14:19" x14ac:dyDescent="0.25">
      <c r="N271" s="19"/>
      <c r="S271" s="19"/>
    </row>
    <row r="272" spans="14:19" x14ac:dyDescent="0.25">
      <c r="N272" s="19"/>
      <c r="S272" s="19"/>
    </row>
    <row r="273" spans="14:19" x14ac:dyDescent="0.25">
      <c r="N273" s="19"/>
      <c r="S273" s="19"/>
    </row>
    <row r="274" spans="14:19" x14ac:dyDescent="0.25">
      <c r="N274" s="19"/>
      <c r="S274" s="19"/>
    </row>
    <row r="275" spans="14:19" x14ac:dyDescent="0.25">
      <c r="Q275" t="s">
        <v>863</v>
      </c>
      <c r="S275" s="19"/>
    </row>
    <row r="276" spans="14:19" x14ac:dyDescent="0.25">
      <c r="Q276">
        <v>516</v>
      </c>
      <c r="S276" s="19"/>
    </row>
    <row r="277" spans="14:19" x14ac:dyDescent="0.25">
      <c r="Q277">
        <v>616</v>
      </c>
      <c r="S277" s="19"/>
    </row>
    <row r="278" spans="14:19" x14ac:dyDescent="0.25">
      <c r="Q278">
        <v>766</v>
      </c>
      <c r="S278" s="19"/>
    </row>
    <row r="279" spans="14:19" x14ac:dyDescent="0.25">
      <c r="Q279">
        <v>1016</v>
      </c>
      <c r="S279" s="19"/>
    </row>
    <row r="280" spans="14:19" x14ac:dyDescent="0.25">
      <c r="S280" s="19"/>
    </row>
    <row r="281" spans="14:19" x14ac:dyDescent="0.25">
      <c r="S281" s="19"/>
    </row>
    <row r="282" spans="14:19" x14ac:dyDescent="0.25">
      <c r="Q282" s="69" t="s">
        <v>863</v>
      </c>
      <c r="S282" s="19"/>
    </row>
    <row r="283" spans="14:19" x14ac:dyDescent="0.25">
      <c r="S283" s="19"/>
    </row>
    <row r="284" spans="14:19" x14ac:dyDescent="0.25">
      <c r="S284" s="19"/>
    </row>
    <row r="285" spans="14:19" x14ac:dyDescent="0.25">
      <c r="S285" s="19"/>
    </row>
    <row r="286" spans="14:19" x14ac:dyDescent="0.25">
      <c r="S286" s="19"/>
    </row>
    <row r="287" spans="14:19" x14ac:dyDescent="0.25">
      <c r="S287" s="19"/>
    </row>
    <row r="288" spans="14:19" x14ac:dyDescent="0.25">
      <c r="S288" s="19"/>
    </row>
    <row r="289" spans="17:19" x14ac:dyDescent="0.25">
      <c r="S289" s="19"/>
    </row>
    <row r="290" spans="17:19" x14ac:dyDescent="0.25">
      <c r="S290" s="19"/>
    </row>
    <row r="291" spans="17:19" x14ac:dyDescent="0.25">
      <c r="Q291" s="69" t="s">
        <v>863</v>
      </c>
      <c r="S291" s="19"/>
    </row>
    <row r="292" spans="17:19" x14ac:dyDescent="0.25">
      <c r="S292" s="19"/>
    </row>
    <row r="293" spans="17:19" x14ac:dyDescent="0.25">
      <c r="S293" s="19"/>
    </row>
    <row r="294" spans="17:19" x14ac:dyDescent="0.25">
      <c r="S294" s="19"/>
    </row>
    <row r="295" spans="17:19" x14ac:dyDescent="0.25">
      <c r="S295" s="19"/>
    </row>
  </sheetData>
  <phoneticPr fontId="27"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baseColWidth="10" defaultColWidth="13.42578125" defaultRowHeight="14.25" x14ac:dyDescent="0.2"/>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x14ac:dyDescent="0.2">
      <c r="B1" s="8"/>
      <c r="C1" s="8"/>
      <c r="D1" s="8"/>
      <c r="E1" s="8"/>
      <c r="F1" s="8"/>
      <c r="G1" s="8"/>
    </row>
    <row r="3" spans="2:35" ht="15" x14ac:dyDescent="0.25">
      <c r="AD3" s="27"/>
    </row>
    <row r="4" spans="2:35" ht="60" x14ac:dyDescent="0.25">
      <c r="B4" s="230" t="s">
        <v>1780</v>
      </c>
      <c r="C4" s="230" t="s">
        <v>1760</v>
      </c>
      <c r="D4" s="230" t="s">
        <v>1781</v>
      </c>
      <c r="E4" s="230" t="s">
        <v>1782</v>
      </c>
      <c r="F4" s="230" t="s">
        <v>1783</v>
      </c>
      <c r="G4" s="230" t="s">
        <v>1784</v>
      </c>
      <c r="H4" s="230" t="s">
        <v>1785</v>
      </c>
      <c r="I4" s="230" t="s">
        <v>1786</v>
      </c>
      <c r="J4" s="230" t="s">
        <v>1787</v>
      </c>
      <c r="K4" s="230" t="s">
        <v>1788</v>
      </c>
      <c r="L4" s="230" t="s">
        <v>1789</v>
      </c>
      <c r="M4" s="230" t="s">
        <v>1790</v>
      </c>
      <c r="N4" s="230" t="s">
        <v>1791</v>
      </c>
      <c r="O4" s="230" t="s">
        <v>1792</v>
      </c>
      <c r="P4" s="230" t="s">
        <v>1793</v>
      </c>
      <c r="Q4" s="230" t="s">
        <v>1794</v>
      </c>
      <c r="R4" s="230" t="s">
        <v>1795</v>
      </c>
      <c r="S4" s="230" t="s">
        <v>1796</v>
      </c>
      <c r="T4" s="230" t="s">
        <v>1797</v>
      </c>
      <c r="U4" s="230" t="s">
        <v>1798</v>
      </c>
      <c r="V4" s="230" t="s">
        <v>1799</v>
      </c>
      <c r="W4" s="230" t="s">
        <v>1800</v>
      </c>
      <c r="X4" s="230" t="s">
        <v>1801</v>
      </c>
      <c r="Y4" s="230" t="s">
        <v>1802</v>
      </c>
      <c r="Z4" s="230" t="s">
        <v>1803</v>
      </c>
      <c r="AA4" s="230" t="s">
        <v>1804</v>
      </c>
      <c r="AB4" s="230" t="s">
        <v>1805</v>
      </c>
      <c r="AC4" s="230" t="s">
        <v>281</v>
      </c>
      <c r="AF4" s="28"/>
      <c r="AG4" s="28"/>
      <c r="AH4" s="28"/>
      <c r="AI4" s="29"/>
    </row>
    <row r="5" spans="2:35" x14ac:dyDescent="0.2">
      <c r="B5" s="204">
        <v>1</v>
      </c>
      <c r="C5" s="204" t="s">
        <v>1806</v>
      </c>
      <c r="D5" s="204" t="s">
        <v>689</v>
      </c>
      <c r="E5" s="204" t="s">
        <v>838</v>
      </c>
      <c r="F5" s="204" t="s">
        <v>1648</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x14ac:dyDescent="0.25">
      <c r="B6" s="1">
        <v>2</v>
      </c>
      <c r="C6" s="1" t="s">
        <v>1806</v>
      </c>
      <c r="D6" s="1" t="s">
        <v>689</v>
      </c>
      <c r="E6" s="1" t="s">
        <v>838</v>
      </c>
      <c r="F6" s="1" t="s">
        <v>1653</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1752</v>
      </c>
      <c r="AF6" s="28"/>
      <c r="AG6" s="28"/>
      <c r="AH6" s="28"/>
      <c r="AI6" s="29"/>
    </row>
    <row r="7" spans="2:35" x14ac:dyDescent="0.2">
      <c r="B7" s="216">
        <v>3</v>
      </c>
      <c r="C7" s="216" t="s">
        <v>1806</v>
      </c>
      <c r="D7" s="216" t="s">
        <v>689</v>
      </c>
      <c r="E7" s="216" t="s">
        <v>838</v>
      </c>
      <c r="F7" s="216" t="s">
        <v>1657</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1807</v>
      </c>
      <c r="AD7" s="130" t="s">
        <v>1808</v>
      </c>
      <c r="AF7" s="28"/>
      <c r="AG7" s="28"/>
      <c r="AH7" s="28"/>
      <c r="AI7" s="29"/>
    </row>
    <row r="8" spans="2:35" x14ac:dyDescent="0.2">
      <c r="B8" s="1">
        <v>4</v>
      </c>
      <c r="C8" s="1" t="s">
        <v>1806</v>
      </c>
      <c r="D8" s="1" t="s">
        <v>689</v>
      </c>
      <c r="E8" s="1" t="s">
        <v>838</v>
      </c>
      <c r="F8" s="1" t="s">
        <v>843</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x14ac:dyDescent="0.2">
      <c r="B9" s="216">
        <v>5</v>
      </c>
      <c r="C9" s="216" t="s">
        <v>1806</v>
      </c>
      <c r="D9" s="216" t="s">
        <v>689</v>
      </c>
      <c r="E9" s="216" t="s">
        <v>838</v>
      </c>
      <c r="F9" s="216" t="s">
        <v>844</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x14ac:dyDescent="0.2">
      <c r="B10" s="1">
        <v>6</v>
      </c>
      <c r="C10" s="1" t="s">
        <v>1806</v>
      </c>
      <c r="D10" s="1" t="s">
        <v>689</v>
      </c>
      <c r="E10" s="1" t="s">
        <v>838</v>
      </c>
      <c r="F10" s="1" t="s">
        <v>1663</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1809</v>
      </c>
      <c r="AF10" s="28"/>
      <c r="AG10" s="28"/>
      <c r="AH10" s="28"/>
      <c r="AI10" s="29"/>
    </row>
    <row r="11" spans="2:35" x14ac:dyDescent="0.2">
      <c r="B11" s="216">
        <v>7</v>
      </c>
      <c r="C11" s="216" t="s">
        <v>1806</v>
      </c>
      <c r="D11" s="216" t="s">
        <v>689</v>
      </c>
      <c r="E11" s="216" t="s">
        <v>838</v>
      </c>
      <c r="F11" s="216" t="s">
        <v>845</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x14ac:dyDescent="0.2">
      <c r="B12" s="1">
        <v>8</v>
      </c>
      <c r="C12" s="1" t="s">
        <v>1806</v>
      </c>
      <c r="D12" s="1" t="s">
        <v>689</v>
      </c>
      <c r="E12" s="1" t="s">
        <v>838</v>
      </c>
      <c r="F12" s="1" t="s">
        <v>1648</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x14ac:dyDescent="0.2">
      <c r="B13" s="216">
        <v>9</v>
      </c>
      <c r="C13" s="216" t="s">
        <v>1806</v>
      </c>
      <c r="D13" s="216" t="s">
        <v>689</v>
      </c>
      <c r="E13" s="216" t="s">
        <v>838</v>
      </c>
      <c r="F13" s="216" t="s">
        <v>1653</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x14ac:dyDescent="0.2">
      <c r="B14" s="1">
        <v>10</v>
      </c>
      <c r="C14" s="1" t="s">
        <v>1806</v>
      </c>
      <c r="D14" s="1" t="s">
        <v>689</v>
      </c>
      <c r="E14" s="1" t="s">
        <v>838</v>
      </c>
      <c r="F14" s="1" t="s">
        <v>1657</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1807</v>
      </c>
      <c r="AF14" s="28"/>
      <c r="AG14" s="28"/>
      <c r="AH14" s="28"/>
      <c r="AI14" s="29"/>
    </row>
    <row r="15" spans="2:35" x14ac:dyDescent="0.2">
      <c r="B15" s="216">
        <v>11</v>
      </c>
      <c r="C15" s="216" t="s">
        <v>1806</v>
      </c>
      <c r="D15" s="216" t="s">
        <v>689</v>
      </c>
      <c r="E15" s="216" t="s">
        <v>838</v>
      </c>
      <c r="F15" s="216" t="s">
        <v>843</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x14ac:dyDescent="0.2">
      <c r="B16" s="1">
        <v>12</v>
      </c>
      <c r="C16" s="1" t="s">
        <v>1806</v>
      </c>
      <c r="D16" s="1" t="s">
        <v>689</v>
      </c>
      <c r="E16" s="1" t="s">
        <v>838</v>
      </c>
      <c r="F16" s="1" t="s">
        <v>844</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x14ac:dyDescent="0.2">
      <c r="B17" s="216">
        <v>13</v>
      </c>
      <c r="C17" s="216" t="s">
        <v>1806</v>
      </c>
      <c r="D17" s="216" t="s">
        <v>689</v>
      </c>
      <c r="E17" s="216" t="s">
        <v>838</v>
      </c>
      <c r="F17" s="216" t="s">
        <v>1663</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1807</v>
      </c>
      <c r="AF17" s="28"/>
      <c r="AG17" s="28"/>
      <c r="AH17" s="28"/>
      <c r="AI17" s="29"/>
    </row>
    <row r="18" spans="2:35" x14ac:dyDescent="0.2">
      <c r="B18" s="1">
        <v>14</v>
      </c>
      <c r="C18" s="1" t="s">
        <v>1806</v>
      </c>
      <c r="D18" s="1" t="s">
        <v>689</v>
      </c>
      <c r="E18" s="1" t="s">
        <v>838</v>
      </c>
      <c r="F18" s="1" t="s">
        <v>845</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x14ac:dyDescent="0.2">
      <c r="B19" s="216">
        <v>15</v>
      </c>
      <c r="C19" s="216" t="s">
        <v>1806</v>
      </c>
      <c r="D19" s="216" t="s">
        <v>689</v>
      </c>
      <c r="E19" s="216" t="s">
        <v>838</v>
      </c>
      <c r="F19" s="216" t="s">
        <v>1648</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x14ac:dyDescent="0.2">
      <c r="B20" s="1">
        <v>16</v>
      </c>
      <c r="C20" s="1" t="s">
        <v>1806</v>
      </c>
      <c r="D20" s="1" t="s">
        <v>689</v>
      </c>
      <c r="E20" s="1" t="s">
        <v>838</v>
      </c>
      <c r="F20" s="1" t="s">
        <v>1653</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x14ac:dyDescent="0.2">
      <c r="B21" s="216">
        <v>17</v>
      </c>
      <c r="C21" s="216" t="s">
        <v>1806</v>
      </c>
      <c r="D21" s="216" t="s">
        <v>689</v>
      </c>
      <c r="E21" s="216" t="s">
        <v>838</v>
      </c>
      <c r="F21" s="216" t="s">
        <v>1657</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1807</v>
      </c>
      <c r="AF21" s="28"/>
      <c r="AG21" s="28"/>
      <c r="AH21" s="28"/>
      <c r="AI21" s="29"/>
    </row>
    <row r="22" spans="2:35" x14ac:dyDescent="0.2">
      <c r="B22" s="1">
        <v>18</v>
      </c>
      <c r="C22" s="1" t="s">
        <v>1806</v>
      </c>
      <c r="D22" s="1" t="s">
        <v>689</v>
      </c>
      <c r="E22" s="1" t="s">
        <v>838</v>
      </c>
      <c r="F22" s="1" t="s">
        <v>843</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x14ac:dyDescent="0.2">
      <c r="B23" s="216">
        <v>19</v>
      </c>
      <c r="C23" s="216" t="s">
        <v>1806</v>
      </c>
      <c r="D23" s="216" t="s">
        <v>689</v>
      </c>
      <c r="E23" s="216" t="s">
        <v>838</v>
      </c>
      <c r="F23" s="216" t="s">
        <v>844</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x14ac:dyDescent="0.2">
      <c r="B24" s="1">
        <v>20</v>
      </c>
      <c r="C24" s="1" t="s">
        <v>1806</v>
      </c>
      <c r="D24" s="1" t="s">
        <v>689</v>
      </c>
      <c r="E24" s="1" t="s">
        <v>838</v>
      </c>
      <c r="F24" s="1" t="s">
        <v>1663</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1807</v>
      </c>
      <c r="AF24" s="28"/>
      <c r="AG24" s="28"/>
      <c r="AH24" s="28"/>
      <c r="AI24" s="29"/>
    </row>
    <row r="25" spans="2:35" x14ac:dyDescent="0.2">
      <c r="B25" s="216">
        <v>21</v>
      </c>
      <c r="C25" s="216" t="s">
        <v>1806</v>
      </c>
      <c r="D25" s="216" t="s">
        <v>689</v>
      </c>
      <c r="E25" s="216" t="s">
        <v>838</v>
      </c>
      <c r="F25" s="216" t="s">
        <v>845</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x14ac:dyDescent="0.2">
      <c r="B26" s="1">
        <v>22</v>
      </c>
      <c r="C26" s="1" t="s">
        <v>1806</v>
      </c>
      <c r="D26" s="1" t="s">
        <v>689</v>
      </c>
      <c r="E26" s="1" t="s">
        <v>838</v>
      </c>
      <c r="F26" s="1" t="s">
        <v>1648</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x14ac:dyDescent="0.2">
      <c r="B27" s="216">
        <v>23</v>
      </c>
      <c r="C27" s="216" t="s">
        <v>1806</v>
      </c>
      <c r="D27" s="216" t="s">
        <v>689</v>
      </c>
      <c r="E27" s="216" t="s">
        <v>838</v>
      </c>
      <c r="F27" s="216" t="s">
        <v>1653</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x14ac:dyDescent="0.2">
      <c r="B28" s="1">
        <v>24</v>
      </c>
      <c r="C28" s="1" t="s">
        <v>1806</v>
      </c>
      <c r="D28" s="1" t="s">
        <v>689</v>
      </c>
      <c r="E28" s="1" t="s">
        <v>838</v>
      </c>
      <c r="F28" s="1" t="s">
        <v>1657</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1807</v>
      </c>
      <c r="AF28" s="28"/>
      <c r="AG28" s="28"/>
      <c r="AH28" s="28"/>
      <c r="AI28" s="29"/>
    </row>
    <row r="29" spans="2:35" x14ac:dyDescent="0.2">
      <c r="B29" s="216">
        <v>25</v>
      </c>
      <c r="C29" s="216" t="s">
        <v>1806</v>
      </c>
      <c r="D29" s="216" t="s">
        <v>689</v>
      </c>
      <c r="E29" s="216" t="s">
        <v>838</v>
      </c>
      <c r="F29" s="216" t="s">
        <v>843</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x14ac:dyDescent="0.2">
      <c r="B30" s="1">
        <v>26</v>
      </c>
      <c r="C30" s="1" t="s">
        <v>1806</v>
      </c>
      <c r="D30" s="1" t="s">
        <v>689</v>
      </c>
      <c r="E30" s="1" t="s">
        <v>838</v>
      </c>
      <c r="F30" s="1" t="s">
        <v>844</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x14ac:dyDescent="0.2">
      <c r="B31" s="216">
        <v>27</v>
      </c>
      <c r="C31" s="216" t="s">
        <v>1806</v>
      </c>
      <c r="D31" s="216" t="s">
        <v>689</v>
      </c>
      <c r="E31" s="216" t="s">
        <v>838</v>
      </c>
      <c r="F31" s="216" t="s">
        <v>1663</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1807</v>
      </c>
      <c r="AF31" s="28"/>
      <c r="AG31" s="28"/>
      <c r="AH31" s="28"/>
      <c r="AI31" s="29"/>
    </row>
    <row r="32" spans="2:35" x14ac:dyDescent="0.2">
      <c r="B32" s="1">
        <v>28</v>
      </c>
      <c r="C32" s="1" t="s">
        <v>1806</v>
      </c>
      <c r="D32" s="1" t="s">
        <v>689</v>
      </c>
      <c r="E32" s="1" t="s">
        <v>838</v>
      </c>
      <c r="F32" s="1" t="s">
        <v>845</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x14ac:dyDescent="0.2">
      <c r="B33" s="216">
        <v>29</v>
      </c>
      <c r="C33" s="216" t="s">
        <v>1806</v>
      </c>
      <c r="D33" s="216" t="s">
        <v>1729</v>
      </c>
      <c r="E33" s="216" t="s">
        <v>1647</v>
      </c>
      <c r="F33" s="216" t="s">
        <v>1648</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x14ac:dyDescent="0.2">
      <c r="B34" s="1">
        <v>30</v>
      </c>
      <c r="C34" s="1" t="s">
        <v>1806</v>
      </c>
      <c r="D34" s="1" t="s">
        <v>1729</v>
      </c>
      <c r="E34" s="1" t="s">
        <v>1647</v>
      </c>
      <c r="F34" s="1" t="s">
        <v>1653</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x14ac:dyDescent="0.2">
      <c r="B35" s="216">
        <v>31</v>
      </c>
      <c r="C35" s="216" t="s">
        <v>1806</v>
      </c>
      <c r="D35" s="216" t="s">
        <v>1729</v>
      </c>
      <c r="E35" s="216" t="s">
        <v>1647</v>
      </c>
      <c r="F35" s="216" t="s">
        <v>1657</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1807</v>
      </c>
      <c r="AF35" s="377"/>
      <c r="AG35" s="30"/>
      <c r="AH35" s="31"/>
      <c r="AI35" s="32"/>
      <c r="AN35" s="1" t="s">
        <v>1784</v>
      </c>
      <c r="AY35" s="23" t="s">
        <v>1810</v>
      </c>
    </row>
    <row r="36" spans="2:51" x14ac:dyDescent="0.2">
      <c r="B36" s="1">
        <v>32</v>
      </c>
      <c r="C36" s="1" t="s">
        <v>1806</v>
      </c>
      <c r="D36" s="1" t="s">
        <v>1729</v>
      </c>
      <c r="E36" s="1" t="s">
        <v>1647</v>
      </c>
      <c r="F36" s="1" t="s">
        <v>843</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7"/>
      <c r="AG36" s="30"/>
      <c r="AH36" s="31"/>
      <c r="AI36" s="32"/>
      <c r="AY36" s="23"/>
    </row>
    <row r="37" spans="2:51" x14ac:dyDescent="0.2">
      <c r="B37" s="216">
        <v>33</v>
      </c>
      <c r="C37" s="216" t="s">
        <v>1806</v>
      </c>
      <c r="D37" s="216" t="s">
        <v>1729</v>
      </c>
      <c r="E37" s="216" t="s">
        <v>1647</v>
      </c>
      <c r="F37" s="216" t="s">
        <v>844</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7"/>
      <c r="AG37" s="30"/>
      <c r="AH37" s="31"/>
      <c r="AI37" s="32"/>
      <c r="AY37" s="23"/>
    </row>
    <row r="38" spans="2:51" x14ac:dyDescent="0.2">
      <c r="B38" s="1">
        <v>34</v>
      </c>
      <c r="C38" s="1" t="s">
        <v>1806</v>
      </c>
      <c r="D38" s="1" t="s">
        <v>1729</v>
      </c>
      <c r="E38" s="1" t="s">
        <v>1647</v>
      </c>
      <c r="F38" s="1" t="s">
        <v>1663</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1807</v>
      </c>
      <c r="AF38" s="377"/>
      <c r="AG38" s="30"/>
      <c r="AH38" s="31"/>
      <c r="AI38" s="32"/>
      <c r="AY38" s="23"/>
    </row>
    <row r="39" spans="2:51" x14ac:dyDescent="0.2">
      <c r="B39" s="216">
        <v>35</v>
      </c>
      <c r="C39" s="216" t="s">
        <v>1806</v>
      </c>
      <c r="D39" s="216" t="s">
        <v>1729</v>
      </c>
      <c r="E39" s="216" t="s">
        <v>1647</v>
      </c>
      <c r="F39" s="216" t="s">
        <v>845</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7"/>
      <c r="AG39" s="30"/>
      <c r="AH39" s="31"/>
      <c r="AI39" s="32"/>
      <c r="AY39" s="23"/>
    </row>
    <row r="40" spans="2:51" x14ac:dyDescent="0.2">
      <c r="B40" s="1">
        <v>36</v>
      </c>
      <c r="C40" s="1" t="s">
        <v>1806</v>
      </c>
      <c r="D40" s="1" t="s">
        <v>1729</v>
      </c>
      <c r="E40" s="1" t="s">
        <v>1647</v>
      </c>
      <c r="F40" s="1" t="s">
        <v>1648</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7"/>
      <c r="AG40" s="30"/>
      <c r="AH40" s="31"/>
      <c r="AI40" s="32"/>
      <c r="AY40" s="23"/>
    </row>
    <row r="41" spans="2:51" x14ac:dyDescent="0.2">
      <c r="B41" s="216">
        <v>37</v>
      </c>
      <c r="C41" s="216" t="s">
        <v>1806</v>
      </c>
      <c r="D41" s="216" t="s">
        <v>1729</v>
      </c>
      <c r="E41" s="216" t="s">
        <v>1647</v>
      </c>
      <c r="F41" s="216" t="s">
        <v>1653</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7"/>
      <c r="AG41" s="30"/>
      <c r="AH41" s="31"/>
      <c r="AI41" s="32"/>
      <c r="AY41" s="23"/>
    </row>
    <row r="42" spans="2:51" x14ac:dyDescent="0.2">
      <c r="B42" s="1">
        <v>38</v>
      </c>
      <c r="C42" s="1" t="s">
        <v>1806</v>
      </c>
      <c r="D42" s="1" t="s">
        <v>1729</v>
      </c>
      <c r="E42" s="1" t="s">
        <v>1647</v>
      </c>
      <c r="F42" s="1" t="s">
        <v>1657</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1807</v>
      </c>
      <c r="AF42" s="377"/>
      <c r="AG42" s="30"/>
      <c r="AH42" s="31"/>
      <c r="AI42" s="32"/>
      <c r="AY42" s="23"/>
    </row>
    <row r="43" spans="2:51" x14ac:dyDescent="0.2">
      <c r="B43" s="216">
        <v>39</v>
      </c>
      <c r="C43" s="216" t="s">
        <v>1806</v>
      </c>
      <c r="D43" s="216" t="s">
        <v>1729</v>
      </c>
      <c r="E43" s="216" t="s">
        <v>1647</v>
      </c>
      <c r="F43" s="216" t="s">
        <v>843</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7"/>
      <c r="AG43" s="30"/>
      <c r="AH43" s="31"/>
      <c r="AI43" s="33"/>
      <c r="AN43" s="1">
        <v>721</v>
      </c>
      <c r="AY43" s="23" t="s">
        <v>1811</v>
      </c>
    </row>
    <row r="44" spans="2:51" x14ac:dyDescent="0.2">
      <c r="B44" s="1">
        <v>40</v>
      </c>
      <c r="C44" s="1" t="s">
        <v>1806</v>
      </c>
      <c r="D44" s="1" t="s">
        <v>1729</v>
      </c>
      <c r="E44" s="1" t="s">
        <v>1647</v>
      </c>
      <c r="F44" s="1" t="s">
        <v>844</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7"/>
      <c r="AG44" s="30"/>
      <c r="AH44" s="31"/>
      <c r="AI44" s="33"/>
      <c r="AN44" s="1">
        <v>1098</v>
      </c>
    </row>
    <row r="45" spans="2:51" x14ac:dyDescent="0.2">
      <c r="B45" s="216">
        <v>41</v>
      </c>
      <c r="C45" s="216" t="s">
        <v>1806</v>
      </c>
      <c r="D45" s="216" t="s">
        <v>1729</v>
      </c>
      <c r="E45" s="216" t="s">
        <v>1647</v>
      </c>
      <c r="F45" s="216" t="s">
        <v>1663</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1807</v>
      </c>
      <c r="AF45" s="377"/>
      <c r="AG45" s="30"/>
      <c r="AH45" s="31"/>
      <c r="AI45" s="33"/>
    </row>
    <row r="46" spans="2:51" x14ac:dyDescent="0.2">
      <c r="B46" s="1">
        <v>42</v>
      </c>
      <c r="C46" s="1" t="s">
        <v>1806</v>
      </c>
      <c r="D46" s="1" t="s">
        <v>1729</v>
      </c>
      <c r="E46" s="1" t="s">
        <v>1647</v>
      </c>
      <c r="F46" s="1" t="s">
        <v>845</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7"/>
      <c r="AG46" s="34"/>
      <c r="AH46" s="31"/>
      <c r="AI46" s="33"/>
      <c r="AN46" s="1">
        <v>1475</v>
      </c>
    </row>
    <row r="47" spans="2:51" x14ac:dyDescent="0.2">
      <c r="B47" s="216">
        <v>43</v>
      </c>
      <c r="C47" s="216" t="s">
        <v>1806</v>
      </c>
      <c r="D47" s="216" t="s">
        <v>1729</v>
      </c>
      <c r="E47" s="216" t="s">
        <v>1647</v>
      </c>
      <c r="F47" s="216" t="s">
        <v>1648</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78"/>
      <c r="AG47" s="30"/>
      <c r="AH47" s="31"/>
      <c r="AI47" s="33"/>
      <c r="AN47" s="1">
        <v>1852</v>
      </c>
    </row>
    <row r="48" spans="2:51" x14ac:dyDescent="0.2">
      <c r="B48" s="1">
        <v>44</v>
      </c>
      <c r="C48" s="1" t="s">
        <v>1806</v>
      </c>
      <c r="D48" s="1" t="s">
        <v>1729</v>
      </c>
      <c r="E48" s="1" t="s">
        <v>1647</v>
      </c>
      <c r="F48" s="1" t="s">
        <v>1653</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78"/>
      <c r="AG48" s="30"/>
      <c r="AH48" s="31"/>
      <c r="AI48" s="33"/>
    </row>
    <row r="49" spans="2:40" x14ac:dyDescent="0.2">
      <c r="B49" s="216">
        <v>45</v>
      </c>
      <c r="C49" s="216" t="s">
        <v>1806</v>
      </c>
      <c r="D49" s="216" t="s">
        <v>1729</v>
      </c>
      <c r="E49" s="216" t="s">
        <v>1647</v>
      </c>
      <c r="F49" s="216" t="s">
        <v>1657</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1807</v>
      </c>
      <c r="AF49" s="378"/>
      <c r="AG49" s="30"/>
      <c r="AH49" s="31"/>
      <c r="AI49" s="33"/>
    </row>
    <row r="50" spans="2:40" x14ac:dyDescent="0.2">
      <c r="B50" s="1">
        <v>46</v>
      </c>
      <c r="C50" s="1" t="s">
        <v>1806</v>
      </c>
      <c r="D50" s="1" t="s">
        <v>1729</v>
      </c>
      <c r="E50" s="1" t="s">
        <v>1647</v>
      </c>
      <c r="F50" s="1" t="s">
        <v>843</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78"/>
      <c r="AG50" s="30"/>
      <c r="AH50" s="31"/>
      <c r="AI50" s="33"/>
      <c r="AN50" s="1">
        <v>350</v>
      </c>
    </row>
    <row r="51" spans="2:40" ht="15.75" x14ac:dyDescent="0.2">
      <c r="B51" s="216">
        <v>47</v>
      </c>
      <c r="C51" s="216" t="s">
        <v>1806</v>
      </c>
      <c r="D51" s="216" t="s">
        <v>1729</v>
      </c>
      <c r="E51" s="216" t="s">
        <v>1647</v>
      </c>
      <c r="F51" s="216" t="s">
        <v>844</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78"/>
      <c r="AG51" s="30"/>
      <c r="AH51" s="35"/>
      <c r="AI51" s="36"/>
      <c r="AN51" s="1">
        <v>500</v>
      </c>
    </row>
    <row r="52" spans="2:40" ht="15.75" x14ac:dyDescent="0.2">
      <c r="B52" s="1">
        <v>48</v>
      </c>
      <c r="C52" s="1" t="s">
        <v>1806</v>
      </c>
      <c r="D52" s="1" t="s">
        <v>1729</v>
      </c>
      <c r="E52" s="1" t="s">
        <v>1647</v>
      </c>
      <c r="F52" s="1" t="s">
        <v>1663</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1807</v>
      </c>
      <c r="AF52" s="378"/>
      <c r="AG52" s="30"/>
      <c r="AH52" s="35"/>
      <c r="AI52" s="36"/>
    </row>
    <row r="53" spans="2:40" x14ac:dyDescent="0.2">
      <c r="B53" s="216">
        <v>49</v>
      </c>
      <c r="C53" s="216" t="s">
        <v>1806</v>
      </c>
      <c r="D53" s="216" t="s">
        <v>1729</v>
      </c>
      <c r="E53" s="216" t="s">
        <v>1647</v>
      </c>
      <c r="F53" s="216" t="s">
        <v>845</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78"/>
      <c r="AG53" s="34"/>
      <c r="AH53" s="31"/>
      <c r="AI53" s="32"/>
      <c r="AN53" s="1">
        <v>600</v>
      </c>
    </row>
    <row r="54" spans="2:40" x14ac:dyDescent="0.2">
      <c r="B54" s="1">
        <v>50</v>
      </c>
      <c r="C54" s="1" t="s">
        <v>1806</v>
      </c>
      <c r="D54" s="1" t="s">
        <v>1729</v>
      </c>
      <c r="E54" s="1" t="s">
        <v>1647</v>
      </c>
      <c r="F54" s="1" t="s">
        <v>1648</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78"/>
      <c r="AG54" s="30"/>
      <c r="AH54" s="31"/>
      <c r="AI54" s="33"/>
      <c r="AN54" s="1">
        <v>900</v>
      </c>
    </row>
    <row r="55" spans="2:40" x14ac:dyDescent="0.2">
      <c r="B55" s="216">
        <v>51</v>
      </c>
      <c r="C55" s="216" t="s">
        <v>1806</v>
      </c>
      <c r="D55" s="216" t="s">
        <v>1729</v>
      </c>
      <c r="E55" s="216" t="s">
        <v>1647</v>
      </c>
      <c r="F55" s="216" t="s">
        <v>1653</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78"/>
      <c r="AG55" s="30"/>
      <c r="AH55" s="31"/>
      <c r="AI55" s="33"/>
    </row>
    <row r="56" spans="2:40" x14ac:dyDescent="0.2">
      <c r="B56" s="1">
        <v>52</v>
      </c>
      <c r="C56" s="1" t="s">
        <v>1806</v>
      </c>
      <c r="D56" s="1" t="s">
        <v>1729</v>
      </c>
      <c r="E56" s="1" t="s">
        <v>1647</v>
      </c>
      <c r="F56" s="1" t="s">
        <v>1657</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1807</v>
      </c>
      <c r="AF56" s="378"/>
      <c r="AG56" s="30"/>
      <c r="AH56" s="31"/>
      <c r="AI56" s="33"/>
    </row>
    <row r="57" spans="2:40" x14ac:dyDescent="0.2">
      <c r="B57" s="216">
        <v>53</v>
      </c>
      <c r="C57" s="216" t="s">
        <v>1806</v>
      </c>
      <c r="D57" s="216" t="s">
        <v>1729</v>
      </c>
      <c r="E57" s="216" t="s">
        <v>1647</v>
      </c>
      <c r="F57" s="216" t="s">
        <v>843</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78"/>
      <c r="AG57" s="30"/>
      <c r="AH57" s="31"/>
      <c r="AI57" s="32"/>
    </row>
    <row r="58" spans="2:40" x14ac:dyDescent="0.2">
      <c r="B58" s="1">
        <v>54</v>
      </c>
      <c r="C58" s="1" t="s">
        <v>1806</v>
      </c>
      <c r="D58" s="1" t="s">
        <v>1729</v>
      </c>
      <c r="E58" s="1" t="s">
        <v>1647</v>
      </c>
      <c r="F58" s="1" t="s">
        <v>844</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78"/>
      <c r="AG58" s="34"/>
      <c r="AH58" s="31"/>
      <c r="AI58" s="32"/>
    </row>
    <row r="59" spans="2:40" x14ac:dyDescent="0.2">
      <c r="B59" s="216">
        <v>55</v>
      </c>
      <c r="C59" s="216" t="s">
        <v>1806</v>
      </c>
      <c r="D59" s="216" t="s">
        <v>1729</v>
      </c>
      <c r="E59" s="216" t="s">
        <v>1647</v>
      </c>
      <c r="F59" s="216" t="s">
        <v>1663</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1807</v>
      </c>
      <c r="AF59" s="129"/>
      <c r="AG59" s="34"/>
      <c r="AH59" s="31"/>
      <c r="AI59" s="32"/>
    </row>
    <row r="60" spans="2:40" x14ac:dyDescent="0.2">
      <c r="B60" s="1">
        <v>56</v>
      </c>
      <c r="C60" s="1" t="s">
        <v>1806</v>
      </c>
      <c r="D60" s="1" t="s">
        <v>1729</v>
      </c>
      <c r="E60" s="1" t="s">
        <v>1647</v>
      </c>
      <c r="F60" s="1" t="s">
        <v>845</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78"/>
      <c r="AG60" s="30"/>
      <c r="AH60" s="31"/>
      <c r="AI60" s="33"/>
    </row>
    <row r="61" spans="2:40" hidden="1" x14ac:dyDescent="0.2">
      <c r="B61" s="216">
        <v>57</v>
      </c>
      <c r="C61" s="216"/>
      <c r="D61" s="216"/>
      <c r="E61" s="216" t="s">
        <v>839</v>
      </c>
      <c r="F61" s="216" t="s">
        <v>1649</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78"/>
      <c r="AG61" s="30"/>
      <c r="AH61" s="31"/>
      <c r="AI61" s="32"/>
    </row>
    <row r="62" spans="2:40" hidden="1" x14ac:dyDescent="0.2">
      <c r="B62" s="1">
        <v>58</v>
      </c>
      <c r="E62" s="1" t="s">
        <v>839</v>
      </c>
      <c r="F62" s="1" t="s">
        <v>1649</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78"/>
      <c r="AG62" s="30"/>
      <c r="AH62" s="31"/>
      <c r="AI62" s="32"/>
    </row>
    <row r="63" spans="2:40" hidden="1" x14ac:dyDescent="0.2">
      <c r="B63" s="216">
        <v>59</v>
      </c>
      <c r="C63" s="216"/>
      <c r="D63" s="216"/>
      <c r="E63" s="216" t="s">
        <v>839</v>
      </c>
      <c r="F63" s="216" t="s">
        <v>1649</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78"/>
      <c r="AG63" s="34"/>
      <c r="AH63" s="31"/>
      <c r="AI63" s="33"/>
    </row>
    <row r="64" spans="2:40" hidden="1" x14ac:dyDescent="0.2">
      <c r="B64" s="1">
        <v>60</v>
      </c>
      <c r="E64" s="1" t="s">
        <v>839</v>
      </c>
      <c r="F64" s="1" t="s">
        <v>1649</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x14ac:dyDescent="0.2">
      <c r="B65" s="216">
        <v>61</v>
      </c>
      <c r="C65" s="216"/>
      <c r="D65" s="216"/>
      <c r="E65" s="216" t="s">
        <v>839</v>
      </c>
      <c r="F65" s="216" t="s">
        <v>1649</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x14ac:dyDescent="0.2">
      <c r="B66" s="1">
        <v>62</v>
      </c>
      <c r="E66" s="1" t="s">
        <v>839</v>
      </c>
      <c r="F66" s="1" t="s">
        <v>1649</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x14ac:dyDescent="0.2">
      <c r="B67" s="216">
        <v>63</v>
      </c>
      <c r="C67" s="216"/>
      <c r="D67" s="216"/>
      <c r="E67" s="216" t="s">
        <v>839</v>
      </c>
      <c r="F67" s="216" t="s">
        <v>1649</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x14ac:dyDescent="0.2">
      <c r="B68" s="1">
        <v>64</v>
      </c>
      <c r="E68" s="1" t="s">
        <v>839</v>
      </c>
      <c r="F68" s="1" t="s">
        <v>1649</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x14ac:dyDescent="0.2">
      <c r="B69" s="216">
        <v>65</v>
      </c>
      <c r="C69" s="216"/>
      <c r="D69" s="216"/>
      <c r="E69" s="216" t="s">
        <v>839</v>
      </c>
      <c r="F69" s="216" t="s">
        <v>1649</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x14ac:dyDescent="0.2">
      <c r="B70" s="1">
        <v>66</v>
      </c>
      <c r="E70" s="1" t="s">
        <v>839</v>
      </c>
      <c r="F70" s="1" t="s">
        <v>1649</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x14ac:dyDescent="0.2">
      <c r="B71" s="216">
        <v>67</v>
      </c>
      <c r="C71" s="216"/>
      <c r="D71" s="216"/>
      <c r="E71" s="216" t="s">
        <v>839</v>
      </c>
      <c r="F71" s="216" t="s">
        <v>1649</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x14ac:dyDescent="0.2">
      <c r="B72" s="1">
        <v>68</v>
      </c>
      <c r="E72" s="1" t="s">
        <v>839</v>
      </c>
      <c r="F72" s="1" t="s">
        <v>1649</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x14ac:dyDescent="0.2">
      <c r="B73" s="216">
        <v>69</v>
      </c>
      <c r="C73" s="216"/>
      <c r="D73" s="216"/>
      <c r="E73" s="216" t="s">
        <v>839</v>
      </c>
      <c r="F73" s="216" t="s">
        <v>1649</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x14ac:dyDescent="0.2">
      <c r="B74" s="1">
        <v>70</v>
      </c>
      <c r="E74" s="1" t="s">
        <v>839</v>
      </c>
      <c r="F74" s="1" t="s">
        <v>846</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x14ac:dyDescent="0.2">
      <c r="B75" s="216">
        <v>71</v>
      </c>
      <c r="C75" s="216"/>
      <c r="D75" s="216"/>
      <c r="E75" s="216" t="s">
        <v>839</v>
      </c>
      <c r="F75" s="216" t="s">
        <v>846</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x14ac:dyDescent="0.2">
      <c r="B76" s="1">
        <v>72</v>
      </c>
      <c r="E76" s="1" t="s">
        <v>839</v>
      </c>
      <c r="F76" s="1" t="s">
        <v>846</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x14ac:dyDescent="0.2">
      <c r="B77" s="216">
        <v>73</v>
      </c>
      <c r="C77" s="216"/>
      <c r="D77" s="216"/>
      <c r="E77" s="216" t="s">
        <v>839</v>
      </c>
      <c r="F77" s="216" t="s">
        <v>846</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4"/>
      <c r="AF77" s="376"/>
      <c r="AG77" s="40"/>
      <c r="AH77" s="41"/>
      <c r="AI77" s="42"/>
      <c r="AJ77" s="43"/>
    </row>
    <row r="78" spans="2:36" hidden="1" x14ac:dyDescent="0.2">
      <c r="B78" s="1">
        <v>74</v>
      </c>
      <c r="E78" s="1" t="s">
        <v>839</v>
      </c>
      <c r="F78" s="1" t="s">
        <v>846</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4"/>
      <c r="AF78" s="376"/>
      <c r="AG78" s="40"/>
      <c r="AH78" s="41"/>
      <c r="AI78" s="42"/>
      <c r="AJ78" s="41"/>
    </row>
    <row r="79" spans="2:36" hidden="1" x14ac:dyDescent="0.2">
      <c r="B79" s="216">
        <v>75</v>
      </c>
      <c r="C79" s="216"/>
      <c r="D79" s="216"/>
      <c r="E79" s="216" t="s">
        <v>839</v>
      </c>
      <c r="F79" s="216" t="s">
        <v>846</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4"/>
      <c r="AF79" s="376"/>
      <c r="AG79" s="40"/>
      <c r="AH79" s="41"/>
      <c r="AI79" s="42"/>
      <c r="AJ79" s="43"/>
    </row>
    <row r="80" spans="2:36" hidden="1" x14ac:dyDescent="0.2">
      <c r="B80" s="1">
        <v>76</v>
      </c>
      <c r="E80" s="1" t="s">
        <v>839</v>
      </c>
      <c r="F80" s="1" t="s">
        <v>846</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4"/>
      <c r="AF80" s="376"/>
      <c r="AG80" s="40"/>
      <c r="AH80" s="41"/>
      <c r="AI80" s="42"/>
      <c r="AJ80" s="41"/>
    </row>
    <row r="81" spans="2:36" hidden="1" x14ac:dyDescent="0.2">
      <c r="B81" s="216">
        <v>77</v>
      </c>
      <c r="C81" s="216"/>
      <c r="D81" s="216"/>
      <c r="E81" s="216" t="s">
        <v>839</v>
      </c>
      <c r="F81" s="216" t="s">
        <v>846</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4"/>
      <c r="AF81" s="376"/>
      <c r="AG81" s="40"/>
      <c r="AH81" s="41"/>
      <c r="AI81" s="42"/>
      <c r="AJ81" s="43"/>
    </row>
    <row r="82" spans="2:36" hidden="1" x14ac:dyDescent="0.2">
      <c r="B82" s="1">
        <v>78</v>
      </c>
      <c r="E82" s="1" t="s">
        <v>839</v>
      </c>
      <c r="F82" s="1" t="s">
        <v>846</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4"/>
      <c r="AF82" s="375"/>
      <c r="AG82" s="40"/>
      <c r="AH82" s="41"/>
      <c r="AI82" s="42"/>
      <c r="AJ82" s="41"/>
    </row>
    <row r="83" spans="2:36" hidden="1" x14ac:dyDescent="0.2">
      <c r="B83" s="216">
        <v>79</v>
      </c>
      <c r="C83" s="216"/>
      <c r="D83" s="216"/>
      <c r="E83" s="216" t="s">
        <v>839</v>
      </c>
      <c r="F83" s="216" t="s">
        <v>846</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4"/>
      <c r="AF83" s="375"/>
      <c r="AG83" s="40"/>
      <c r="AH83" s="41"/>
      <c r="AI83" s="42"/>
      <c r="AJ83" s="43"/>
    </row>
    <row r="84" spans="2:36" hidden="1" x14ac:dyDescent="0.2">
      <c r="B84" s="1">
        <v>80</v>
      </c>
      <c r="E84" s="1" t="s">
        <v>839</v>
      </c>
      <c r="F84" s="1" t="s">
        <v>846</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4"/>
      <c r="AF84" s="375"/>
      <c r="AG84" s="40"/>
      <c r="AH84" s="41"/>
      <c r="AI84" s="42"/>
      <c r="AJ84" s="41"/>
    </row>
    <row r="85" spans="2:36" hidden="1" x14ac:dyDescent="0.2">
      <c r="B85" s="216">
        <v>81</v>
      </c>
      <c r="C85" s="216"/>
      <c r="D85" s="216"/>
      <c r="E85" s="216" t="s">
        <v>840</v>
      </c>
      <c r="F85" s="216" t="s">
        <v>847</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4"/>
      <c r="AF85" s="375"/>
      <c r="AG85" s="40"/>
      <c r="AH85" s="41"/>
      <c r="AI85" s="42"/>
      <c r="AJ85" s="43"/>
    </row>
    <row r="86" spans="2:36" hidden="1" x14ac:dyDescent="0.2">
      <c r="B86" s="1">
        <v>82</v>
      </c>
      <c r="E86" s="1" t="s">
        <v>840</v>
      </c>
      <c r="F86" s="1" t="s">
        <v>847</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4"/>
      <c r="AF86" s="375"/>
      <c r="AG86" s="40"/>
      <c r="AH86" s="41"/>
      <c r="AI86" s="42"/>
      <c r="AJ86" s="41"/>
    </row>
    <row r="87" spans="2:36" hidden="1" x14ac:dyDescent="0.2">
      <c r="B87" s="216">
        <v>83</v>
      </c>
      <c r="C87" s="216"/>
      <c r="D87" s="216"/>
      <c r="E87" s="216" t="s">
        <v>840</v>
      </c>
      <c r="F87" s="216" t="s">
        <v>847</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4"/>
      <c r="AF87" s="376"/>
      <c r="AG87" s="40"/>
      <c r="AH87" s="41"/>
      <c r="AI87" s="42"/>
      <c r="AJ87" s="43"/>
    </row>
    <row r="88" spans="2:36" hidden="1" x14ac:dyDescent="0.2">
      <c r="B88" s="1">
        <v>84</v>
      </c>
      <c r="E88" s="1" t="s">
        <v>840</v>
      </c>
      <c r="F88" s="1" t="s">
        <v>847</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4"/>
      <c r="AF88" s="376"/>
      <c r="AG88" s="40"/>
      <c r="AH88" s="41"/>
      <c r="AI88" s="42"/>
      <c r="AJ88" s="41"/>
    </row>
    <row r="89" spans="2:36" hidden="1" x14ac:dyDescent="0.2">
      <c r="B89" s="216">
        <v>85</v>
      </c>
      <c r="C89" s="216"/>
      <c r="D89" s="216"/>
      <c r="E89" s="216" t="s">
        <v>840</v>
      </c>
      <c r="F89" s="216" t="s">
        <v>847</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4"/>
      <c r="AF89" s="376"/>
      <c r="AG89" s="40"/>
      <c r="AH89" s="41"/>
      <c r="AI89" s="42"/>
      <c r="AJ89" s="43"/>
    </row>
    <row r="90" spans="2:36" hidden="1" x14ac:dyDescent="0.2">
      <c r="B90" s="1">
        <v>86</v>
      </c>
      <c r="E90" s="1" t="s">
        <v>840</v>
      </c>
      <c r="F90" s="1" t="s">
        <v>847</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4"/>
      <c r="AF90" s="376"/>
      <c r="AG90" s="40"/>
      <c r="AH90" s="41"/>
      <c r="AI90" s="42"/>
      <c r="AJ90" s="41"/>
    </row>
    <row r="91" spans="2:36" hidden="1" x14ac:dyDescent="0.2">
      <c r="B91" s="216">
        <v>87</v>
      </c>
      <c r="C91" s="216"/>
      <c r="D91" s="216"/>
      <c r="E91" s="216" t="s">
        <v>840</v>
      </c>
      <c r="F91" s="216" t="s">
        <v>847</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4"/>
      <c r="AF91" s="376"/>
      <c r="AG91" s="40"/>
      <c r="AH91" s="41"/>
      <c r="AI91" s="42"/>
      <c r="AJ91" s="43"/>
    </row>
    <row r="92" spans="2:36" hidden="1" x14ac:dyDescent="0.2">
      <c r="B92" s="1">
        <v>88</v>
      </c>
      <c r="E92" s="1" t="s">
        <v>840</v>
      </c>
      <c r="F92" s="1" t="s">
        <v>847</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4"/>
      <c r="AF92" s="376"/>
      <c r="AG92" s="40"/>
      <c r="AH92" s="41"/>
      <c r="AI92" s="42"/>
      <c r="AJ92" s="41"/>
    </row>
    <row r="93" spans="2:36" hidden="1" x14ac:dyDescent="0.2">
      <c r="B93" s="216">
        <v>89</v>
      </c>
      <c r="C93" s="216"/>
      <c r="D93" s="216"/>
      <c r="E93" s="216" t="s">
        <v>840</v>
      </c>
      <c r="F93" s="216" t="s">
        <v>847</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4"/>
      <c r="AF93" s="376"/>
      <c r="AG93" s="40"/>
      <c r="AH93" s="41"/>
      <c r="AI93" s="42"/>
      <c r="AJ93" s="43"/>
    </row>
    <row r="94" spans="2:36" hidden="1" x14ac:dyDescent="0.2">
      <c r="B94" s="1">
        <v>90</v>
      </c>
      <c r="E94" s="1" t="s">
        <v>840</v>
      </c>
      <c r="F94" s="1" t="s">
        <v>847</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4"/>
      <c r="AF94" s="376"/>
      <c r="AG94" s="40"/>
      <c r="AH94" s="41"/>
      <c r="AI94" s="42"/>
      <c r="AJ94" s="41"/>
    </row>
    <row r="95" spans="2:36" hidden="1" x14ac:dyDescent="0.2">
      <c r="B95" s="216">
        <v>91</v>
      </c>
      <c r="C95" s="216"/>
      <c r="D95" s="216"/>
      <c r="E95" s="216" t="s">
        <v>840</v>
      </c>
      <c r="F95" s="216" t="s">
        <v>847</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4"/>
      <c r="AF95" s="376"/>
      <c r="AG95" s="40"/>
      <c r="AH95" s="41"/>
      <c r="AI95" s="42"/>
      <c r="AJ95" s="43"/>
    </row>
    <row r="96" spans="2:36" hidden="1" x14ac:dyDescent="0.2">
      <c r="B96" s="1">
        <v>92</v>
      </c>
      <c r="E96" s="1" t="s">
        <v>840</v>
      </c>
      <c r="F96" s="1" t="s">
        <v>847</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4"/>
      <c r="AF96" s="376"/>
      <c r="AG96" s="40"/>
      <c r="AH96" s="41"/>
      <c r="AI96" s="42"/>
      <c r="AJ96" s="41"/>
    </row>
    <row r="97" spans="2:32" hidden="1" x14ac:dyDescent="0.2">
      <c r="B97" s="216">
        <v>93</v>
      </c>
      <c r="C97" s="216"/>
      <c r="D97" s="216"/>
      <c r="E97" s="216" t="s">
        <v>840</v>
      </c>
      <c r="F97" s="216" t="s">
        <v>847</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x14ac:dyDescent="0.2">
      <c r="B98" s="1">
        <v>94</v>
      </c>
      <c r="E98" s="1" t="s">
        <v>840</v>
      </c>
      <c r="F98" s="1" t="s">
        <v>847</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x14ac:dyDescent="0.2">
      <c r="B99" s="216">
        <v>95</v>
      </c>
      <c r="C99" s="216"/>
      <c r="D99" s="216"/>
      <c r="E99" s="216" t="s">
        <v>840</v>
      </c>
      <c r="F99" s="216" t="s">
        <v>847</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x14ac:dyDescent="0.2">
      <c r="B100" s="1">
        <v>96</v>
      </c>
      <c r="E100" s="1" t="s">
        <v>840</v>
      </c>
      <c r="F100" s="1" t="s">
        <v>847</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x14ac:dyDescent="0.2">
      <c r="B101" s="216">
        <v>97</v>
      </c>
      <c r="C101" s="216"/>
      <c r="D101" s="216"/>
      <c r="E101" s="216" t="s">
        <v>840</v>
      </c>
      <c r="F101" s="216" t="s">
        <v>847</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3"/>
      <c r="AF101" s="373"/>
    </row>
    <row r="102" spans="2:32" hidden="1" x14ac:dyDescent="0.2">
      <c r="B102" s="1">
        <v>98</v>
      </c>
      <c r="E102" s="1" t="s">
        <v>840</v>
      </c>
      <c r="F102" s="1" t="s">
        <v>847</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3"/>
      <c r="AF102" s="373"/>
    </row>
    <row r="103" spans="2:32" hidden="1" x14ac:dyDescent="0.2">
      <c r="B103" s="216">
        <v>99</v>
      </c>
      <c r="C103" s="216"/>
      <c r="D103" s="216"/>
      <c r="E103" s="216" t="s">
        <v>840</v>
      </c>
      <c r="F103" s="216" t="s">
        <v>847</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3"/>
      <c r="AF103" s="373"/>
    </row>
    <row r="104" spans="2:32" hidden="1" x14ac:dyDescent="0.2">
      <c r="B104" s="1">
        <v>100</v>
      </c>
      <c r="E104" s="1" t="s">
        <v>840</v>
      </c>
      <c r="F104" s="1" t="s">
        <v>847</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x14ac:dyDescent="0.2">
      <c r="B105" s="216">
        <v>101</v>
      </c>
      <c r="C105" s="216"/>
      <c r="D105" s="216"/>
      <c r="E105" s="216" t="s">
        <v>840</v>
      </c>
      <c r="F105" s="216" t="s">
        <v>847</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x14ac:dyDescent="0.2">
      <c r="B106" s="1">
        <v>102</v>
      </c>
      <c r="E106" s="1" t="s">
        <v>840</v>
      </c>
      <c r="F106" s="1" t="s">
        <v>847</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x14ac:dyDescent="0.2">
      <c r="B107" s="216">
        <v>103</v>
      </c>
      <c r="C107" s="216"/>
      <c r="D107" s="216"/>
      <c r="E107" s="216" t="s">
        <v>840</v>
      </c>
      <c r="F107" s="216" t="s">
        <v>847</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x14ac:dyDescent="0.2">
      <c r="B108" s="1">
        <v>104</v>
      </c>
      <c r="E108" s="1" t="s">
        <v>840</v>
      </c>
      <c r="F108" s="1" t="s">
        <v>847</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x14ac:dyDescent="0.2">
      <c r="B109" s="216">
        <v>105</v>
      </c>
      <c r="C109" s="216"/>
      <c r="D109" s="216"/>
      <c r="E109" s="216" t="s">
        <v>840</v>
      </c>
      <c r="F109" s="216" t="s">
        <v>847</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x14ac:dyDescent="0.2">
      <c r="B110" s="1">
        <v>106</v>
      </c>
      <c r="E110" s="1" t="s">
        <v>840</v>
      </c>
      <c r="F110" s="1" t="s">
        <v>847</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x14ac:dyDescent="0.2">
      <c r="B111" s="216">
        <v>107</v>
      </c>
      <c r="C111" s="216"/>
      <c r="D111" s="216"/>
      <c r="E111" s="216" t="s">
        <v>840</v>
      </c>
      <c r="F111" s="216" t="s">
        <v>847</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x14ac:dyDescent="0.2">
      <c r="B112" s="1">
        <v>108</v>
      </c>
      <c r="E112" s="1" t="s">
        <v>840</v>
      </c>
      <c r="F112" s="1" t="s">
        <v>847</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x14ac:dyDescent="0.2">
      <c r="B113" s="216">
        <v>109</v>
      </c>
      <c r="C113" s="216"/>
      <c r="D113" s="216"/>
      <c r="E113" s="216" t="s">
        <v>840</v>
      </c>
      <c r="F113" s="216" t="s">
        <v>847</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x14ac:dyDescent="0.2">
      <c r="B114" s="1">
        <v>110</v>
      </c>
      <c r="E114" s="1" t="s">
        <v>840</v>
      </c>
      <c r="F114" s="1" t="s">
        <v>847</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x14ac:dyDescent="0.2">
      <c r="B115" s="216">
        <v>111</v>
      </c>
      <c r="C115" s="216"/>
      <c r="D115" s="216"/>
      <c r="E115" s="216" t="s">
        <v>840</v>
      </c>
      <c r="F115" s="216" t="s">
        <v>847</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x14ac:dyDescent="0.2">
      <c r="B116" s="1">
        <v>112</v>
      </c>
      <c r="E116" s="1" t="s">
        <v>840</v>
      </c>
      <c r="F116" s="1" t="s">
        <v>847</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x14ac:dyDescent="0.2">
      <c r="B117" s="216">
        <v>113</v>
      </c>
      <c r="C117" s="216"/>
      <c r="D117" s="216"/>
      <c r="E117" s="216" t="s">
        <v>840</v>
      </c>
      <c r="F117" s="216" t="s">
        <v>847</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x14ac:dyDescent="0.2">
      <c r="B118" s="1">
        <v>114</v>
      </c>
      <c r="E118" s="1" t="s">
        <v>840</v>
      </c>
      <c r="F118" s="1" t="s">
        <v>847</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x14ac:dyDescent="0.2">
      <c r="B119" s="216">
        <v>115</v>
      </c>
      <c r="C119" s="216"/>
      <c r="D119" s="216"/>
      <c r="E119" s="216" t="s">
        <v>840</v>
      </c>
      <c r="F119" s="216" t="s">
        <v>847</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x14ac:dyDescent="0.2">
      <c r="B120" s="1">
        <v>116</v>
      </c>
      <c r="E120" s="1" t="s">
        <v>840</v>
      </c>
      <c r="F120" s="1" t="s">
        <v>847</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x14ac:dyDescent="0.2">
      <c r="B121" s="216">
        <v>117</v>
      </c>
      <c r="C121" s="216"/>
      <c r="D121" s="216"/>
      <c r="E121" s="216" t="s">
        <v>840</v>
      </c>
      <c r="F121" s="216" t="s">
        <v>847</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x14ac:dyDescent="0.2">
      <c r="B122" s="1">
        <v>118</v>
      </c>
      <c r="E122" s="1" t="s">
        <v>840</v>
      </c>
      <c r="F122" s="1" t="s">
        <v>847</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x14ac:dyDescent="0.2">
      <c r="B123" s="216">
        <v>119</v>
      </c>
      <c r="C123" s="216"/>
      <c r="D123" s="216"/>
      <c r="E123" s="216" t="s">
        <v>840</v>
      </c>
      <c r="F123" s="216" t="s">
        <v>847</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x14ac:dyDescent="0.2">
      <c r="B124" s="1">
        <v>120</v>
      </c>
      <c r="E124" s="1" t="s">
        <v>840</v>
      </c>
      <c r="F124" s="1" t="s">
        <v>847</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x14ac:dyDescent="0.2">
      <c r="B125" s="216">
        <v>121</v>
      </c>
      <c r="C125" s="216"/>
      <c r="D125" s="216"/>
      <c r="E125" s="216" t="s">
        <v>840</v>
      </c>
      <c r="F125" s="216" t="s">
        <v>847</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x14ac:dyDescent="0.2">
      <c r="B126" s="1">
        <v>122</v>
      </c>
      <c r="E126" s="1" t="s">
        <v>840</v>
      </c>
      <c r="F126" s="1" t="s">
        <v>847</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x14ac:dyDescent="0.2">
      <c r="B127" s="216">
        <v>123</v>
      </c>
      <c r="C127" s="216"/>
      <c r="D127" s="216"/>
      <c r="E127" s="216" t="s">
        <v>840</v>
      </c>
      <c r="F127" s="216" t="s">
        <v>847</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x14ac:dyDescent="0.2">
      <c r="B128" s="1">
        <v>124</v>
      </c>
      <c r="E128" s="1" t="s">
        <v>840</v>
      </c>
      <c r="F128" s="1" t="s">
        <v>847</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x14ac:dyDescent="0.2">
      <c r="B129" s="216">
        <v>125</v>
      </c>
      <c r="C129" s="216"/>
      <c r="D129" s="216"/>
      <c r="E129" s="216" t="s">
        <v>840</v>
      </c>
      <c r="F129" s="216" t="s">
        <v>847</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x14ac:dyDescent="0.2">
      <c r="B130" s="1">
        <v>126</v>
      </c>
      <c r="E130" s="1" t="s">
        <v>840</v>
      </c>
      <c r="F130" s="1" t="s">
        <v>847</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x14ac:dyDescent="0.2">
      <c r="B131" s="216">
        <v>127</v>
      </c>
      <c r="C131" s="216"/>
      <c r="D131" s="216"/>
      <c r="E131" s="216" t="s">
        <v>840</v>
      </c>
      <c r="F131" s="216" t="s">
        <v>847</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x14ac:dyDescent="0.2">
      <c r="B132" s="1">
        <v>128</v>
      </c>
      <c r="E132" s="1" t="s">
        <v>840</v>
      </c>
      <c r="F132" s="1" t="s">
        <v>847</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x14ac:dyDescent="0.2">
      <c r="B133" s="216">
        <v>129</v>
      </c>
      <c r="C133" s="216"/>
      <c r="D133" s="216"/>
      <c r="E133" s="216" t="s">
        <v>840</v>
      </c>
      <c r="F133" s="216" t="s">
        <v>847</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x14ac:dyDescent="0.2">
      <c r="B134" s="1">
        <v>130</v>
      </c>
      <c r="E134" s="1" t="s">
        <v>840</v>
      </c>
      <c r="F134" s="1" t="s">
        <v>847</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x14ac:dyDescent="0.2">
      <c r="B135" s="216">
        <v>131</v>
      </c>
      <c r="C135" s="216"/>
      <c r="D135" s="216"/>
      <c r="E135" s="216" t="s">
        <v>840</v>
      </c>
      <c r="F135" s="216" t="s">
        <v>847</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x14ac:dyDescent="0.2">
      <c r="B136" s="1">
        <v>132</v>
      </c>
      <c r="E136" s="1" t="s">
        <v>840</v>
      </c>
      <c r="F136" s="1" t="s">
        <v>847</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x14ac:dyDescent="0.2">
      <c r="B137" s="216">
        <v>133</v>
      </c>
      <c r="C137" s="216"/>
      <c r="D137" s="216"/>
      <c r="E137" s="216" t="s">
        <v>840</v>
      </c>
      <c r="F137" s="216" t="s">
        <v>847</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x14ac:dyDescent="0.2">
      <c r="B138" s="1">
        <v>134</v>
      </c>
      <c r="E138" s="1" t="s">
        <v>840</v>
      </c>
      <c r="F138" s="1" t="s">
        <v>847</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x14ac:dyDescent="0.2">
      <c r="B139" s="216">
        <v>135</v>
      </c>
      <c r="C139" s="216"/>
      <c r="D139" s="216"/>
      <c r="E139" s="216" t="s">
        <v>840</v>
      </c>
      <c r="F139" s="216" t="s">
        <v>847</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x14ac:dyDescent="0.2">
      <c r="B140" s="1">
        <v>136</v>
      </c>
      <c r="E140" s="1" t="s">
        <v>840</v>
      </c>
      <c r="F140" s="1" t="s">
        <v>847</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x14ac:dyDescent="0.2">
      <c r="B141" s="216">
        <v>137</v>
      </c>
      <c r="C141" s="216"/>
      <c r="D141" s="216"/>
      <c r="E141" s="216" t="s">
        <v>840</v>
      </c>
      <c r="F141" s="216" t="s">
        <v>847</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x14ac:dyDescent="0.2">
      <c r="B142" s="1">
        <v>138</v>
      </c>
      <c r="E142" s="1" t="s">
        <v>840</v>
      </c>
      <c r="F142" s="1" t="s">
        <v>847</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x14ac:dyDescent="0.2">
      <c r="B143" s="216">
        <v>139</v>
      </c>
      <c r="C143" s="216"/>
      <c r="D143" s="216"/>
      <c r="E143" s="216" t="s">
        <v>840</v>
      </c>
      <c r="F143" s="216" t="s">
        <v>847</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x14ac:dyDescent="0.2">
      <c r="B144" s="1">
        <v>140</v>
      </c>
      <c r="E144" s="1" t="s">
        <v>840</v>
      </c>
      <c r="F144" s="1" t="s">
        <v>847</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x14ac:dyDescent="0.2">
      <c r="B145" s="216">
        <v>141</v>
      </c>
      <c r="C145" s="216"/>
      <c r="D145" s="216"/>
      <c r="E145" s="216" t="s">
        <v>840</v>
      </c>
      <c r="F145" s="216" t="s">
        <v>847</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x14ac:dyDescent="0.2">
      <c r="B146" s="1">
        <v>142</v>
      </c>
      <c r="E146" s="1" t="s">
        <v>840</v>
      </c>
      <c r="F146" s="1" t="s">
        <v>847</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x14ac:dyDescent="0.2">
      <c r="B147" s="216">
        <v>143</v>
      </c>
      <c r="C147" s="216"/>
      <c r="D147" s="216"/>
      <c r="E147" s="216" t="s">
        <v>840</v>
      </c>
      <c r="F147" s="216" t="s">
        <v>847</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x14ac:dyDescent="0.2">
      <c r="B148" s="1">
        <v>144</v>
      </c>
      <c r="E148" s="1" t="s">
        <v>840</v>
      </c>
      <c r="F148" s="1" t="s">
        <v>1654</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x14ac:dyDescent="0.2">
      <c r="B149" s="216">
        <v>145</v>
      </c>
      <c r="C149" s="216"/>
      <c r="D149" s="216"/>
      <c r="E149" s="216" t="s">
        <v>840</v>
      </c>
      <c r="F149" s="216" t="s">
        <v>1654</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x14ac:dyDescent="0.2">
      <c r="B150" s="1">
        <v>146</v>
      </c>
      <c r="E150" s="1" t="s">
        <v>840</v>
      </c>
      <c r="F150" s="1" t="s">
        <v>1654</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x14ac:dyDescent="0.2">
      <c r="B151" s="216">
        <v>147</v>
      </c>
      <c r="C151" s="216"/>
      <c r="D151" s="216"/>
      <c r="E151" s="216" t="s">
        <v>840</v>
      </c>
      <c r="F151" s="216" t="s">
        <v>1654</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x14ac:dyDescent="0.2">
      <c r="B152" s="1">
        <v>148</v>
      </c>
      <c r="E152" s="1" t="s">
        <v>840</v>
      </c>
      <c r="F152" s="1" t="s">
        <v>1654</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x14ac:dyDescent="0.2">
      <c r="B153" s="216">
        <v>149</v>
      </c>
      <c r="C153" s="216"/>
      <c r="D153" s="216"/>
      <c r="E153" s="216" t="s">
        <v>840</v>
      </c>
      <c r="F153" s="216" t="s">
        <v>1654</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x14ac:dyDescent="0.2">
      <c r="B154" s="1">
        <v>150</v>
      </c>
      <c r="E154" s="1" t="s">
        <v>840</v>
      </c>
      <c r="F154" s="1" t="s">
        <v>1654</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x14ac:dyDescent="0.2">
      <c r="B155" s="216">
        <v>151</v>
      </c>
      <c r="C155" s="216"/>
      <c r="D155" s="216"/>
      <c r="E155" s="216" t="s">
        <v>840</v>
      </c>
      <c r="F155" s="216" t="s">
        <v>1654</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x14ac:dyDescent="0.2">
      <c r="B156" s="1">
        <v>152</v>
      </c>
      <c r="E156" s="1" t="s">
        <v>840</v>
      </c>
      <c r="F156" s="1" t="s">
        <v>1654</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x14ac:dyDescent="0.2">
      <c r="B157" s="216">
        <v>153</v>
      </c>
      <c r="C157" s="216"/>
      <c r="D157" s="216"/>
      <c r="E157" s="216" t="s">
        <v>840</v>
      </c>
      <c r="F157" s="216" t="s">
        <v>1654</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x14ac:dyDescent="0.2">
      <c r="B158" s="1">
        <v>154</v>
      </c>
      <c r="E158" s="1" t="s">
        <v>840</v>
      </c>
      <c r="F158" s="1" t="s">
        <v>1654</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x14ac:dyDescent="0.2">
      <c r="B159" s="216">
        <v>155</v>
      </c>
      <c r="C159" s="216"/>
      <c r="D159" s="216"/>
      <c r="E159" s="216" t="s">
        <v>840</v>
      </c>
      <c r="F159" s="216" t="s">
        <v>1654</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x14ac:dyDescent="0.2">
      <c r="B160" s="1">
        <v>156</v>
      </c>
      <c r="E160" s="1" t="s">
        <v>840</v>
      </c>
      <c r="F160" s="1" t="s">
        <v>1654</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x14ac:dyDescent="0.2">
      <c r="B161" s="216">
        <v>157</v>
      </c>
      <c r="C161" s="216"/>
      <c r="D161" s="216"/>
      <c r="E161" s="216" t="s">
        <v>840</v>
      </c>
      <c r="F161" s="216" t="s">
        <v>1654</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x14ac:dyDescent="0.2">
      <c r="B162" s="1">
        <v>158</v>
      </c>
      <c r="E162" s="1" t="s">
        <v>840</v>
      </c>
      <c r="F162" s="1" t="s">
        <v>1654</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x14ac:dyDescent="0.2">
      <c r="B163" s="216">
        <v>159</v>
      </c>
      <c r="C163" s="216"/>
      <c r="D163" s="216"/>
      <c r="E163" s="216" t="s">
        <v>840</v>
      </c>
      <c r="F163" s="216" t="s">
        <v>1654</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x14ac:dyDescent="0.2">
      <c r="B164" s="1">
        <v>160</v>
      </c>
      <c r="E164" s="1" t="s">
        <v>840</v>
      </c>
      <c r="F164" s="1" t="s">
        <v>1654</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x14ac:dyDescent="0.2">
      <c r="B165" s="216">
        <v>161</v>
      </c>
      <c r="C165" s="216"/>
      <c r="D165" s="216"/>
      <c r="E165" s="216" t="s">
        <v>840</v>
      </c>
      <c r="F165" s="216" t="s">
        <v>1654</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x14ac:dyDescent="0.2">
      <c r="B166" s="1">
        <v>162</v>
      </c>
      <c r="E166" s="1" t="s">
        <v>840</v>
      </c>
      <c r="F166" s="1" t="s">
        <v>1654</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x14ac:dyDescent="0.2">
      <c r="B167" s="216">
        <v>163</v>
      </c>
      <c r="C167" s="216"/>
      <c r="D167" s="216"/>
      <c r="E167" s="216" t="s">
        <v>840</v>
      </c>
      <c r="F167" s="216" t="s">
        <v>1654</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x14ac:dyDescent="0.2">
      <c r="B168" s="1">
        <v>164</v>
      </c>
      <c r="E168" s="1" t="s">
        <v>840</v>
      </c>
      <c r="F168" s="1" t="s">
        <v>1654</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x14ac:dyDescent="0.2">
      <c r="B169" s="216">
        <v>165</v>
      </c>
      <c r="C169" s="216"/>
      <c r="D169" s="216"/>
      <c r="E169" s="216" t="s">
        <v>840</v>
      </c>
      <c r="F169" s="216" t="s">
        <v>1654</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x14ac:dyDescent="0.2">
      <c r="B170" s="1">
        <v>166</v>
      </c>
      <c r="E170" s="1" t="s">
        <v>840</v>
      </c>
      <c r="F170" s="1" t="s">
        <v>1654</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x14ac:dyDescent="0.2">
      <c r="B171" s="216">
        <v>167</v>
      </c>
      <c r="C171" s="216"/>
      <c r="D171" s="216"/>
      <c r="E171" s="216" t="s">
        <v>840</v>
      </c>
      <c r="F171" s="216" t="s">
        <v>1654</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x14ac:dyDescent="0.2">
      <c r="B172" s="1">
        <v>168</v>
      </c>
      <c r="E172" s="1" t="s">
        <v>840</v>
      </c>
      <c r="F172" s="1" t="s">
        <v>1654</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x14ac:dyDescent="0.2">
      <c r="B173" s="216">
        <v>169</v>
      </c>
      <c r="C173" s="216"/>
      <c r="D173" s="216"/>
      <c r="E173" s="216" t="s">
        <v>840</v>
      </c>
      <c r="F173" s="216" t="s">
        <v>1654</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x14ac:dyDescent="0.2">
      <c r="B174" s="1">
        <v>170</v>
      </c>
      <c r="E174" s="1" t="s">
        <v>840</v>
      </c>
      <c r="F174" s="1" t="s">
        <v>1654</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x14ac:dyDescent="0.2">
      <c r="B175" s="216">
        <v>171</v>
      </c>
      <c r="C175" s="216"/>
      <c r="D175" s="216"/>
      <c r="E175" s="216" t="s">
        <v>840</v>
      </c>
      <c r="F175" s="216" t="s">
        <v>1654</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x14ac:dyDescent="0.2">
      <c r="B176" s="1">
        <v>172</v>
      </c>
      <c r="E176" s="1" t="s">
        <v>840</v>
      </c>
      <c r="F176" s="1" t="s">
        <v>1654</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x14ac:dyDescent="0.2">
      <c r="B177" s="216">
        <v>173</v>
      </c>
      <c r="C177" s="216"/>
      <c r="D177" s="216"/>
      <c r="E177" s="216" t="s">
        <v>840</v>
      </c>
      <c r="F177" s="216" t="s">
        <v>1654</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x14ac:dyDescent="0.2">
      <c r="B178" s="1">
        <v>174</v>
      </c>
      <c r="E178" s="1" t="s">
        <v>840</v>
      </c>
      <c r="F178" s="1" t="s">
        <v>1654</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x14ac:dyDescent="0.2">
      <c r="B179" s="216">
        <v>175</v>
      </c>
      <c r="C179" s="216"/>
      <c r="D179" s="216"/>
      <c r="E179" s="216" t="s">
        <v>840</v>
      </c>
      <c r="F179" s="216" t="s">
        <v>1654</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x14ac:dyDescent="0.2">
      <c r="B180" s="1">
        <v>176</v>
      </c>
      <c r="E180" s="1" t="s">
        <v>840</v>
      </c>
      <c r="F180" s="1" t="s">
        <v>1654</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x14ac:dyDescent="0.2">
      <c r="B181" s="216">
        <v>177</v>
      </c>
      <c r="C181" s="216"/>
      <c r="D181" s="216"/>
      <c r="E181" s="216" t="s">
        <v>840</v>
      </c>
      <c r="F181" s="216" t="s">
        <v>1654</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x14ac:dyDescent="0.2">
      <c r="B182" s="1">
        <v>178</v>
      </c>
      <c r="E182" s="1" t="s">
        <v>840</v>
      </c>
      <c r="F182" s="1" t="s">
        <v>1654</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x14ac:dyDescent="0.2">
      <c r="B183" s="216">
        <v>179</v>
      </c>
      <c r="C183" s="216"/>
      <c r="D183" s="216"/>
      <c r="E183" s="216" t="s">
        <v>840</v>
      </c>
      <c r="F183" s="216" t="s">
        <v>1654</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x14ac:dyDescent="0.2">
      <c r="B184" s="1">
        <v>180</v>
      </c>
      <c r="E184" s="1" t="s">
        <v>840</v>
      </c>
      <c r="F184" s="1" t="s">
        <v>863</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x14ac:dyDescent="0.2">
      <c r="B185" s="216">
        <v>181</v>
      </c>
      <c r="C185" s="216"/>
      <c r="D185" s="216"/>
      <c r="E185" s="216" t="s">
        <v>840</v>
      </c>
      <c r="F185" s="216" t="s">
        <v>863</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x14ac:dyDescent="0.2">
      <c r="B186" s="1">
        <v>182</v>
      </c>
      <c r="E186" s="1" t="s">
        <v>840</v>
      </c>
      <c r="F186" s="1" t="s">
        <v>863</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x14ac:dyDescent="0.2">
      <c r="B187" s="216">
        <v>183</v>
      </c>
      <c r="C187" s="216"/>
      <c r="D187" s="216"/>
      <c r="E187" s="216" t="s">
        <v>840</v>
      </c>
      <c r="F187" s="216" t="s">
        <v>863</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x14ac:dyDescent="0.2">
      <c r="B188" s="1">
        <v>184</v>
      </c>
      <c r="E188" s="1" t="s">
        <v>840</v>
      </c>
      <c r="F188" s="1" t="s">
        <v>863</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x14ac:dyDescent="0.2">
      <c r="B189" s="216">
        <v>185</v>
      </c>
      <c r="C189" s="216"/>
      <c r="D189" s="216"/>
      <c r="E189" s="216" t="s">
        <v>840</v>
      </c>
      <c r="F189" s="216" t="s">
        <v>863</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x14ac:dyDescent="0.2">
      <c r="B190" s="1">
        <v>186</v>
      </c>
      <c r="E190" s="1" t="s">
        <v>840</v>
      </c>
      <c r="F190" s="1" t="s">
        <v>863</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x14ac:dyDescent="0.2">
      <c r="B191" s="216">
        <v>187</v>
      </c>
      <c r="C191" s="216"/>
      <c r="D191" s="216"/>
      <c r="E191" s="216" t="s">
        <v>840</v>
      </c>
      <c r="F191" s="216" t="s">
        <v>863</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x14ac:dyDescent="0.2">
      <c r="B192" s="1">
        <v>188</v>
      </c>
      <c r="E192" s="1" t="s">
        <v>840</v>
      </c>
      <c r="F192" s="1" t="s">
        <v>863</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x14ac:dyDescent="0.2">
      <c r="B193" s="216">
        <v>189</v>
      </c>
      <c r="C193" s="216"/>
      <c r="D193" s="216"/>
      <c r="E193" s="216" t="s">
        <v>840</v>
      </c>
      <c r="F193" s="216" t="s">
        <v>863</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x14ac:dyDescent="0.2">
      <c r="B194" s="1">
        <v>190</v>
      </c>
      <c r="E194" s="1" t="s">
        <v>840</v>
      </c>
      <c r="F194" s="1" t="s">
        <v>863</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x14ac:dyDescent="0.2">
      <c r="B195" s="216">
        <v>191</v>
      </c>
      <c r="C195" s="216"/>
      <c r="D195" s="216"/>
      <c r="E195" s="216" t="s">
        <v>840</v>
      </c>
      <c r="F195" s="216" t="s">
        <v>863</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x14ac:dyDescent="0.2">
      <c r="B196" s="1">
        <v>192</v>
      </c>
      <c r="E196" s="1" t="s">
        <v>840</v>
      </c>
      <c r="F196" s="1" t="s">
        <v>863</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x14ac:dyDescent="0.2">
      <c r="B197" s="216">
        <v>193</v>
      </c>
      <c r="C197" s="216"/>
      <c r="D197" s="216"/>
      <c r="E197" s="216" t="s">
        <v>840</v>
      </c>
      <c r="F197" s="216" t="s">
        <v>863</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x14ac:dyDescent="0.2">
      <c r="B198" s="1">
        <v>194</v>
      </c>
      <c r="E198" s="1" t="s">
        <v>840</v>
      </c>
      <c r="F198" s="1" t="s">
        <v>863</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x14ac:dyDescent="0.2">
      <c r="B199" s="216">
        <v>195</v>
      </c>
      <c r="C199" s="216"/>
      <c r="D199" s="216"/>
      <c r="E199" s="216" t="s">
        <v>840</v>
      </c>
      <c r="F199" s="216" t="s">
        <v>863</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x14ac:dyDescent="0.2">
      <c r="B200" s="1">
        <v>196</v>
      </c>
      <c r="E200" s="1" t="s">
        <v>1812</v>
      </c>
      <c r="F200" s="1" t="s">
        <v>1650</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x14ac:dyDescent="0.2">
      <c r="B201" s="216">
        <v>197</v>
      </c>
      <c r="C201" s="216"/>
      <c r="D201" s="216"/>
      <c r="E201" s="216" t="s">
        <v>1812</v>
      </c>
      <c r="F201" s="216" t="s">
        <v>1650</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x14ac:dyDescent="0.2">
      <c r="B202" s="1">
        <v>198</v>
      </c>
      <c r="E202" s="1" t="s">
        <v>1812</v>
      </c>
      <c r="F202" s="1" t="s">
        <v>1650</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x14ac:dyDescent="0.2">
      <c r="B203" s="216">
        <v>199</v>
      </c>
      <c r="C203" s="216"/>
      <c r="D203" s="216"/>
      <c r="E203" s="216" t="s">
        <v>1812</v>
      </c>
      <c r="F203" s="216" t="s">
        <v>1650</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x14ac:dyDescent="0.2">
      <c r="B204" s="1">
        <v>200</v>
      </c>
      <c r="E204" s="1" t="s">
        <v>1812</v>
      </c>
      <c r="F204" s="1" t="s">
        <v>1655</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x14ac:dyDescent="0.2">
      <c r="B205" s="216">
        <v>201</v>
      </c>
      <c r="C205" s="216"/>
      <c r="D205" s="216"/>
      <c r="E205" s="216" t="s">
        <v>1812</v>
      </c>
      <c r="F205" s="216" t="s">
        <v>1655</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x14ac:dyDescent="0.2">
      <c r="B206" s="1">
        <v>202</v>
      </c>
      <c r="E206" s="1" t="s">
        <v>1812</v>
      </c>
      <c r="F206" s="1" t="s">
        <v>1655</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x14ac:dyDescent="0.2">
      <c r="B207" s="216">
        <v>203</v>
      </c>
      <c r="C207" s="216"/>
      <c r="D207" s="216"/>
      <c r="E207" s="216" t="s">
        <v>1812</v>
      </c>
      <c r="F207" s="216" t="s">
        <v>1655</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x14ac:dyDescent="0.2">
      <c r="B208" s="1">
        <v>204</v>
      </c>
      <c r="E208" s="1" t="s">
        <v>1812</v>
      </c>
      <c r="F208" s="1" t="s">
        <v>1650</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x14ac:dyDescent="0.2">
      <c r="B209" s="216">
        <v>205</v>
      </c>
      <c r="C209" s="216"/>
      <c r="D209" s="216"/>
      <c r="E209" s="216" t="s">
        <v>1812</v>
      </c>
      <c r="F209" s="216" t="s">
        <v>1650</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x14ac:dyDescent="0.2">
      <c r="B210" s="1">
        <v>206</v>
      </c>
      <c r="E210" s="1" t="s">
        <v>1812</v>
      </c>
      <c r="F210" s="1" t="s">
        <v>1650</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x14ac:dyDescent="0.2">
      <c r="B211" s="216">
        <v>207</v>
      </c>
      <c r="C211" s="216"/>
      <c r="D211" s="216"/>
      <c r="E211" s="216" t="s">
        <v>1812</v>
      </c>
      <c r="F211" s="216" t="s">
        <v>1650</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x14ac:dyDescent="0.2">
      <c r="B212" s="1">
        <v>208</v>
      </c>
      <c r="E212" s="1" t="s">
        <v>1812</v>
      </c>
      <c r="F212" s="1" t="s">
        <v>1655</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x14ac:dyDescent="0.2">
      <c r="B213" s="216">
        <v>209</v>
      </c>
      <c r="C213" s="216"/>
      <c r="D213" s="216"/>
      <c r="E213" s="216" t="s">
        <v>1812</v>
      </c>
      <c r="F213" s="216" t="s">
        <v>1655</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x14ac:dyDescent="0.2">
      <c r="B214" s="1">
        <v>210</v>
      </c>
      <c r="E214" s="1" t="s">
        <v>1812</v>
      </c>
      <c r="F214" s="1" t="s">
        <v>1655</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x14ac:dyDescent="0.2">
      <c r="B215" s="216">
        <v>211</v>
      </c>
      <c r="C215" s="216"/>
      <c r="D215" s="216"/>
      <c r="E215" s="216" t="s">
        <v>1812</v>
      </c>
      <c r="F215" s="216" t="s">
        <v>1655</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x14ac:dyDescent="0.2">
      <c r="B216" s="1">
        <v>212</v>
      </c>
      <c r="E216" s="1" t="s">
        <v>1812</v>
      </c>
      <c r="F216" s="1" t="s">
        <v>1650</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x14ac:dyDescent="0.2">
      <c r="B217" s="216">
        <v>213</v>
      </c>
      <c r="C217" s="216"/>
      <c r="D217" s="216"/>
      <c r="E217" s="216" t="s">
        <v>1812</v>
      </c>
      <c r="F217" s="216" t="s">
        <v>1650</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x14ac:dyDescent="0.2">
      <c r="B218" s="1">
        <v>214</v>
      </c>
      <c r="E218" s="1" t="s">
        <v>1812</v>
      </c>
      <c r="F218" s="1" t="s">
        <v>1650</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x14ac:dyDescent="0.2">
      <c r="B219" s="216">
        <v>215</v>
      </c>
      <c r="C219" s="216"/>
      <c r="D219" s="216"/>
      <c r="E219" s="216" t="s">
        <v>1812</v>
      </c>
      <c r="F219" s="216" t="s">
        <v>1650</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x14ac:dyDescent="0.2">
      <c r="B220" s="1">
        <v>216</v>
      </c>
      <c r="E220" s="1" t="s">
        <v>1812</v>
      </c>
      <c r="F220" s="1" t="s">
        <v>1655</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x14ac:dyDescent="0.2">
      <c r="B221" s="216">
        <v>217</v>
      </c>
      <c r="C221" s="216"/>
      <c r="D221" s="216"/>
      <c r="E221" s="216" t="s">
        <v>1812</v>
      </c>
      <c r="F221" s="216" t="s">
        <v>1655</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x14ac:dyDescent="0.2">
      <c r="B222" s="1">
        <v>218</v>
      </c>
      <c r="E222" s="1" t="s">
        <v>1812</v>
      </c>
      <c r="F222" s="1" t="s">
        <v>1655</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x14ac:dyDescent="0.2">
      <c r="B223" s="216">
        <v>219</v>
      </c>
      <c r="C223" s="216"/>
      <c r="D223" s="216"/>
      <c r="E223" s="216" t="s">
        <v>1812</v>
      </c>
      <c r="F223" s="216" t="s">
        <v>1655</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x14ac:dyDescent="0.2">
      <c r="B224" s="1">
        <v>220</v>
      </c>
      <c r="E224" s="1" t="s">
        <v>1812</v>
      </c>
      <c r="F224" s="1" t="s">
        <v>1650</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x14ac:dyDescent="0.2">
      <c r="B225" s="216">
        <v>221</v>
      </c>
      <c r="C225" s="216"/>
      <c r="D225" s="216"/>
      <c r="E225" s="216" t="s">
        <v>1812</v>
      </c>
      <c r="F225" s="216" t="s">
        <v>1650</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x14ac:dyDescent="0.2">
      <c r="B226" s="1">
        <v>222</v>
      </c>
      <c r="E226" s="1" t="s">
        <v>1812</v>
      </c>
      <c r="F226" s="1" t="s">
        <v>1650</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x14ac:dyDescent="0.2">
      <c r="B227" s="216">
        <v>223</v>
      </c>
      <c r="C227" s="216"/>
      <c r="D227" s="216"/>
      <c r="E227" s="216" t="s">
        <v>1812</v>
      </c>
      <c r="F227" s="216" t="s">
        <v>1650</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x14ac:dyDescent="0.2">
      <c r="B228" s="1">
        <v>224</v>
      </c>
      <c r="E228" s="1" t="s">
        <v>1812</v>
      </c>
      <c r="F228" s="1" t="s">
        <v>1655</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x14ac:dyDescent="0.2">
      <c r="B229" s="216">
        <v>225</v>
      </c>
      <c r="C229" s="216"/>
      <c r="D229" s="216"/>
      <c r="E229" s="216" t="s">
        <v>1812</v>
      </c>
      <c r="F229" s="216" t="s">
        <v>1655</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x14ac:dyDescent="0.2">
      <c r="B230" s="1">
        <v>226</v>
      </c>
      <c r="E230" s="1" t="s">
        <v>1812</v>
      </c>
      <c r="F230" s="1" t="s">
        <v>1655</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x14ac:dyDescent="0.2">
      <c r="B231" s="216">
        <v>227</v>
      </c>
      <c r="C231" s="216"/>
      <c r="D231" s="216"/>
      <c r="E231" s="216" t="s">
        <v>1812</v>
      </c>
      <c r="F231" s="216" t="s">
        <v>1655</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x14ac:dyDescent="0.2">
      <c r="B232" s="1">
        <v>228</v>
      </c>
      <c r="E232" s="1" t="s">
        <v>1812</v>
      </c>
      <c r="F232" s="1" t="s">
        <v>1650</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x14ac:dyDescent="0.2">
      <c r="B233" s="216">
        <v>229</v>
      </c>
      <c r="C233" s="216"/>
      <c r="D233" s="216"/>
      <c r="E233" s="216" t="s">
        <v>1812</v>
      </c>
      <c r="F233" s="216" t="s">
        <v>1650</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x14ac:dyDescent="0.2">
      <c r="B234" s="1">
        <v>230</v>
      </c>
      <c r="E234" s="1" t="s">
        <v>1812</v>
      </c>
      <c r="F234" s="1" t="s">
        <v>1650</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x14ac:dyDescent="0.2">
      <c r="B235" s="216">
        <v>231</v>
      </c>
      <c r="C235" s="216"/>
      <c r="D235" s="216"/>
      <c r="E235" s="216" t="s">
        <v>1812</v>
      </c>
      <c r="F235" s="216" t="s">
        <v>1650</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x14ac:dyDescent="0.2">
      <c r="B236" s="1">
        <v>232</v>
      </c>
      <c r="E236" s="1" t="s">
        <v>1812</v>
      </c>
      <c r="F236" s="1" t="s">
        <v>1655</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x14ac:dyDescent="0.2">
      <c r="B237" s="216">
        <v>233</v>
      </c>
      <c r="C237" s="216"/>
      <c r="D237" s="216"/>
      <c r="E237" s="216" t="s">
        <v>1812</v>
      </c>
      <c r="F237" s="216" t="s">
        <v>1655</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x14ac:dyDescent="0.2">
      <c r="B238" s="1">
        <v>234</v>
      </c>
      <c r="E238" s="1" t="s">
        <v>1812</v>
      </c>
      <c r="F238" s="1" t="s">
        <v>1655</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x14ac:dyDescent="0.2">
      <c r="B239" s="216">
        <v>235</v>
      </c>
      <c r="C239" s="216"/>
      <c r="D239" s="216"/>
      <c r="E239" s="216" t="s">
        <v>1812</v>
      </c>
      <c r="F239" s="216" t="s">
        <v>1655</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x14ac:dyDescent="0.2">
      <c r="B240" s="1">
        <v>236</v>
      </c>
      <c r="E240" s="1" t="s">
        <v>1812</v>
      </c>
      <c r="F240" s="1" t="s">
        <v>1658</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x14ac:dyDescent="0.2">
      <c r="B241" s="216">
        <v>237</v>
      </c>
      <c r="C241" s="216"/>
      <c r="D241" s="216"/>
      <c r="E241" s="216" t="s">
        <v>1812</v>
      </c>
      <c r="F241" s="216" t="s">
        <v>1658</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x14ac:dyDescent="0.2">
      <c r="B242" s="1">
        <v>238</v>
      </c>
      <c r="E242" s="1" t="s">
        <v>1812</v>
      </c>
      <c r="F242" s="1" t="s">
        <v>1658</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x14ac:dyDescent="0.2">
      <c r="B243" s="216">
        <v>239</v>
      </c>
      <c r="C243" s="216"/>
      <c r="D243" s="216"/>
      <c r="E243" s="216" t="s">
        <v>1812</v>
      </c>
      <c r="F243" s="216" t="s">
        <v>1658</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x14ac:dyDescent="0.2">
      <c r="B244" s="1">
        <v>240</v>
      </c>
      <c r="E244" s="1" t="s">
        <v>1812</v>
      </c>
      <c r="F244" s="1" t="s">
        <v>1658</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x14ac:dyDescent="0.2">
      <c r="B245" s="216">
        <v>241</v>
      </c>
      <c r="C245" s="216"/>
      <c r="D245" s="216"/>
      <c r="E245" s="216" t="s">
        <v>1812</v>
      </c>
      <c r="F245" s="216" t="s">
        <v>1658</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x14ac:dyDescent="0.2">
      <c r="B246" s="1">
        <v>242</v>
      </c>
      <c r="E246" s="1" t="s">
        <v>1812</v>
      </c>
      <c r="F246" s="1" t="s">
        <v>1658</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x14ac:dyDescent="0.2">
      <c r="B247" s="216">
        <v>243</v>
      </c>
      <c r="C247" s="216"/>
      <c r="D247" s="216"/>
      <c r="E247" s="216" t="s">
        <v>1812</v>
      </c>
      <c r="F247" s="216" t="s">
        <v>1658</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x14ac:dyDescent="0.2">
      <c r="B248" s="1">
        <v>244</v>
      </c>
      <c r="E248" s="1" t="s">
        <v>1812</v>
      </c>
      <c r="F248" s="1" t="s">
        <v>1658</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x14ac:dyDescent="0.2">
      <c r="B249" s="216">
        <v>245</v>
      </c>
      <c r="C249" s="216"/>
      <c r="D249" s="216"/>
      <c r="E249" s="216" t="s">
        <v>1812</v>
      </c>
      <c r="F249" s="216" t="s">
        <v>1658</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x14ac:dyDescent="0.2">
      <c r="B250" s="1">
        <v>246</v>
      </c>
      <c r="E250" s="1" t="s">
        <v>1812</v>
      </c>
      <c r="F250" s="1" t="s">
        <v>1658</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x14ac:dyDescent="0.2">
      <c r="B251" s="216">
        <v>247</v>
      </c>
      <c r="C251" s="216"/>
      <c r="D251" s="216"/>
      <c r="E251" s="216" t="s">
        <v>1812</v>
      </c>
      <c r="F251" s="216" t="s">
        <v>1658</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x14ac:dyDescent="0.2">
      <c r="B252" s="1">
        <v>248</v>
      </c>
      <c r="E252" s="1" t="s">
        <v>1812</v>
      </c>
      <c r="F252" s="1" t="s">
        <v>1658</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x14ac:dyDescent="0.2">
      <c r="B253" s="216">
        <v>249</v>
      </c>
      <c r="C253" s="216"/>
      <c r="D253" s="216"/>
      <c r="E253" s="216" t="s">
        <v>1812</v>
      </c>
      <c r="F253" s="216" t="s">
        <v>1658</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x14ac:dyDescent="0.2">
      <c r="B254" s="1">
        <v>250</v>
      </c>
      <c r="E254" s="1" t="s">
        <v>1812</v>
      </c>
      <c r="F254" s="1" t="s">
        <v>1658</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x14ac:dyDescent="0.2">
      <c r="B255" s="216">
        <v>251</v>
      </c>
      <c r="C255" s="216"/>
      <c r="D255" s="216"/>
      <c r="E255" s="216" t="s">
        <v>1812</v>
      </c>
      <c r="F255" s="216" t="s">
        <v>1658</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x14ac:dyDescent="0.2">
      <c r="B256" s="1">
        <v>252</v>
      </c>
      <c r="E256" s="1" t="s">
        <v>1812</v>
      </c>
      <c r="F256" s="1" t="s">
        <v>1658</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x14ac:dyDescent="0.2">
      <c r="B257" s="216">
        <v>253</v>
      </c>
      <c r="C257" s="216"/>
      <c r="D257" s="216"/>
      <c r="E257" s="216" t="s">
        <v>1812</v>
      </c>
      <c r="F257" s="216" t="s">
        <v>1658</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x14ac:dyDescent="0.2">
      <c r="B258" s="1">
        <v>254</v>
      </c>
      <c r="E258" s="1" t="s">
        <v>218</v>
      </c>
      <c r="F258" s="1" t="s">
        <v>1651</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x14ac:dyDescent="0.2">
      <c r="B259" s="216">
        <v>255</v>
      </c>
      <c r="C259" s="216"/>
      <c r="D259" s="216"/>
      <c r="E259" s="216" t="s">
        <v>218</v>
      </c>
      <c r="F259" s="216" t="s">
        <v>1651</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x14ac:dyDescent="0.2">
      <c r="B260" s="1">
        <v>256</v>
      </c>
      <c r="E260" s="1" t="s">
        <v>218</v>
      </c>
      <c r="F260" s="1" t="s">
        <v>1651</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x14ac:dyDescent="0.2">
      <c r="B261" s="216">
        <v>257</v>
      </c>
      <c r="C261" s="216"/>
      <c r="D261" s="216"/>
      <c r="E261" s="216" t="s">
        <v>218</v>
      </c>
      <c r="F261" s="216" t="s">
        <v>1651</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x14ac:dyDescent="0.2">
      <c r="B262" s="1">
        <v>258</v>
      </c>
      <c r="E262" s="1" t="s">
        <v>218</v>
      </c>
      <c r="F262" s="1" t="s">
        <v>1651</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x14ac:dyDescent="0.2">
      <c r="B263" s="216">
        <v>259</v>
      </c>
      <c r="C263" s="216"/>
      <c r="D263" s="216"/>
      <c r="E263" s="216" t="s">
        <v>218</v>
      </c>
      <c r="F263" s="216" t="s">
        <v>1651</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x14ac:dyDescent="0.2">
      <c r="B264" s="1">
        <v>260</v>
      </c>
      <c r="E264" s="1" t="s">
        <v>218</v>
      </c>
      <c r="F264" s="1" t="s">
        <v>1651</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x14ac:dyDescent="0.2">
      <c r="B265" s="216">
        <v>261</v>
      </c>
      <c r="C265" s="216"/>
      <c r="D265" s="216"/>
      <c r="E265" s="216" t="s">
        <v>218</v>
      </c>
      <c r="F265" s="216" t="s">
        <v>1651</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x14ac:dyDescent="0.2">
      <c r="B266" s="1">
        <v>262</v>
      </c>
      <c r="E266" s="1" t="s">
        <v>218</v>
      </c>
      <c r="F266" s="1" t="s">
        <v>1651</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x14ac:dyDescent="0.2">
      <c r="B267" s="216">
        <v>263</v>
      </c>
      <c r="C267" s="216"/>
      <c r="D267" s="216"/>
      <c r="E267" s="216" t="s">
        <v>218</v>
      </c>
      <c r="F267" s="216" t="s">
        <v>1651</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x14ac:dyDescent="0.2">
      <c r="B268" s="1">
        <v>264</v>
      </c>
      <c r="E268" s="1" t="s">
        <v>218</v>
      </c>
      <c r="F268" s="1" t="s">
        <v>1651</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x14ac:dyDescent="0.2">
      <c r="B269" s="216">
        <v>265</v>
      </c>
      <c r="C269" s="216"/>
      <c r="D269" s="216"/>
      <c r="E269" s="216" t="s">
        <v>218</v>
      </c>
      <c r="F269" s="216" t="s">
        <v>1651</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x14ac:dyDescent="0.2">
      <c r="B270" s="1">
        <v>266</v>
      </c>
      <c r="E270" s="1" t="s">
        <v>218</v>
      </c>
      <c r="F270" s="1" t="s">
        <v>1651</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x14ac:dyDescent="0.2">
      <c r="B271" s="216">
        <v>267</v>
      </c>
      <c r="C271" s="216"/>
      <c r="D271" s="216"/>
      <c r="E271" s="216" t="s">
        <v>218</v>
      </c>
      <c r="F271" s="216" t="s">
        <v>1651</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x14ac:dyDescent="0.2">
      <c r="B272" s="1">
        <v>268</v>
      </c>
      <c r="E272" s="1" t="s">
        <v>218</v>
      </c>
      <c r="F272" s="1" t="s">
        <v>1651</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x14ac:dyDescent="0.2">
      <c r="B273" s="216">
        <v>269</v>
      </c>
      <c r="C273" s="216"/>
      <c r="D273" s="216"/>
      <c r="E273" s="216" t="s">
        <v>218</v>
      </c>
      <c r="F273" s="216" t="s">
        <v>1651</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x14ac:dyDescent="0.2">
      <c r="B274" s="1">
        <v>270</v>
      </c>
      <c r="C274" s="1" t="s">
        <v>218</v>
      </c>
      <c r="D274" s="1" t="s">
        <v>1813</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x14ac:dyDescent="0.2">
      <c r="B275" s="216">
        <v>271</v>
      </c>
      <c r="C275" s="216" t="s">
        <v>218</v>
      </c>
      <c r="D275" s="216" t="s">
        <v>1813</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x14ac:dyDescent="0.2">
      <c r="B276" s="1">
        <v>272</v>
      </c>
      <c r="C276" s="1" t="s">
        <v>218</v>
      </c>
      <c r="D276" s="1" t="s">
        <v>1813</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x14ac:dyDescent="0.2">
      <c r="B277" s="216">
        <v>273</v>
      </c>
      <c r="C277" s="216" t="s">
        <v>1814</v>
      </c>
      <c r="D277" s="216" t="s">
        <v>1715</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x14ac:dyDescent="0.2">
      <c r="B278" s="1">
        <v>274</v>
      </c>
      <c r="C278" s="1" t="s">
        <v>1814</v>
      </c>
      <c r="D278" s="1" t="s">
        <v>1715</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x14ac:dyDescent="0.2">
      <c r="B279" s="216">
        <v>275</v>
      </c>
      <c r="C279" s="216" t="s">
        <v>1814</v>
      </c>
      <c r="D279" s="216" t="s">
        <v>1715</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x14ac:dyDescent="0.2">
      <c r="B280" s="1">
        <v>276</v>
      </c>
      <c r="C280" s="1" t="s">
        <v>1814</v>
      </c>
      <c r="D280" s="1" t="s">
        <v>1715</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x14ac:dyDescent="0.2">
      <c r="B281" s="216">
        <v>277</v>
      </c>
      <c r="C281" s="216" t="s">
        <v>1814</v>
      </c>
      <c r="D281" s="216" t="s">
        <v>1715</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x14ac:dyDescent="0.2">
      <c r="B282" s="1">
        <v>278</v>
      </c>
      <c r="C282" s="1" t="s">
        <v>1814</v>
      </c>
      <c r="D282" s="1" t="s">
        <v>1715</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x14ac:dyDescent="0.2">
      <c r="B283" s="216">
        <v>279</v>
      </c>
      <c r="C283" s="216" t="s">
        <v>1814</v>
      </c>
      <c r="D283" s="216" t="s">
        <v>1715</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x14ac:dyDescent="0.2">
      <c r="B284" s="1">
        <v>280</v>
      </c>
      <c r="C284" s="1" t="s">
        <v>1814</v>
      </c>
      <c r="D284" s="1" t="s">
        <v>1715</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x14ac:dyDescent="0.2">
      <c r="B285" s="216">
        <v>281</v>
      </c>
      <c r="C285" s="216" t="s">
        <v>1814</v>
      </c>
      <c r="D285" s="216" t="s">
        <v>1715</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x14ac:dyDescent="0.2">
      <c r="B286" s="1">
        <v>282</v>
      </c>
      <c r="C286" s="1" t="s">
        <v>1814</v>
      </c>
      <c r="D286" s="1" t="s">
        <v>1715</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x14ac:dyDescent="0.2">
      <c r="B287" s="216">
        <v>283</v>
      </c>
      <c r="C287" s="216" t="s">
        <v>1814</v>
      </c>
      <c r="D287" s="216" t="s">
        <v>1715</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x14ac:dyDescent="0.2">
      <c r="B288" s="1">
        <v>284</v>
      </c>
      <c r="C288" s="1" t="s">
        <v>1814</v>
      </c>
      <c r="D288" s="1" t="s">
        <v>1715</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x14ac:dyDescent="0.2">
      <c r="B289" s="216">
        <v>285</v>
      </c>
      <c r="C289" s="216" t="s">
        <v>1814</v>
      </c>
      <c r="D289" s="216" t="s">
        <v>1715</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x14ac:dyDescent="0.2">
      <c r="B290" s="1">
        <v>286</v>
      </c>
      <c r="C290" s="1" t="s">
        <v>1814</v>
      </c>
      <c r="D290" s="1" t="s">
        <v>1715</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x14ac:dyDescent="0.2">
      <c r="B291" s="216">
        <v>287</v>
      </c>
      <c r="C291" s="216" t="s">
        <v>1814</v>
      </c>
      <c r="D291" s="216" t="s">
        <v>1715</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x14ac:dyDescent="0.2">
      <c r="B292" s="1">
        <v>288</v>
      </c>
      <c r="C292" s="1" t="s">
        <v>1814</v>
      </c>
      <c r="D292" s="1" t="s">
        <v>1715</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x14ac:dyDescent="0.2">
      <c r="B293" s="216">
        <v>289</v>
      </c>
      <c r="C293" s="216" t="s">
        <v>1814</v>
      </c>
      <c r="D293" s="216" t="s">
        <v>1715</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x14ac:dyDescent="0.2">
      <c r="B294" s="1">
        <v>290</v>
      </c>
      <c r="C294" s="1" t="s">
        <v>1814</v>
      </c>
      <c r="D294" s="1" t="s">
        <v>1715</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x14ac:dyDescent="0.2">
      <c r="B295" s="216">
        <v>291</v>
      </c>
      <c r="C295" s="216" t="s">
        <v>1814</v>
      </c>
      <c r="D295" s="216" t="s">
        <v>1715</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x14ac:dyDescent="0.2">
      <c r="B296" s="1">
        <v>292</v>
      </c>
      <c r="C296" s="1" t="s">
        <v>1814</v>
      </c>
      <c r="D296" s="1" t="s">
        <v>1715</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x14ac:dyDescent="0.2">
      <c r="B297" s="216">
        <v>293</v>
      </c>
      <c r="C297" s="216" t="s">
        <v>1814</v>
      </c>
      <c r="D297" s="216" t="s">
        <v>1715</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x14ac:dyDescent="0.2">
      <c r="B298" s="1">
        <v>294</v>
      </c>
      <c r="C298" s="1" t="s">
        <v>1814</v>
      </c>
      <c r="D298" s="1" t="s">
        <v>1715</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x14ac:dyDescent="0.2">
      <c r="B299" s="216">
        <v>295</v>
      </c>
      <c r="C299" s="216" t="s">
        <v>1814</v>
      </c>
      <c r="D299" s="216" t="s">
        <v>1715</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x14ac:dyDescent="0.2">
      <c r="B300" s="1">
        <v>296</v>
      </c>
      <c r="C300" s="1" t="s">
        <v>1814</v>
      </c>
      <c r="D300" s="1" t="s">
        <v>1715</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x14ac:dyDescent="0.2">
      <c r="B301" s="216">
        <v>297</v>
      </c>
      <c r="C301" s="216" t="s">
        <v>1814</v>
      </c>
      <c r="D301" s="216" t="s">
        <v>1715</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x14ac:dyDescent="0.2">
      <c r="B302" s="1">
        <v>298</v>
      </c>
      <c r="C302" s="1" t="s">
        <v>1814</v>
      </c>
      <c r="D302" s="1" t="s">
        <v>1715</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x14ac:dyDescent="0.2">
      <c r="B303" s="216">
        <v>299</v>
      </c>
      <c r="C303" s="216" t="s">
        <v>1814</v>
      </c>
      <c r="D303" s="216" t="s">
        <v>1715</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x14ac:dyDescent="0.2">
      <c r="B304" s="1">
        <v>300</v>
      </c>
      <c r="C304" s="1" t="s">
        <v>1814</v>
      </c>
      <c r="D304" s="1" t="s">
        <v>1715</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x14ac:dyDescent="0.2">
      <c r="B305" s="216">
        <v>301</v>
      </c>
      <c r="C305" s="216" t="s">
        <v>1814</v>
      </c>
      <c r="D305" s="216" t="s">
        <v>1715</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x14ac:dyDescent="0.2">
      <c r="B306" s="1">
        <v>302</v>
      </c>
      <c r="C306" s="1" t="s">
        <v>1814</v>
      </c>
      <c r="D306" s="1" t="s">
        <v>1715</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x14ac:dyDescent="0.25">
      <c r="B307" s="216">
        <v>303</v>
      </c>
      <c r="C307" s="216" t="s">
        <v>1814</v>
      </c>
      <c r="D307" s="216" t="s">
        <v>1715</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x14ac:dyDescent="0.25">
      <c r="B308" s="1">
        <v>304</v>
      </c>
      <c r="C308" s="1" t="s">
        <v>1814</v>
      </c>
      <c r="D308" s="1" t="s">
        <v>1715</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x14ac:dyDescent="0.25">
      <c r="B309" s="216">
        <v>305</v>
      </c>
      <c r="C309" s="216" t="s">
        <v>1814</v>
      </c>
      <c r="D309" s="216" t="s">
        <v>1715</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x14ac:dyDescent="0.25">
      <c r="B310" s="1">
        <v>306</v>
      </c>
      <c r="C310" s="1" t="s">
        <v>1814</v>
      </c>
      <c r="D310" s="1" t="s">
        <v>1715</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x14ac:dyDescent="0.25">
      <c r="B311" s="216">
        <v>307</v>
      </c>
      <c r="C311" s="216" t="s">
        <v>1814</v>
      </c>
      <c r="D311" s="216" t="s">
        <v>1715</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x14ac:dyDescent="0.25">
      <c r="B312" s="1">
        <v>308</v>
      </c>
      <c r="C312" s="1" t="s">
        <v>1814</v>
      </c>
      <c r="D312" s="1" t="s">
        <v>1715</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x14ac:dyDescent="0.25">
      <c r="B313" s="216">
        <v>309</v>
      </c>
      <c r="C313" s="216" t="s">
        <v>1814</v>
      </c>
      <c r="D313" s="216" t="s">
        <v>1715</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x14ac:dyDescent="0.25">
      <c r="B314" s="1">
        <v>310</v>
      </c>
      <c r="C314" s="1" t="s">
        <v>1814</v>
      </c>
      <c r="D314" s="1" t="s">
        <v>1715</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x14ac:dyDescent="0.25">
      <c r="B315" s="216">
        <v>311</v>
      </c>
      <c r="C315" s="216" t="s">
        <v>1814</v>
      </c>
      <c r="D315" s="216" t="s">
        <v>1715</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x14ac:dyDescent="0.25">
      <c r="B316" s="1">
        <v>312</v>
      </c>
      <c r="C316" s="1" t="s">
        <v>1814</v>
      </c>
      <c r="D316" s="1" t="s">
        <v>1715</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x14ac:dyDescent="0.25">
      <c r="B317" s="216">
        <v>313</v>
      </c>
      <c r="C317" s="216" t="s">
        <v>1814</v>
      </c>
      <c r="D317" s="216" t="s">
        <v>1715</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x14ac:dyDescent="0.25">
      <c r="B318" s="1">
        <v>314</v>
      </c>
      <c r="C318" s="1" t="s">
        <v>1814</v>
      </c>
      <c r="D318" s="1" t="s">
        <v>1715</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x14ac:dyDescent="0.25">
      <c r="B319" s="216">
        <v>315</v>
      </c>
      <c r="C319" s="216" t="s">
        <v>1814</v>
      </c>
      <c r="D319" s="216" t="s">
        <v>1715</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x14ac:dyDescent="0.25">
      <c r="B320" s="1">
        <v>316</v>
      </c>
      <c r="C320" s="1" t="s">
        <v>1814</v>
      </c>
      <c r="D320" s="1" t="s">
        <v>1715</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x14ac:dyDescent="0.25">
      <c r="B321" s="216">
        <v>317</v>
      </c>
      <c r="C321" s="216" t="s">
        <v>1814</v>
      </c>
      <c r="D321" s="216" t="s">
        <v>1715</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x14ac:dyDescent="0.25">
      <c r="B322" s="1">
        <v>318</v>
      </c>
      <c r="C322" s="1" t="s">
        <v>1814</v>
      </c>
      <c r="D322" s="1" t="s">
        <v>1715</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x14ac:dyDescent="0.25">
      <c r="B323" s="216">
        <v>319</v>
      </c>
      <c r="C323" s="216" t="s">
        <v>1814</v>
      </c>
      <c r="D323" s="216" t="s">
        <v>1715</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x14ac:dyDescent="0.25">
      <c r="B324" s="1">
        <v>320</v>
      </c>
      <c r="C324" s="1" t="s">
        <v>1814</v>
      </c>
      <c r="D324" s="1" t="s">
        <v>1715</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x14ac:dyDescent="0.25">
      <c r="B325" s="216">
        <v>321</v>
      </c>
      <c r="C325" s="216" t="s">
        <v>1814</v>
      </c>
      <c r="D325" s="216" t="s">
        <v>1715</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x14ac:dyDescent="0.25">
      <c r="B326" s="1">
        <v>322</v>
      </c>
      <c r="C326" s="1" t="s">
        <v>1814</v>
      </c>
      <c r="D326" s="1" t="s">
        <v>1715</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x14ac:dyDescent="0.25">
      <c r="B327" s="216">
        <v>323</v>
      </c>
      <c r="C327" s="216" t="s">
        <v>1814</v>
      </c>
      <c r="D327" s="216" t="s">
        <v>1715</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x14ac:dyDescent="0.25">
      <c r="B328" s="1">
        <v>324</v>
      </c>
      <c r="C328" s="1" t="s">
        <v>1814</v>
      </c>
      <c r="D328" s="1" t="s">
        <v>1715</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x14ac:dyDescent="0.25">
      <c r="B329" s="216">
        <v>325</v>
      </c>
      <c r="C329" s="216" t="s">
        <v>1814</v>
      </c>
      <c r="D329" s="216" t="s">
        <v>1715</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x14ac:dyDescent="0.25">
      <c r="B330" s="1">
        <v>326</v>
      </c>
      <c r="C330" s="1" t="s">
        <v>1814</v>
      </c>
      <c r="D330" s="1" t="s">
        <v>1715</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x14ac:dyDescent="0.25">
      <c r="B331" s="216">
        <v>327</v>
      </c>
      <c r="C331" s="216" t="s">
        <v>1814</v>
      </c>
      <c r="D331" s="216" t="s">
        <v>1715</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x14ac:dyDescent="0.25">
      <c r="B332" s="1">
        <v>328</v>
      </c>
      <c r="C332" s="1" t="s">
        <v>1814</v>
      </c>
      <c r="D332" s="1" t="s">
        <v>1715</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x14ac:dyDescent="0.25">
      <c r="B333" s="216">
        <v>329</v>
      </c>
      <c r="C333" s="216" t="s">
        <v>1814</v>
      </c>
      <c r="D333" s="216" t="s">
        <v>1715</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x14ac:dyDescent="0.25">
      <c r="B334" s="1">
        <v>330</v>
      </c>
      <c r="C334" s="1" t="s">
        <v>1814</v>
      </c>
      <c r="D334" s="1" t="s">
        <v>1715</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x14ac:dyDescent="0.25">
      <c r="B335" s="216">
        <v>331</v>
      </c>
      <c r="C335" s="216" t="s">
        <v>1814</v>
      </c>
      <c r="D335" s="216" t="s">
        <v>1715</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x14ac:dyDescent="0.25">
      <c r="B336" s="1">
        <v>332</v>
      </c>
      <c r="C336" s="1" t="s">
        <v>1814</v>
      </c>
      <c r="D336" s="1" t="s">
        <v>1715</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x14ac:dyDescent="0.25">
      <c r="B337" s="216">
        <v>333</v>
      </c>
      <c r="C337" s="216" t="s">
        <v>1814</v>
      </c>
      <c r="D337" s="216" t="s">
        <v>1715</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x14ac:dyDescent="0.25">
      <c r="B338" s="1">
        <v>334</v>
      </c>
      <c r="C338" s="1" t="s">
        <v>1814</v>
      </c>
      <c r="D338" s="1" t="s">
        <v>1715</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x14ac:dyDescent="0.25">
      <c r="B339" s="216">
        <v>335</v>
      </c>
      <c r="C339" s="216" t="s">
        <v>1814</v>
      </c>
      <c r="D339" s="216" t="s">
        <v>1715</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x14ac:dyDescent="0.25">
      <c r="B340" s="1">
        <v>336</v>
      </c>
      <c r="C340" s="1" t="s">
        <v>1814</v>
      </c>
      <c r="D340" s="1" t="s">
        <v>1715</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x14ac:dyDescent="0.25">
      <c r="B341" s="216">
        <v>337</v>
      </c>
      <c r="C341" s="216" t="s">
        <v>1814</v>
      </c>
      <c r="D341" s="216" t="s">
        <v>1715</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x14ac:dyDescent="0.25">
      <c r="B342" s="1">
        <v>338</v>
      </c>
      <c r="C342" s="1" t="s">
        <v>1814</v>
      </c>
      <c r="D342" s="1" t="s">
        <v>1715</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x14ac:dyDescent="0.25">
      <c r="B343" s="216">
        <v>339</v>
      </c>
      <c r="C343" s="216" t="s">
        <v>1814</v>
      </c>
      <c r="D343" s="216" t="s">
        <v>1715</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x14ac:dyDescent="0.25">
      <c r="B344" s="1">
        <v>340</v>
      </c>
      <c r="C344" s="1" t="s">
        <v>1814</v>
      </c>
      <c r="D344" s="1" t="s">
        <v>1715</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x14ac:dyDescent="0.25">
      <c r="B345" s="216">
        <v>341</v>
      </c>
      <c r="C345" s="216" t="s">
        <v>1814</v>
      </c>
      <c r="D345" s="216" t="s">
        <v>1715</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1815</v>
      </c>
    </row>
    <row r="346" spans="2:38" ht="15" hidden="1" x14ac:dyDescent="0.25">
      <c r="B346" s="1">
        <v>342</v>
      </c>
      <c r="C346" s="1" t="s">
        <v>1814</v>
      </c>
      <c r="D346" s="1" t="s">
        <v>1715</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1816</v>
      </c>
    </row>
    <row r="347" spans="2:38" ht="15" hidden="1" x14ac:dyDescent="0.25">
      <c r="B347" s="216">
        <v>343</v>
      </c>
      <c r="C347" s="216" t="s">
        <v>1814</v>
      </c>
      <c r="D347" s="216" t="s">
        <v>1715</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x14ac:dyDescent="0.25">
      <c r="B348" s="1">
        <v>344</v>
      </c>
      <c r="C348" s="1" t="s">
        <v>1814</v>
      </c>
      <c r="D348" s="1" t="s">
        <v>1715</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x14ac:dyDescent="0.25">
      <c r="B349" s="216">
        <v>345</v>
      </c>
      <c r="C349" s="216" t="s">
        <v>1814</v>
      </c>
      <c r="D349" s="216" t="s">
        <v>1715</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1817</v>
      </c>
      <c r="AE349" s="1">
        <v>11</v>
      </c>
      <c r="AF349" s="1">
        <v>20</v>
      </c>
      <c r="AG349" s="1">
        <v>34</v>
      </c>
      <c r="AH349" s="1">
        <v>60</v>
      </c>
      <c r="AI349" s="1">
        <v>75</v>
      </c>
      <c r="AJ349" s="1">
        <v>110</v>
      </c>
      <c r="AK349" s="1">
        <v>130</v>
      </c>
      <c r="AL349" s="1">
        <v>150</v>
      </c>
    </row>
    <row r="350" spans="2:38" ht="15" hidden="1" x14ac:dyDescent="0.25">
      <c r="B350" s="1">
        <v>346</v>
      </c>
      <c r="C350" s="1" t="s">
        <v>1814</v>
      </c>
      <c r="D350" s="1" t="s">
        <v>1715</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1818</v>
      </c>
      <c r="AE350" s="1">
        <v>16</v>
      </c>
      <c r="AF350" s="1">
        <v>29</v>
      </c>
      <c r="AG350" s="1">
        <v>48</v>
      </c>
      <c r="AH350" s="1">
        <v>70</v>
      </c>
      <c r="AI350" s="1">
        <v>105</v>
      </c>
      <c r="AJ350" s="1">
        <v>150</v>
      </c>
      <c r="AK350" s="1">
        <v>190</v>
      </c>
      <c r="AL350" s="1">
        <v>215</v>
      </c>
    </row>
    <row r="351" spans="2:38" ht="15" hidden="1" x14ac:dyDescent="0.25">
      <c r="B351" s="216">
        <v>347</v>
      </c>
      <c r="C351" s="216" t="s">
        <v>1814</v>
      </c>
      <c r="D351" s="216" t="s">
        <v>1715</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1819</v>
      </c>
      <c r="AE351" s="1">
        <v>19</v>
      </c>
      <c r="AF351" s="1">
        <v>32</v>
      </c>
      <c r="AG351" s="1">
        <v>58</v>
      </c>
      <c r="AH351" s="1">
        <v>105</v>
      </c>
      <c r="AI351" s="1">
        <v>128</v>
      </c>
      <c r="AJ351" s="1">
        <v>180</v>
      </c>
      <c r="AK351" s="1">
        <v>225</v>
      </c>
      <c r="AL351" s="1">
        <v>260</v>
      </c>
    </row>
    <row r="352" spans="2:38" ht="15" hidden="1" x14ac:dyDescent="0.25">
      <c r="B352" s="1">
        <v>348</v>
      </c>
      <c r="C352" s="1" t="s">
        <v>1814</v>
      </c>
      <c r="D352" s="1" t="s">
        <v>1715</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x14ac:dyDescent="0.25">
      <c r="B353" s="216">
        <v>349</v>
      </c>
      <c r="C353" s="216" t="s">
        <v>1814</v>
      </c>
      <c r="D353" s="216" t="s">
        <v>1715</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1820</v>
      </c>
      <c r="AE353" s="5">
        <v>1</v>
      </c>
      <c r="AF353" s="5">
        <v>2</v>
      </c>
      <c r="AG353" s="5">
        <v>3</v>
      </c>
      <c r="AH353" s="5">
        <v>4</v>
      </c>
      <c r="AI353" s="5">
        <v>5</v>
      </c>
      <c r="AJ353" s="5">
        <v>6</v>
      </c>
      <c r="AK353" s="5">
        <v>7</v>
      </c>
      <c r="AL353" s="5">
        <v>8</v>
      </c>
    </row>
    <row r="354" spans="2:38" ht="15" hidden="1" x14ac:dyDescent="0.25">
      <c r="B354" s="1">
        <v>350</v>
      </c>
      <c r="C354" s="1" t="s">
        <v>1814</v>
      </c>
      <c r="D354" s="1" t="s">
        <v>1715</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1821</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x14ac:dyDescent="0.25">
      <c r="B355" s="216">
        <v>351</v>
      </c>
      <c r="C355" s="216" t="s">
        <v>1814</v>
      </c>
      <c r="D355" s="216" t="s">
        <v>1715</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1817</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x14ac:dyDescent="0.25">
      <c r="B356" s="1">
        <v>352</v>
      </c>
      <c r="C356" s="1" t="s">
        <v>1814</v>
      </c>
      <c r="D356" s="1" t="s">
        <v>1715</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1818</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x14ac:dyDescent="0.25">
      <c r="B357" s="216">
        <v>353</v>
      </c>
      <c r="C357" s="216" t="s">
        <v>1814</v>
      </c>
      <c r="D357" s="216" t="s">
        <v>1715</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1819</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x14ac:dyDescent="0.25">
      <c r="B358" s="1">
        <v>354</v>
      </c>
      <c r="C358" s="1" t="s">
        <v>1814</v>
      </c>
      <c r="D358" s="1" t="s">
        <v>1715</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x14ac:dyDescent="0.25">
      <c r="B359" s="216">
        <v>355</v>
      </c>
      <c r="C359" s="216" t="s">
        <v>1814</v>
      </c>
      <c r="D359" s="216" t="s">
        <v>1715</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x14ac:dyDescent="0.25">
      <c r="B360" s="1">
        <v>356</v>
      </c>
      <c r="C360" s="1" t="s">
        <v>1814</v>
      </c>
      <c r="D360" s="1" t="s">
        <v>1715</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x14ac:dyDescent="0.25">
      <c r="B361" s="216">
        <v>357</v>
      </c>
      <c r="C361" s="216" t="s">
        <v>1814</v>
      </c>
      <c r="D361" s="216" t="s">
        <v>1715</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1822</v>
      </c>
      <c r="AE361" s="11" t="s">
        <v>1821</v>
      </c>
    </row>
    <row r="362" spans="2:38" ht="15" hidden="1" x14ac:dyDescent="0.25">
      <c r="B362" s="1">
        <v>358</v>
      </c>
      <c r="C362" s="1" t="s">
        <v>1814</v>
      </c>
      <c r="D362" s="1" t="s">
        <v>1715</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1823</v>
      </c>
      <c r="AE362" s="13">
        <v>1.69</v>
      </c>
    </row>
    <row r="363" spans="2:38" ht="15" hidden="1" x14ac:dyDescent="0.25">
      <c r="B363" s="216">
        <v>359</v>
      </c>
      <c r="C363" s="216" t="s">
        <v>1814</v>
      </c>
      <c r="D363" s="216" t="s">
        <v>1715</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1824</v>
      </c>
      <c r="AE363" s="15" cm="1">
        <f t="array" ref="AE363">INDEX($AE$353:$AL$353,,MATCH(AE362*60,INDEX($AE$354:$AL$357,MATCH(AE361,$AD$354:$AD$357,0),),1))</f>
        <v>6</v>
      </c>
    </row>
    <row r="364" spans="2:38" ht="15" hidden="1" x14ac:dyDescent="0.25">
      <c r="B364" s="1">
        <v>360</v>
      </c>
      <c r="C364" s="1" t="s">
        <v>1814</v>
      </c>
      <c r="D364" s="1" t="s">
        <v>1715</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x14ac:dyDescent="0.25">
      <c r="B365" s="216">
        <v>361</v>
      </c>
      <c r="C365" s="216" t="s">
        <v>1814</v>
      </c>
      <c r="D365" s="216" t="s">
        <v>1715</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x14ac:dyDescent="0.25">
      <c r="B366" s="1">
        <v>362</v>
      </c>
      <c r="C366" s="1" t="s">
        <v>1814</v>
      </c>
      <c r="D366" s="1" t="s">
        <v>1715</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x14ac:dyDescent="0.25">
      <c r="B367" s="216">
        <v>363</v>
      </c>
      <c r="C367" s="216" t="s">
        <v>1814</v>
      </c>
      <c r="D367" s="216" t="s">
        <v>1715</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1825</v>
      </c>
      <c r="AE367" s="1" t="s">
        <v>1826</v>
      </c>
    </row>
    <row r="368" spans="2:38" ht="15" hidden="1" x14ac:dyDescent="0.25">
      <c r="B368" s="1">
        <v>364</v>
      </c>
      <c r="C368" s="1" t="s">
        <v>1814</v>
      </c>
      <c r="D368" s="1" t="s">
        <v>1715</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x14ac:dyDescent="0.25">
      <c r="B369" s="216">
        <v>365</v>
      </c>
      <c r="C369" s="216" t="s">
        <v>1814</v>
      </c>
      <c r="D369" s="216" t="s">
        <v>1715</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x14ac:dyDescent="0.25">
      <c r="B370" s="1">
        <v>366</v>
      </c>
      <c r="C370" s="1" t="s">
        <v>1814</v>
      </c>
      <c r="D370" s="1" t="s">
        <v>1715</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x14ac:dyDescent="0.25">
      <c r="B371" s="216">
        <v>367</v>
      </c>
      <c r="C371" s="216" t="s">
        <v>1814</v>
      </c>
      <c r="D371" s="216" t="s">
        <v>1715</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1827</v>
      </c>
      <c r="AE371" s="1">
        <v>12.6</v>
      </c>
      <c r="AF371" s="1">
        <v>20</v>
      </c>
      <c r="AG371" s="1">
        <v>28.5</v>
      </c>
      <c r="AH371" s="1">
        <v>37.6</v>
      </c>
      <c r="AI371" s="1">
        <v>47</v>
      </c>
      <c r="AJ371" s="1">
        <v>56</v>
      </c>
      <c r="AK371" s="1">
        <v>65</v>
      </c>
      <c r="AL371" s="1">
        <v>73.75</v>
      </c>
      <c r="AM371" s="1">
        <v>80</v>
      </c>
    </row>
    <row r="372" spans="2:39" ht="15" hidden="1" x14ac:dyDescent="0.25">
      <c r="B372" s="1">
        <v>368</v>
      </c>
      <c r="C372" s="1" t="s">
        <v>1814</v>
      </c>
      <c r="D372" s="1" t="s">
        <v>1715</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1828</v>
      </c>
      <c r="AE372" s="1">
        <v>16</v>
      </c>
      <c r="AF372" s="1">
        <v>28.5</v>
      </c>
      <c r="AG372" s="1">
        <v>41.3</v>
      </c>
      <c r="AH372" s="1">
        <v>54</v>
      </c>
      <c r="AI372" s="1">
        <v>66</v>
      </c>
      <c r="AJ372" s="1">
        <v>79</v>
      </c>
      <c r="AK372" s="1">
        <v>92</v>
      </c>
      <c r="AL372" s="1">
        <v>101</v>
      </c>
      <c r="AM372" s="1">
        <v>116</v>
      </c>
    </row>
    <row r="373" spans="2:39" ht="15" hidden="1" x14ac:dyDescent="0.25">
      <c r="B373" s="216">
        <v>369</v>
      </c>
      <c r="C373" s="216" t="s">
        <v>1814</v>
      </c>
      <c r="D373" s="216" t="s">
        <v>1715</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1829</v>
      </c>
      <c r="AE373" s="1">
        <v>17.399999999999999</v>
      </c>
      <c r="AF373" s="1">
        <v>31.5</v>
      </c>
      <c r="AG373" s="1">
        <v>45</v>
      </c>
      <c r="AH373" s="1">
        <v>60</v>
      </c>
      <c r="AI373" s="1">
        <v>73.599999999999994</v>
      </c>
      <c r="AJ373" s="1">
        <v>87.5</v>
      </c>
      <c r="AK373" s="1">
        <v>110</v>
      </c>
      <c r="AL373" s="1">
        <v>120</v>
      </c>
      <c r="AM373" s="1">
        <v>130</v>
      </c>
    </row>
    <row r="374" spans="2:39" ht="15" hidden="1" x14ac:dyDescent="0.25">
      <c r="B374" s="1">
        <v>370</v>
      </c>
      <c r="C374" s="1" t="s">
        <v>1814</v>
      </c>
      <c r="D374" s="1" t="s">
        <v>1715</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x14ac:dyDescent="0.25">
      <c r="B375" s="216">
        <v>371</v>
      </c>
      <c r="C375" s="216" t="s">
        <v>1814</v>
      </c>
      <c r="D375" s="216" t="s">
        <v>1715</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1820</v>
      </c>
      <c r="AE375" s="1">
        <v>1</v>
      </c>
      <c r="AF375" s="1">
        <v>2</v>
      </c>
      <c r="AG375" s="1">
        <v>3</v>
      </c>
      <c r="AH375" s="1">
        <v>4</v>
      </c>
      <c r="AI375" s="1">
        <v>5</v>
      </c>
      <c r="AJ375" s="1">
        <v>6</v>
      </c>
      <c r="AK375" s="1">
        <v>7</v>
      </c>
      <c r="AL375" s="1">
        <v>8</v>
      </c>
      <c r="AM375" s="1">
        <v>9</v>
      </c>
    </row>
    <row r="376" spans="2:39" ht="15" hidden="1" x14ac:dyDescent="0.25">
      <c r="B376" s="1">
        <v>372</v>
      </c>
      <c r="C376" s="1" t="s">
        <v>1814</v>
      </c>
      <c r="D376" s="1" t="s">
        <v>1715</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1821</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x14ac:dyDescent="0.25">
      <c r="B377" s="216">
        <v>373</v>
      </c>
      <c r="C377" s="216" t="s">
        <v>1814</v>
      </c>
      <c r="D377" s="216" t="s">
        <v>1715</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1817</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x14ac:dyDescent="0.25">
      <c r="B378" s="1">
        <v>374</v>
      </c>
      <c r="C378" s="1" t="s">
        <v>1814</v>
      </c>
      <c r="D378" s="1" t="s">
        <v>1715</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1818</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x14ac:dyDescent="0.25">
      <c r="B379" s="216">
        <v>375</v>
      </c>
      <c r="C379" s="216" t="s">
        <v>1814</v>
      </c>
      <c r="D379" s="216" t="s">
        <v>1715</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1819</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x14ac:dyDescent="0.25">
      <c r="B380" s="1">
        <v>376</v>
      </c>
      <c r="C380" s="1" t="s">
        <v>1814</v>
      </c>
      <c r="D380" s="1" t="s">
        <v>1715</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x14ac:dyDescent="0.25">
      <c r="B381" s="216">
        <v>377</v>
      </c>
      <c r="C381" s="216" t="s">
        <v>1814</v>
      </c>
      <c r="D381" s="216" t="s">
        <v>1715</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1825</v>
      </c>
      <c r="AE381" s="1" t="s">
        <v>1830</v>
      </c>
    </row>
    <row r="382" spans="2:39" hidden="1" x14ac:dyDescent="0.2">
      <c r="B382" s="1">
        <v>378</v>
      </c>
      <c r="C382" s="1" t="s">
        <v>1831</v>
      </c>
      <c r="D382" s="1" t="s">
        <v>1832</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x14ac:dyDescent="0.2">
      <c r="B383" s="216">
        <v>379</v>
      </c>
      <c r="C383" s="216" t="s">
        <v>1831</v>
      </c>
      <c r="D383" s="216" t="s">
        <v>1833</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x14ac:dyDescent="0.2">
      <c r="B384" s="1">
        <v>380</v>
      </c>
      <c r="C384" s="1" t="s">
        <v>1831</v>
      </c>
      <c r="D384" s="1" t="s">
        <v>1769</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1817</v>
      </c>
      <c r="AE384" s="1">
        <v>11.4</v>
      </c>
      <c r="AF384" s="1">
        <v>20</v>
      </c>
      <c r="AG384" s="1">
        <v>31.3</v>
      </c>
      <c r="AH384" s="1">
        <v>45</v>
      </c>
      <c r="AI384" s="1">
        <v>57.5</v>
      </c>
      <c r="AJ384" s="1">
        <v>72</v>
      </c>
      <c r="AK384" s="1">
        <v>96</v>
      </c>
      <c r="AL384" s="1">
        <v>131</v>
      </c>
      <c r="AM384" s="1">
        <v>150</v>
      </c>
    </row>
    <row r="385" spans="2:39" hidden="1" x14ac:dyDescent="0.2">
      <c r="B385" s="216">
        <v>381</v>
      </c>
      <c r="C385" s="216" t="s">
        <v>1834</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1818</v>
      </c>
      <c r="AE385" s="1">
        <v>16</v>
      </c>
      <c r="AF385" s="1">
        <v>28</v>
      </c>
      <c r="AG385" s="1">
        <v>44</v>
      </c>
      <c r="AH385" s="1">
        <v>64</v>
      </c>
      <c r="AI385" s="1">
        <v>82.5</v>
      </c>
      <c r="AJ385" s="1">
        <v>100</v>
      </c>
      <c r="AK385" s="1">
        <v>139</v>
      </c>
      <c r="AL385" s="1">
        <v>160</v>
      </c>
      <c r="AM385" s="1">
        <v>212.5</v>
      </c>
    </row>
    <row r="386" spans="2:39" x14ac:dyDescent="0.2">
      <c r="AD386" s="1" t="s">
        <v>1819</v>
      </c>
      <c r="AE386" s="1">
        <v>17.8</v>
      </c>
      <c r="AF386" s="1">
        <v>32</v>
      </c>
      <c r="AG386" s="1">
        <v>49</v>
      </c>
      <c r="AH386" s="1">
        <v>70</v>
      </c>
      <c r="AI386" s="1">
        <v>91</v>
      </c>
      <c r="AJ386" s="1">
        <v>113</v>
      </c>
      <c r="AK386" s="1">
        <v>150</v>
      </c>
      <c r="AL386" s="1">
        <v>200</v>
      </c>
      <c r="AM386" s="1">
        <v>236</v>
      </c>
    </row>
    <row r="388" spans="2:39" x14ac:dyDescent="0.2">
      <c r="G388" s="283"/>
      <c r="AD388" s="1" t="s">
        <v>1820</v>
      </c>
      <c r="AE388" s="1">
        <v>1</v>
      </c>
      <c r="AF388" s="1">
        <v>2</v>
      </c>
      <c r="AG388" s="1">
        <v>3</v>
      </c>
      <c r="AH388" s="1">
        <v>4</v>
      </c>
      <c r="AI388" s="1">
        <v>5</v>
      </c>
      <c r="AJ388" s="1">
        <v>6</v>
      </c>
      <c r="AK388" s="1">
        <v>7</v>
      </c>
      <c r="AL388" s="1">
        <v>8</v>
      </c>
      <c r="AM388" s="1">
        <v>9</v>
      </c>
    </row>
    <row r="389" spans="2:39" x14ac:dyDescent="0.2">
      <c r="G389" s="283"/>
      <c r="X389" s="213"/>
      <c r="AD389" s="1" t="s">
        <v>1821</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x14ac:dyDescent="0.2">
      <c r="G390" s="283"/>
      <c r="X390" s="213"/>
      <c r="AD390" s="1" t="s">
        <v>1817</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x14ac:dyDescent="0.2">
      <c r="G391" s="283"/>
      <c r="AD391" s="1" t="s">
        <v>1818</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x14ac:dyDescent="0.2">
      <c r="G392" s="283"/>
      <c r="AD392" s="1" t="s">
        <v>1819</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x14ac:dyDescent="0.2">
      <c r="G393" s="283"/>
    </row>
    <row r="394" spans="2:39" x14ac:dyDescent="0.2">
      <c r="G394" s="283"/>
    </row>
    <row r="395" spans="2:39" x14ac:dyDescent="0.2">
      <c r="G395" s="283"/>
      <c r="J395" s="284"/>
    </row>
    <row r="396" spans="2:39" x14ac:dyDescent="0.2">
      <c r="G396" s="283"/>
    </row>
    <row r="397" spans="2:39" x14ac:dyDescent="0.2">
      <c r="G397" s="283"/>
      <c r="AD397" s="10" t="s">
        <v>1822</v>
      </c>
      <c r="AE397" s="11" t="s">
        <v>1821</v>
      </c>
      <c r="AG397" s="1" t="str">
        <f ca="1">IFERROR(INDEX(Data_radiator!AE$388:AM$388,,MATCH(#REF!*60,INDEX(Data_radiator!AE$389:AM$392,MATCH(INDIRECT("'Eingabetabelle'!G"&amp;AI47&amp;"",TRUE),Data_radiator!AD$389:AD$392,0),),1)),"")</f>
        <v/>
      </c>
    </row>
    <row r="398" spans="2:39" x14ac:dyDescent="0.2">
      <c r="G398" s="283"/>
      <c r="J398" s="284"/>
      <c r="AD398" s="12" t="s">
        <v>1823</v>
      </c>
      <c r="AE398" s="13">
        <v>1.44</v>
      </c>
      <c r="AF398" s="1">
        <f>AE398*60</f>
        <v>86.399999999999991</v>
      </c>
      <c r="AG398" s="1" t="str">
        <f ca="1">IFERROR(INDEX(Data_radiator!AE$388:AM$388,,MATCH(#REF!*60,INDEX(Data_radiator!AE$389:AM$392,MATCH(INDIRECT("'Eingabetabelle'!G"&amp;AI51&amp;"",TRUE),Data_radiator!AD$389:AD$392,0),),1)),"")</f>
        <v/>
      </c>
    </row>
    <row r="399" spans="2:39" x14ac:dyDescent="0.2">
      <c r="G399" s="283"/>
      <c r="AD399" s="14" t="s">
        <v>1824</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x14ac:dyDescent="0.2">
      <c r="G400" s="283"/>
    </row>
    <row r="401" spans="7:39" x14ac:dyDescent="0.2">
      <c r="G401" s="283"/>
    </row>
    <row r="402" spans="7:39" x14ac:dyDescent="0.2">
      <c r="G402" s="283"/>
      <c r="AD402" s="8"/>
      <c r="AE402" s="8"/>
      <c r="AF402" s="8"/>
      <c r="AG402" s="8"/>
      <c r="AH402" s="8"/>
      <c r="AI402" s="8"/>
      <c r="AJ402" s="8"/>
      <c r="AK402" s="8"/>
    </row>
    <row r="403" spans="7:39" x14ac:dyDescent="0.2">
      <c r="G403" s="283"/>
      <c r="AD403" s="8" t="s">
        <v>1835</v>
      </c>
      <c r="AE403" s="8" t="s">
        <v>1830</v>
      </c>
      <c r="AF403" s="8"/>
      <c r="AG403" s="8"/>
      <c r="AH403" s="8"/>
      <c r="AI403" s="8"/>
      <c r="AJ403" s="8"/>
      <c r="AK403" s="8"/>
    </row>
    <row r="404" spans="7:39" x14ac:dyDescent="0.2">
      <c r="AD404" s="8"/>
      <c r="AE404" s="8"/>
      <c r="AF404" s="8"/>
      <c r="AG404" s="8"/>
      <c r="AH404" s="8"/>
      <c r="AI404" s="8"/>
      <c r="AJ404" s="8"/>
      <c r="AK404" s="8"/>
    </row>
    <row r="405" spans="7:39" x14ac:dyDescent="0.2">
      <c r="AD405" s="8"/>
      <c r="AE405" s="8">
        <v>1</v>
      </c>
      <c r="AF405" s="8">
        <v>2</v>
      </c>
      <c r="AG405" s="8">
        <v>3</v>
      </c>
      <c r="AH405" s="8">
        <v>4</v>
      </c>
      <c r="AI405" s="8">
        <v>5</v>
      </c>
      <c r="AJ405" s="8">
        <v>6</v>
      </c>
      <c r="AK405" s="8">
        <v>7</v>
      </c>
      <c r="AL405" s="1">
        <v>8</v>
      </c>
      <c r="AM405" s="1">
        <v>9</v>
      </c>
    </row>
    <row r="406" spans="7:39" x14ac:dyDescent="0.2">
      <c r="AD406" s="8" t="s">
        <v>1817</v>
      </c>
      <c r="AE406" s="8">
        <v>6</v>
      </c>
      <c r="AF406" s="8">
        <v>12.5</v>
      </c>
      <c r="AG406" s="8">
        <v>39</v>
      </c>
      <c r="AH406" s="8">
        <v>70</v>
      </c>
      <c r="AI406" s="8">
        <v>100</v>
      </c>
      <c r="AJ406" s="8">
        <v>125</v>
      </c>
      <c r="AK406" s="8">
        <v>140</v>
      </c>
    </row>
    <row r="407" spans="7:39" x14ac:dyDescent="0.2">
      <c r="AD407" s="8" t="s">
        <v>1818</v>
      </c>
      <c r="AE407" s="8">
        <v>8.5</v>
      </c>
      <c r="AF407" s="8">
        <v>17.5</v>
      </c>
      <c r="AG407" s="8">
        <v>55</v>
      </c>
      <c r="AH407" s="8">
        <v>100</v>
      </c>
      <c r="AI407" s="8">
        <v>140</v>
      </c>
      <c r="AJ407" s="8">
        <v>175</v>
      </c>
      <c r="AK407" s="8">
        <v>210</v>
      </c>
    </row>
    <row r="408" spans="7:39" x14ac:dyDescent="0.2">
      <c r="AD408" s="8" t="s">
        <v>1819</v>
      </c>
      <c r="AE408" s="8">
        <v>9.5</v>
      </c>
      <c r="AF408" s="8">
        <v>19</v>
      </c>
      <c r="AG408" s="8">
        <v>60</v>
      </c>
      <c r="AH408" s="8">
        <v>113</v>
      </c>
      <c r="AI408" s="8">
        <v>160</v>
      </c>
      <c r="AJ408" s="8">
        <v>190</v>
      </c>
      <c r="AK408" s="8">
        <v>230</v>
      </c>
    </row>
    <row r="409" spans="7:39" x14ac:dyDescent="0.2">
      <c r="AD409" s="8"/>
      <c r="AE409" s="8"/>
      <c r="AF409" s="8"/>
      <c r="AG409" s="8"/>
      <c r="AH409" s="8"/>
      <c r="AI409" s="8"/>
      <c r="AJ409" s="8"/>
      <c r="AK409" s="8"/>
    </row>
    <row r="410" spans="7:39" x14ac:dyDescent="0.2">
      <c r="AD410" s="8" t="s">
        <v>1820</v>
      </c>
      <c r="AE410" s="8">
        <v>1</v>
      </c>
      <c r="AF410" s="8">
        <v>2</v>
      </c>
      <c r="AG410" s="8">
        <v>3</v>
      </c>
      <c r="AH410" s="8">
        <v>4</v>
      </c>
      <c r="AI410" s="8">
        <v>5</v>
      </c>
      <c r="AJ410" s="8">
        <v>6</v>
      </c>
      <c r="AK410" s="8">
        <v>7</v>
      </c>
      <c r="AL410" s="1">
        <v>8</v>
      </c>
      <c r="AM410" s="1">
        <v>9</v>
      </c>
    </row>
    <row r="411" spans="7:39" x14ac:dyDescent="0.2">
      <c r="AD411" s="8" t="s">
        <v>1821</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x14ac:dyDescent="0.2">
      <c r="AD412" s="8" t="s">
        <v>1817</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x14ac:dyDescent="0.2">
      <c r="AD413" s="8" t="s">
        <v>1818</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x14ac:dyDescent="0.2">
      <c r="AD414" s="8" t="s">
        <v>1819</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x14ac:dyDescent="0.2">
      <c r="AD415" s="8"/>
      <c r="AE415" s="8"/>
      <c r="AF415" s="8"/>
      <c r="AG415" s="8"/>
      <c r="AH415" s="8"/>
      <c r="AI415" s="8"/>
      <c r="AJ415" s="8"/>
      <c r="AK415" s="8"/>
    </row>
    <row r="416" spans="7:39" x14ac:dyDescent="0.2">
      <c r="AD416" s="8"/>
      <c r="AE416" s="8"/>
      <c r="AF416" s="8"/>
      <c r="AG416" s="8"/>
      <c r="AH416" s="8"/>
      <c r="AI416" s="8"/>
      <c r="AJ416" s="8"/>
      <c r="AK416" s="8"/>
    </row>
    <row r="417" spans="30:39" x14ac:dyDescent="0.2">
      <c r="AD417" s="8"/>
      <c r="AE417" s="8"/>
      <c r="AF417" s="8"/>
      <c r="AG417" s="8"/>
      <c r="AH417" s="8"/>
      <c r="AI417" s="8"/>
      <c r="AJ417" s="8"/>
      <c r="AK417" s="8"/>
    </row>
    <row r="418" spans="30:39" x14ac:dyDescent="0.2">
      <c r="AD418" s="10" t="s">
        <v>1822</v>
      </c>
      <c r="AE418" s="11" t="s">
        <v>1821</v>
      </c>
    </row>
    <row r="419" spans="30:39" x14ac:dyDescent="0.2">
      <c r="AD419" s="12" t="s">
        <v>1823</v>
      </c>
      <c r="AE419" s="13">
        <v>0.12</v>
      </c>
    </row>
    <row r="420" spans="30:39" x14ac:dyDescent="0.2">
      <c r="AD420" s="14" t="s">
        <v>1824</v>
      </c>
      <c r="AE420" s="15" cm="1">
        <f t="array" ref="AE420">INDEX($AE$410:$AK$410,,MATCH(AE419*60,INDEX($AE$411:$AJ$414,MATCH(AE418,$AD$411:$AD$414,0),),1))</f>
        <v>1</v>
      </c>
      <c r="AH420" s="1" t="s">
        <v>803</v>
      </c>
    </row>
    <row r="425" spans="30:39" x14ac:dyDescent="0.2">
      <c r="AD425" s="1" t="s">
        <v>1836</v>
      </c>
      <c r="AE425" s="1" t="s">
        <v>1830</v>
      </c>
    </row>
    <row r="427" spans="30:39" x14ac:dyDescent="0.2">
      <c r="AE427" s="1">
        <v>1</v>
      </c>
      <c r="AF427" s="1">
        <v>2</v>
      </c>
      <c r="AG427" s="1">
        <v>3</v>
      </c>
      <c r="AH427" s="1">
        <v>4</v>
      </c>
      <c r="AI427" s="1">
        <v>5</v>
      </c>
      <c r="AJ427" s="1">
        <v>6</v>
      </c>
      <c r="AK427" s="1">
        <v>7</v>
      </c>
      <c r="AL427" s="1" t="s">
        <v>1837</v>
      </c>
    </row>
    <row r="428" spans="30:39" x14ac:dyDescent="0.2">
      <c r="AD428" s="1" t="s">
        <v>1817</v>
      </c>
      <c r="AE428" s="1">
        <v>9</v>
      </c>
      <c r="AF428" s="1">
        <v>17.5</v>
      </c>
      <c r="AG428" s="1">
        <v>26</v>
      </c>
      <c r="AH428" s="1">
        <v>43</v>
      </c>
      <c r="AI428" s="1">
        <v>68</v>
      </c>
      <c r="AJ428" s="1">
        <v>90</v>
      </c>
      <c r="AK428" s="1">
        <v>120</v>
      </c>
      <c r="AL428" s="1">
        <v>170</v>
      </c>
    </row>
    <row r="429" spans="30:39" x14ac:dyDescent="0.2">
      <c r="AD429" s="1" t="s">
        <v>1818</v>
      </c>
      <c r="AE429" s="1">
        <v>12</v>
      </c>
      <c r="AF429" s="1">
        <v>25</v>
      </c>
      <c r="AG429" s="1">
        <v>37</v>
      </c>
      <c r="AH429" s="1">
        <v>57</v>
      </c>
      <c r="AI429" s="1">
        <v>95</v>
      </c>
      <c r="AJ429" s="1">
        <v>125</v>
      </c>
      <c r="AK429" s="1">
        <v>166</v>
      </c>
      <c r="AL429" s="1">
        <v>240</v>
      </c>
    </row>
    <row r="430" spans="30:39" x14ac:dyDescent="0.2">
      <c r="AD430" s="1" t="s">
        <v>1819</v>
      </c>
      <c r="AE430" s="1">
        <v>16</v>
      </c>
      <c r="AF430" s="1">
        <v>30</v>
      </c>
      <c r="AG430" s="1">
        <v>45</v>
      </c>
      <c r="AH430" s="1">
        <v>79</v>
      </c>
      <c r="AI430" s="1">
        <v>120</v>
      </c>
      <c r="AJ430" s="1">
        <v>160</v>
      </c>
      <c r="AK430" s="1">
        <v>200</v>
      </c>
      <c r="AL430" s="1">
        <v>290</v>
      </c>
    </row>
    <row r="432" spans="30:39" x14ac:dyDescent="0.2">
      <c r="AD432" s="1" t="s">
        <v>1820</v>
      </c>
      <c r="AE432" s="1">
        <v>1</v>
      </c>
      <c r="AF432" s="1">
        <v>2</v>
      </c>
      <c r="AG432" s="1">
        <v>3</v>
      </c>
      <c r="AH432" s="1">
        <v>4</v>
      </c>
      <c r="AI432" s="1">
        <v>5</v>
      </c>
      <c r="AJ432" s="1">
        <v>6</v>
      </c>
      <c r="AK432" s="1">
        <v>7</v>
      </c>
      <c r="AL432" s="1" t="s">
        <v>1837</v>
      </c>
      <c r="AM432" s="1">
        <v>9</v>
      </c>
    </row>
    <row r="433" spans="3:38" x14ac:dyDescent="0.2">
      <c r="AD433" s="1" t="s">
        <v>1821</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x14ac:dyDescent="0.25">
      <c r="C434"/>
      <c r="D434"/>
      <c r="E434"/>
      <c r="AD434" s="1" t="s">
        <v>1817</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x14ac:dyDescent="0.25">
      <c r="C435"/>
      <c r="D435"/>
      <c r="E435"/>
      <c r="AD435" s="1" t="s">
        <v>1818</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x14ac:dyDescent="0.25">
      <c r="C436"/>
      <c r="D436"/>
      <c r="E436"/>
      <c r="AD436" s="1" t="s">
        <v>1819</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x14ac:dyDescent="0.25">
      <c r="C437"/>
      <c r="D437"/>
      <c r="E437"/>
    </row>
    <row r="438" spans="3:38" ht="15" x14ac:dyDescent="0.25">
      <c r="C438"/>
      <c r="D438"/>
      <c r="E438"/>
    </row>
    <row r="439" spans="3:38" ht="15" x14ac:dyDescent="0.25">
      <c r="C439"/>
      <c r="D439"/>
      <c r="E439"/>
    </row>
    <row r="440" spans="3:38" ht="15" x14ac:dyDescent="0.25">
      <c r="C440"/>
      <c r="D440"/>
      <c r="E440"/>
      <c r="AD440" s="10" t="s">
        <v>1822</v>
      </c>
      <c r="AE440" s="11" t="s">
        <v>1821</v>
      </c>
    </row>
    <row r="441" spans="3:38" ht="15" x14ac:dyDescent="0.25">
      <c r="C441"/>
      <c r="D441"/>
      <c r="E441"/>
      <c r="AD441" s="12" t="s">
        <v>1823</v>
      </c>
      <c r="AE441" s="13">
        <v>0.91</v>
      </c>
      <c r="AH441" s="1" t="str" cm="1">
        <f t="array" aca="1" ref="AH441" ca="1">IFERROR(INDEX(Data_radiator!$AE$432:$AL$432,,MATCH(AL77*60,INDEX(Data_radiator!$AE$433:$AL$436,MATCH(INDIRECT("'Eingabetabelle'!G"&amp;AI47&amp;"",TRUE),Data_radiator!AD354:AD357),1))),"")</f>
        <v/>
      </c>
    </row>
    <row r="442" spans="3:38" ht="15" x14ac:dyDescent="0.25">
      <c r="C442"/>
      <c r="D442"/>
      <c r="E442"/>
      <c r="AD442" s="14" t="s">
        <v>1824</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x14ac:dyDescent="0.25">
      <c r="C443"/>
      <c r="D443"/>
      <c r="E443"/>
    </row>
    <row r="444" spans="3:38" ht="15" x14ac:dyDescent="0.25">
      <c r="C444"/>
      <c r="D444"/>
      <c r="E444"/>
    </row>
    <row r="445" spans="3:38" ht="15" x14ac:dyDescent="0.25">
      <c r="C445"/>
      <c r="D445"/>
      <c r="E445"/>
    </row>
    <row r="446" spans="3:38" ht="15" x14ac:dyDescent="0.25">
      <c r="C446"/>
      <c r="D446"/>
      <c r="E446"/>
      <c r="AD446" s="1" t="s">
        <v>1838</v>
      </c>
      <c r="AE446" s="1" t="s">
        <v>1830</v>
      </c>
    </row>
    <row r="447" spans="3:38" ht="15" x14ac:dyDescent="0.25">
      <c r="C447"/>
      <c r="D447"/>
      <c r="E447"/>
    </row>
    <row r="448" spans="3:38" ht="15" x14ac:dyDescent="0.25">
      <c r="C448"/>
      <c r="D448"/>
      <c r="E448"/>
      <c r="AE448" s="8">
        <v>1</v>
      </c>
      <c r="AF448" s="8">
        <v>2</v>
      </c>
      <c r="AG448" s="8">
        <v>3</v>
      </c>
      <c r="AH448" s="8">
        <v>4</v>
      </c>
      <c r="AI448" s="1">
        <v>5</v>
      </c>
      <c r="AJ448" s="1">
        <v>6</v>
      </c>
      <c r="AK448" s="1">
        <v>7</v>
      </c>
      <c r="AL448" s="1" t="s">
        <v>1837</v>
      </c>
    </row>
    <row r="449" spans="3:38" ht="15" x14ac:dyDescent="0.25">
      <c r="C449"/>
      <c r="D449"/>
      <c r="E449"/>
      <c r="AD449" s="1" t="s">
        <v>1817</v>
      </c>
      <c r="AE449" s="1">
        <v>7.7</v>
      </c>
      <c r="AF449" s="1">
        <v>11</v>
      </c>
      <c r="AG449" s="1">
        <v>15</v>
      </c>
      <c r="AH449" s="1">
        <v>20</v>
      </c>
      <c r="AI449" s="1">
        <v>34</v>
      </c>
      <c r="AJ449" s="1">
        <v>60</v>
      </c>
      <c r="AK449" s="1">
        <v>80</v>
      </c>
      <c r="AL449" s="1">
        <v>100</v>
      </c>
    </row>
    <row r="450" spans="3:38" ht="15" x14ac:dyDescent="0.25">
      <c r="C450"/>
      <c r="D450"/>
      <c r="E450"/>
      <c r="AD450" s="1" t="s">
        <v>1818</v>
      </c>
      <c r="AE450" s="1">
        <v>10</v>
      </c>
      <c r="AF450" s="1">
        <v>13</v>
      </c>
      <c r="AG450" s="1">
        <v>18</v>
      </c>
      <c r="AH450" s="1">
        <v>33</v>
      </c>
      <c r="AI450" s="1">
        <v>48</v>
      </c>
      <c r="AJ450" s="1">
        <v>77</v>
      </c>
      <c r="AK450" s="1">
        <v>95</v>
      </c>
      <c r="AL450" s="1">
        <v>129</v>
      </c>
    </row>
    <row r="451" spans="3:38" ht="15" x14ac:dyDescent="0.25">
      <c r="C451"/>
      <c r="D451"/>
      <c r="E451"/>
      <c r="AD451" s="1" t="s">
        <v>1819</v>
      </c>
      <c r="AE451" s="1">
        <v>10.25</v>
      </c>
      <c r="AF451" s="1">
        <v>15.5</v>
      </c>
      <c r="AG451" s="1">
        <v>19</v>
      </c>
      <c r="AH451" s="1">
        <v>34</v>
      </c>
      <c r="AI451" s="1">
        <v>50</v>
      </c>
      <c r="AJ451" s="1">
        <v>80</v>
      </c>
      <c r="AK451" s="1">
        <v>99</v>
      </c>
      <c r="AL451" s="1">
        <v>135</v>
      </c>
    </row>
    <row r="452" spans="3:38" ht="15" x14ac:dyDescent="0.25">
      <c r="C452"/>
      <c r="D452"/>
      <c r="E452"/>
    </row>
    <row r="453" spans="3:38" ht="15" x14ac:dyDescent="0.25">
      <c r="C453"/>
      <c r="D453"/>
      <c r="E453"/>
      <c r="AD453" s="1" t="s">
        <v>1820</v>
      </c>
      <c r="AE453" s="1">
        <v>1</v>
      </c>
      <c r="AF453" s="1">
        <v>2</v>
      </c>
      <c r="AG453" s="1">
        <v>3</v>
      </c>
      <c r="AH453" s="1">
        <v>4</v>
      </c>
      <c r="AI453" s="1">
        <v>5</v>
      </c>
      <c r="AJ453" s="1">
        <v>6</v>
      </c>
      <c r="AK453" s="1">
        <v>7</v>
      </c>
      <c r="AL453" s="1" t="s">
        <v>1837</v>
      </c>
    </row>
    <row r="454" spans="3:38" ht="15" x14ac:dyDescent="0.25">
      <c r="C454"/>
      <c r="D454"/>
      <c r="E454"/>
      <c r="AD454" s="1" t="s">
        <v>1821</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x14ac:dyDescent="0.25">
      <c r="C455"/>
      <c r="D455"/>
      <c r="E455"/>
      <c r="AD455" s="1" t="s">
        <v>1817</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x14ac:dyDescent="0.25">
      <c r="C456"/>
      <c r="D456"/>
      <c r="E456"/>
      <c r="AD456" s="1" t="s">
        <v>1818</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x14ac:dyDescent="0.25">
      <c r="C457"/>
      <c r="D457"/>
      <c r="E457"/>
      <c r="AD457" s="1" t="s">
        <v>1819</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x14ac:dyDescent="0.25">
      <c r="C458"/>
      <c r="D458"/>
      <c r="E458"/>
    </row>
    <row r="459" spans="3:38" ht="15" x14ac:dyDescent="0.25">
      <c r="C459"/>
      <c r="D459"/>
      <c r="E459"/>
    </row>
    <row r="460" spans="3:38" ht="15" x14ac:dyDescent="0.25">
      <c r="C460"/>
      <c r="D460"/>
      <c r="E460"/>
    </row>
    <row r="461" spans="3:38" ht="15" x14ac:dyDescent="0.25">
      <c r="C461"/>
      <c r="D461"/>
      <c r="E461"/>
      <c r="AD461" s="10" t="s">
        <v>1822</v>
      </c>
      <c r="AE461" s="11" t="s">
        <v>1821</v>
      </c>
    </row>
    <row r="462" spans="3:38" ht="15" x14ac:dyDescent="0.25">
      <c r="C462"/>
      <c r="D462"/>
      <c r="E462"/>
      <c r="AD462" s="12" t="s">
        <v>1823</v>
      </c>
      <c r="AE462" s="13">
        <v>0.72</v>
      </c>
      <c r="AH462" s="1" t="str" cm="1">
        <f t="array" aca="1" ref="AH462" ca="1">IFERROR(INDEX(Data_radiator!$AE$432:$AL$432,,MATCH(AL98*60,INDEX(Data_radiator!$AE$433:$AL$436,MATCH(INDIRECT("'Eingabetabelle'!G"&amp;AH81&amp;"",TRUE),Data_radiator!AD375:AD378),1))),"")</f>
        <v/>
      </c>
    </row>
    <row r="463" spans="3:38" ht="15" x14ac:dyDescent="0.25">
      <c r="C463"/>
      <c r="D463"/>
      <c r="E463"/>
      <c r="AD463" s="14" t="s">
        <v>1824</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x14ac:dyDescent="0.25">
      <c r="C464"/>
      <c r="D464"/>
      <c r="E464"/>
    </row>
    <row r="465" spans="3:38" ht="15" x14ac:dyDescent="0.25">
      <c r="C465"/>
      <c r="D465"/>
      <c r="E465"/>
    </row>
    <row r="466" spans="3:38" ht="15" x14ac:dyDescent="0.25">
      <c r="C466"/>
      <c r="D466"/>
      <c r="E466"/>
    </row>
    <row r="467" spans="3:38" ht="15" x14ac:dyDescent="0.25">
      <c r="C467"/>
      <c r="D467"/>
      <c r="E467"/>
    </row>
    <row r="468" spans="3:38" ht="15" x14ac:dyDescent="0.25">
      <c r="C468"/>
      <c r="D468"/>
      <c r="E468"/>
      <c r="AD468" s="1" t="s">
        <v>1839</v>
      </c>
      <c r="AE468" s="1" t="s">
        <v>1830</v>
      </c>
    </row>
    <row r="469" spans="3:38" ht="15" x14ac:dyDescent="0.25">
      <c r="C469"/>
      <c r="D469"/>
      <c r="E469"/>
    </row>
    <row r="470" spans="3:38" ht="15" x14ac:dyDescent="0.25">
      <c r="C470"/>
      <c r="D470"/>
      <c r="E470"/>
      <c r="AE470" s="1">
        <v>1</v>
      </c>
      <c r="AF470" s="1">
        <v>2</v>
      </c>
      <c r="AG470" s="1">
        <v>3</v>
      </c>
      <c r="AH470" s="1">
        <v>4</v>
      </c>
      <c r="AI470" s="1">
        <v>5</v>
      </c>
      <c r="AJ470" s="1">
        <v>6</v>
      </c>
      <c r="AK470" s="1">
        <v>7</v>
      </c>
      <c r="AL470" s="1">
        <v>8</v>
      </c>
    </row>
    <row r="471" spans="3:38" ht="15" x14ac:dyDescent="0.25">
      <c r="C471"/>
      <c r="D471"/>
      <c r="E471"/>
      <c r="AD471" s="1" t="s">
        <v>1827</v>
      </c>
      <c r="AE471" s="1">
        <v>11</v>
      </c>
      <c r="AF471" s="1">
        <v>20</v>
      </c>
      <c r="AG471" s="1">
        <v>34</v>
      </c>
      <c r="AH471" s="1">
        <v>60</v>
      </c>
      <c r="AI471" s="1">
        <v>75</v>
      </c>
      <c r="AJ471" s="1">
        <v>92</v>
      </c>
      <c r="AK471" s="1">
        <v>145</v>
      </c>
      <c r="AL471" s="1">
        <v>170</v>
      </c>
    </row>
    <row r="472" spans="3:38" ht="15" x14ac:dyDescent="0.25">
      <c r="C472"/>
      <c r="D472"/>
      <c r="E472"/>
      <c r="AD472" s="1" t="s">
        <v>1828</v>
      </c>
      <c r="AE472" s="1">
        <v>15.5</v>
      </c>
      <c r="AF472" s="1">
        <v>28</v>
      </c>
      <c r="AG472" s="1">
        <v>47</v>
      </c>
      <c r="AH472" s="1">
        <v>70</v>
      </c>
      <c r="AI472" s="1">
        <v>106</v>
      </c>
      <c r="AJ472" s="1">
        <v>130</v>
      </c>
      <c r="AK472" s="1">
        <v>175</v>
      </c>
      <c r="AL472" s="1">
        <v>190</v>
      </c>
    </row>
    <row r="473" spans="3:38" ht="15" x14ac:dyDescent="0.25">
      <c r="C473"/>
      <c r="D473"/>
      <c r="E473"/>
      <c r="AD473" s="1" t="s">
        <v>1829</v>
      </c>
      <c r="AE473" s="1">
        <v>19</v>
      </c>
      <c r="AF473" s="1">
        <v>35</v>
      </c>
      <c r="AG473" s="1">
        <v>57.5</v>
      </c>
      <c r="AH473" s="1">
        <v>105</v>
      </c>
      <c r="AI473" s="1">
        <v>130</v>
      </c>
      <c r="AJ473" s="1">
        <v>160</v>
      </c>
      <c r="AK473" s="1">
        <v>215</v>
      </c>
      <c r="AL473" s="1">
        <v>225</v>
      </c>
    </row>
    <row r="474" spans="3:38" ht="15" x14ac:dyDescent="0.25">
      <c r="C474"/>
      <c r="D474"/>
      <c r="E474"/>
    </row>
    <row r="475" spans="3:38" ht="15" x14ac:dyDescent="0.25">
      <c r="C475"/>
      <c r="D475"/>
      <c r="E475"/>
      <c r="AD475" s="1" t="s">
        <v>1820</v>
      </c>
      <c r="AE475" s="1">
        <v>1</v>
      </c>
      <c r="AF475" s="1">
        <v>2</v>
      </c>
      <c r="AG475" s="1">
        <v>3</v>
      </c>
      <c r="AH475" s="1">
        <v>4</v>
      </c>
      <c r="AI475" s="1">
        <v>5</v>
      </c>
      <c r="AJ475" s="1">
        <v>6</v>
      </c>
      <c r="AK475" s="1">
        <v>7</v>
      </c>
      <c r="AL475" s="1">
        <v>8</v>
      </c>
    </row>
    <row r="476" spans="3:38" ht="15" x14ac:dyDescent="0.25">
      <c r="C476"/>
      <c r="D476"/>
      <c r="E476"/>
      <c r="AD476" s="1" t="s">
        <v>1821</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x14ac:dyDescent="0.25">
      <c r="C477"/>
      <c r="D477"/>
      <c r="E477"/>
      <c r="AD477" s="1" t="s">
        <v>1817</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x14ac:dyDescent="0.25">
      <c r="C478"/>
      <c r="D478"/>
      <c r="E478"/>
      <c r="AD478" s="1" t="s">
        <v>1818</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x14ac:dyDescent="0.25">
      <c r="C479"/>
      <c r="D479"/>
      <c r="E479"/>
      <c r="AD479" s="1" t="s">
        <v>1819</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x14ac:dyDescent="0.25">
      <c r="C480"/>
      <c r="D480"/>
      <c r="E480"/>
    </row>
    <row r="481" spans="3:36" ht="15" x14ac:dyDescent="0.25">
      <c r="C481"/>
      <c r="D481"/>
      <c r="E481"/>
    </row>
    <row r="482" spans="3:36" ht="15" x14ac:dyDescent="0.25">
      <c r="C482"/>
      <c r="D482"/>
      <c r="E482"/>
    </row>
    <row r="483" spans="3:36" ht="15" x14ac:dyDescent="0.25">
      <c r="C483"/>
      <c r="D483"/>
      <c r="E483"/>
      <c r="AD483" s="10" t="s">
        <v>1822</v>
      </c>
      <c r="AE483" s="11" t="s">
        <v>1821</v>
      </c>
    </row>
    <row r="484" spans="3:36" ht="15" x14ac:dyDescent="0.25">
      <c r="C484"/>
      <c r="D484"/>
      <c r="E484"/>
      <c r="AD484" s="12" t="s">
        <v>1823</v>
      </c>
      <c r="AE484" s="13">
        <v>0.72</v>
      </c>
      <c r="AH484" s="1" t="s">
        <v>1840</v>
      </c>
    </row>
    <row r="485" spans="3:36" ht="15" x14ac:dyDescent="0.25">
      <c r="C485"/>
      <c r="D485"/>
      <c r="E485"/>
      <c r="AD485" s="14" t="s">
        <v>1824</v>
      </c>
      <c r="AE485" s="15" cm="1">
        <f t="array" ref="AE485">INDEX($AE$475:$AL$475,,MATCH(AE484*60,INDEX($AE$476:$AL$479,MATCH(AE483,$AD$476:$AD$479,0),),1))</f>
        <v>4</v>
      </c>
      <c r="AG485" s="1" t="s">
        <v>1840</v>
      </c>
    </row>
    <row r="486" spans="3:36" ht="15" x14ac:dyDescent="0.25">
      <c r="C486"/>
      <c r="D486"/>
      <c r="E486"/>
    </row>
    <row r="487" spans="3:36" ht="15" x14ac:dyDescent="0.25">
      <c r="C487"/>
      <c r="D487"/>
      <c r="E487"/>
    </row>
    <row r="488" spans="3:36" ht="15" x14ac:dyDescent="0.25">
      <c r="C488"/>
      <c r="D488"/>
      <c r="E488"/>
    </row>
    <row r="489" spans="3:36" ht="15" x14ac:dyDescent="0.25">
      <c r="C489"/>
      <c r="D489"/>
      <c r="E489"/>
      <c r="AD489" s="1" t="s">
        <v>1841</v>
      </c>
      <c r="AE489" s="1" t="s">
        <v>1830</v>
      </c>
    </row>
    <row r="490" spans="3:36" ht="15" x14ac:dyDescent="0.25">
      <c r="C490"/>
      <c r="D490"/>
      <c r="E490"/>
    </row>
    <row r="491" spans="3:36" ht="15" x14ac:dyDescent="0.25">
      <c r="C491"/>
      <c r="D491"/>
      <c r="E491"/>
      <c r="AE491" s="1">
        <v>1</v>
      </c>
      <c r="AF491" s="1">
        <v>2</v>
      </c>
      <c r="AG491" s="1">
        <v>3</v>
      </c>
      <c r="AH491" s="1">
        <v>4</v>
      </c>
      <c r="AI491" s="1">
        <v>5</v>
      </c>
      <c r="AJ491" s="1">
        <v>6</v>
      </c>
    </row>
    <row r="492" spans="3:36" ht="15" x14ac:dyDescent="0.25">
      <c r="C492"/>
      <c r="D492"/>
      <c r="E492"/>
      <c r="AD492" s="1" t="s">
        <v>1827</v>
      </c>
      <c r="AE492" s="1">
        <v>10.5</v>
      </c>
      <c r="AF492" s="1">
        <v>22</v>
      </c>
      <c r="AG492" s="1">
        <v>37</v>
      </c>
      <c r="AH492" s="1">
        <v>55</v>
      </c>
      <c r="AI492" s="1">
        <v>82</v>
      </c>
      <c r="AJ492" s="1">
        <v>105</v>
      </c>
    </row>
    <row r="493" spans="3:36" ht="15" x14ac:dyDescent="0.25">
      <c r="C493"/>
      <c r="D493"/>
      <c r="E493"/>
      <c r="AD493" s="1" t="s">
        <v>1828</v>
      </c>
      <c r="AE493" s="1">
        <v>15</v>
      </c>
      <c r="AF493" s="1">
        <v>30.5</v>
      </c>
      <c r="AG493" s="1">
        <v>52</v>
      </c>
      <c r="AH493" s="1">
        <v>72</v>
      </c>
      <c r="AI493" s="1">
        <v>115</v>
      </c>
      <c r="AJ493" s="1">
        <v>150</v>
      </c>
    </row>
    <row r="494" spans="3:36" ht="15" x14ac:dyDescent="0.25">
      <c r="C494"/>
      <c r="D494"/>
      <c r="E494"/>
      <c r="AD494" s="1" t="s">
        <v>1829</v>
      </c>
      <c r="AE494" s="1">
        <v>18.5</v>
      </c>
      <c r="AF494" s="1">
        <v>38</v>
      </c>
      <c r="AG494" s="1">
        <v>62</v>
      </c>
      <c r="AH494" s="1">
        <v>90</v>
      </c>
      <c r="AI494" s="1">
        <v>146</v>
      </c>
      <c r="AJ494" s="1">
        <v>180</v>
      </c>
    </row>
    <row r="495" spans="3:36" ht="15" x14ac:dyDescent="0.25">
      <c r="C495"/>
      <c r="D495"/>
      <c r="E495"/>
    </row>
    <row r="496" spans="3:36" ht="15" x14ac:dyDescent="0.25">
      <c r="C496"/>
      <c r="D496"/>
      <c r="E496"/>
      <c r="AD496" s="1" t="s">
        <v>1820</v>
      </c>
      <c r="AE496" s="1">
        <v>1</v>
      </c>
      <c r="AF496" s="1">
        <v>2</v>
      </c>
      <c r="AG496" s="1">
        <v>3</v>
      </c>
      <c r="AH496" s="1">
        <v>4</v>
      </c>
      <c r="AI496" s="1">
        <v>5</v>
      </c>
      <c r="AJ496" s="1">
        <v>6</v>
      </c>
    </row>
    <row r="497" spans="3:36" ht="15" x14ac:dyDescent="0.25">
      <c r="C497"/>
      <c r="D497"/>
      <c r="E497"/>
      <c r="AD497" s="1" t="s">
        <v>1821</v>
      </c>
      <c r="AE497" s="1">
        <v>0</v>
      </c>
      <c r="AF497" s="1">
        <f>AE492+1</f>
        <v>11.5</v>
      </c>
      <c r="AG497" s="1">
        <f t="shared" ref="AG497:AJ497" si="16">AF492+1</f>
        <v>23</v>
      </c>
      <c r="AH497" s="1">
        <f t="shared" si="16"/>
        <v>38</v>
      </c>
      <c r="AI497" s="1">
        <f t="shared" si="16"/>
        <v>56</v>
      </c>
      <c r="AJ497" s="1">
        <f t="shared" si="16"/>
        <v>83</v>
      </c>
    </row>
    <row r="498" spans="3:36" ht="15" x14ac:dyDescent="0.25">
      <c r="C498"/>
      <c r="D498"/>
      <c r="E498"/>
      <c r="AD498" s="1" t="s">
        <v>1817</v>
      </c>
      <c r="AE498" s="1">
        <v>0</v>
      </c>
      <c r="AF498" s="1">
        <f t="shared" ref="AF498:AJ500" si="17">AE492+1</f>
        <v>11.5</v>
      </c>
      <c r="AG498" s="1">
        <f t="shared" si="17"/>
        <v>23</v>
      </c>
      <c r="AH498" s="1">
        <f t="shared" si="17"/>
        <v>38</v>
      </c>
      <c r="AI498" s="1">
        <f t="shared" si="17"/>
        <v>56</v>
      </c>
      <c r="AJ498" s="1">
        <f t="shared" si="17"/>
        <v>83</v>
      </c>
    </row>
    <row r="499" spans="3:36" ht="15" x14ac:dyDescent="0.25">
      <c r="C499"/>
      <c r="D499"/>
      <c r="E499"/>
      <c r="AD499" s="1" t="s">
        <v>1818</v>
      </c>
      <c r="AE499" s="1">
        <v>0</v>
      </c>
      <c r="AF499" s="1">
        <f t="shared" si="17"/>
        <v>16</v>
      </c>
      <c r="AG499" s="1">
        <f t="shared" si="17"/>
        <v>31.5</v>
      </c>
      <c r="AH499" s="1">
        <f t="shared" si="17"/>
        <v>53</v>
      </c>
      <c r="AI499" s="1">
        <f t="shared" si="17"/>
        <v>73</v>
      </c>
      <c r="AJ499" s="1">
        <f t="shared" si="17"/>
        <v>116</v>
      </c>
    </row>
    <row r="500" spans="3:36" ht="15" x14ac:dyDescent="0.25">
      <c r="C500"/>
      <c r="D500"/>
      <c r="E500"/>
      <c r="AD500" s="1" t="s">
        <v>1819</v>
      </c>
      <c r="AE500" s="1">
        <v>0</v>
      </c>
      <c r="AF500" s="1">
        <f t="shared" si="17"/>
        <v>19.5</v>
      </c>
      <c r="AG500" s="1">
        <f t="shared" si="17"/>
        <v>39</v>
      </c>
      <c r="AH500" s="1">
        <f t="shared" si="17"/>
        <v>63</v>
      </c>
      <c r="AI500" s="1">
        <f t="shared" si="17"/>
        <v>91</v>
      </c>
      <c r="AJ500" s="1">
        <f t="shared" si="17"/>
        <v>147</v>
      </c>
    </row>
    <row r="501" spans="3:36" ht="15" x14ac:dyDescent="0.25">
      <c r="C501"/>
      <c r="D501"/>
      <c r="E501"/>
    </row>
    <row r="502" spans="3:36" ht="15" x14ac:dyDescent="0.25">
      <c r="C502"/>
      <c r="D502"/>
      <c r="E502"/>
    </row>
    <row r="503" spans="3:36" ht="15" x14ac:dyDescent="0.25">
      <c r="C503"/>
      <c r="D503"/>
      <c r="E503"/>
    </row>
    <row r="504" spans="3:36" ht="15" x14ac:dyDescent="0.25">
      <c r="C504"/>
      <c r="D504"/>
      <c r="E504"/>
      <c r="AD504" s="10" t="s">
        <v>1822</v>
      </c>
      <c r="AE504" s="11" t="s">
        <v>1821</v>
      </c>
    </row>
    <row r="505" spans="3:36" ht="15" x14ac:dyDescent="0.25">
      <c r="C505"/>
      <c r="D505"/>
      <c r="E505"/>
      <c r="AD505" s="12" t="s">
        <v>1823</v>
      </c>
      <c r="AE505" s="13">
        <v>0.2</v>
      </c>
      <c r="AH505" s="1" t="s">
        <v>1840</v>
      </c>
    </row>
    <row r="506" spans="3:36" ht="15" x14ac:dyDescent="0.25">
      <c r="C506"/>
      <c r="D506"/>
      <c r="E506"/>
      <c r="AD506" s="14" t="s">
        <v>1824</v>
      </c>
      <c r="AE506" s="15" cm="1">
        <f t="array" ref="AE506">INDEX($AE$496:$AL$496,,MATCH(AE505*60,INDEX($AE$497:$AL$500,MATCH(AE504,$AD$497:$AD$500,0),),1))</f>
        <v>2</v>
      </c>
      <c r="AG506" s="1" t="s">
        <v>1840</v>
      </c>
    </row>
    <row r="507" spans="3:36" ht="15" x14ac:dyDescent="0.25">
      <c r="C507"/>
      <c r="D507"/>
      <c r="E507"/>
    </row>
    <row r="508" spans="3:36" ht="15" x14ac:dyDescent="0.25">
      <c r="C508"/>
      <c r="D508"/>
      <c r="E508"/>
    </row>
    <row r="509" spans="3:36" ht="15" x14ac:dyDescent="0.25">
      <c r="C509"/>
      <c r="D509"/>
      <c r="E509"/>
    </row>
    <row r="510" spans="3:36" ht="15" x14ac:dyDescent="0.25">
      <c r="C510"/>
      <c r="D510"/>
      <c r="E510"/>
    </row>
    <row r="511" spans="3:36" ht="15" x14ac:dyDescent="0.25">
      <c r="C511"/>
      <c r="D511"/>
      <c r="E511"/>
      <c r="AD511" s="1" t="s">
        <v>1842</v>
      </c>
      <c r="AE511" s="1" t="s">
        <v>1830</v>
      </c>
    </row>
    <row r="512" spans="3:36" ht="15" x14ac:dyDescent="0.25">
      <c r="C512"/>
      <c r="D512"/>
      <c r="E512"/>
    </row>
    <row r="513" spans="3:45" ht="15" x14ac:dyDescent="0.2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x14ac:dyDescent="0.25">
      <c r="C514"/>
      <c r="D514"/>
      <c r="E514"/>
      <c r="AD514" s="1" t="s">
        <v>1827</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x14ac:dyDescent="0.25">
      <c r="C515"/>
      <c r="D515"/>
      <c r="E515"/>
      <c r="AD515" s="1" t="s">
        <v>1828</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x14ac:dyDescent="0.25">
      <c r="C516"/>
      <c r="D516"/>
      <c r="E516"/>
      <c r="AD516" s="1" t="s">
        <v>1829</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x14ac:dyDescent="0.25">
      <c r="C517"/>
      <c r="D517"/>
      <c r="E517"/>
    </row>
    <row r="518" spans="3:45" ht="15" x14ac:dyDescent="0.25">
      <c r="C518"/>
      <c r="D518"/>
      <c r="E518"/>
      <c r="AD518" s="1" t="s">
        <v>1820</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x14ac:dyDescent="0.25">
      <c r="C519"/>
      <c r="D519"/>
      <c r="E519"/>
      <c r="AD519" s="1" t="s">
        <v>1821</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x14ac:dyDescent="0.25">
      <c r="C520"/>
      <c r="D520"/>
      <c r="E520"/>
      <c r="AD520" s="1" t="s">
        <v>1817</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x14ac:dyDescent="0.25">
      <c r="C521"/>
      <c r="D521"/>
      <c r="E521"/>
      <c r="AD521" s="1" t="s">
        <v>1818</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x14ac:dyDescent="0.25">
      <c r="C522"/>
      <c r="D522"/>
      <c r="E522"/>
      <c r="AD522" s="1" t="s">
        <v>1819</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x14ac:dyDescent="0.25">
      <c r="C523"/>
      <c r="D523"/>
      <c r="E523"/>
    </row>
    <row r="524" spans="3:45" ht="15" x14ac:dyDescent="0.25">
      <c r="C524"/>
      <c r="D524"/>
      <c r="E524"/>
    </row>
    <row r="525" spans="3:45" ht="15" x14ac:dyDescent="0.25">
      <c r="C525"/>
      <c r="D525"/>
      <c r="E525"/>
    </row>
    <row r="526" spans="3:45" ht="15" x14ac:dyDescent="0.25">
      <c r="C526"/>
      <c r="D526"/>
      <c r="E526"/>
      <c r="AD526" s="10" t="s">
        <v>1822</v>
      </c>
      <c r="AE526" s="11" t="s">
        <v>1821</v>
      </c>
    </row>
    <row r="527" spans="3:45" ht="15" x14ac:dyDescent="0.25">
      <c r="C527"/>
      <c r="D527"/>
      <c r="E527"/>
      <c r="AD527" s="12" t="s">
        <v>1823</v>
      </c>
      <c r="AE527" s="13">
        <v>1.44</v>
      </c>
      <c r="AH527" s="1" t="s">
        <v>1840</v>
      </c>
    </row>
    <row r="528" spans="3:45" ht="15" x14ac:dyDescent="0.25">
      <c r="C528"/>
      <c r="D528"/>
      <c r="E528"/>
      <c r="AD528" s="14" t="s">
        <v>1824</v>
      </c>
      <c r="AE528" s="15" cm="1">
        <f t="array" ref="AE528">INDEX($AE$518:$AS$518,,MATCH(AE527*60,INDEX($AE$519:$AS$522,MATCH(AE526,$AD$519:$AD$522,0),),1))</f>
        <v>4.5</v>
      </c>
      <c r="AG528" s="1" t="s">
        <v>1840</v>
      </c>
    </row>
    <row r="529" spans="3:5" ht="15" x14ac:dyDescent="0.25">
      <c r="C529"/>
      <c r="D529"/>
      <c r="E529"/>
    </row>
    <row r="530" spans="3:5" ht="15" x14ac:dyDescent="0.25">
      <c r="C530"/>
      <c r="D530"/>
      <c r="E530"/>
    </row>
    <row r="531" spans="3:5" ht="15" x14ac:dyDescent="0.25">
      <c r="C531"/>
      <c r="D531"/>
      <c r="E531"/>
    </row>
    <row r="532" spans="3:5" ht="15" x14ac:dyDescent="0.25">
      <c r="C532"/>
      <c r="D532"/>
      <c r="E532"/>
    </row>
    <row r="533" spans="3:5" ht="15" x14ac:dyDescent="0.25">
      <c r="C533"/>
      <c r="D533"/>
      <c r="E533"/>
    </row>
    <row r="534" spans="3:5" ht="15" x14ac:dyDescent="0.25">
      <c r="C534"/>
      <c r="D534"/>
      <c r="E534"/>
    </row>
    <row r="535" spans="3:5" ht="15" x14ac:dyDescent="0.25">
      <c r="C535"/>
      <c r="D535"/>
      <c r="E535"/>
    </row>
    <row r="536" spans="3:5" ht="15" x14ac:dyDescent="0.25">
      <c r="C536"/>
      <c r="D536"/>
      <c r="E536"/>
    </row>
    <row r="537" spans="3:5" ht="15" x14ac:dyDescent="0.25">
      <c r="C537"/>
      <c r="D537"/>
      <c r="E537"/>
    </row>
    <row r="538" spans="3:5" ht="15" x14ac:dyDescent="0.25">
      <c r="C538"/>
      <c r="D538"/>
      <c r="E538"/>
    </row>
    <row r="539" spans="3:5" ht="15" x14ac:dyDescent="0.25">
      <c r="C539"/>
      <c r="D539"/>
      <c r="E539"/>
    </row>
    <row r="540" spans="3:5" ht="15" x14ac:dyDescent="0.25">
      <c r="C540"/>
      <c r="D540"/>
      <c r="E540"/>
    </row>
    <row r="541" spans="3:5" ht="15" x14ac:dyDescent="0.25">
      <c r="C541"/>
      <c r="D541"/>
      <c r="E541"/>
    </row>
    <row r="542" spans="3:5" ht="15" x14ac:dyDescent="0.25">
      <c r="C542"/>
      <c r="D542"/>
      <c r="E542"/>
    </row>
    <row r="543" spans="3:5" ht="15" x14ac:dyDescent="0.25">
      <c r="C543"/>
      <c r="D543"/>
      <c r="E543"/>
    </row>
    <row r="544" spans="3:5" ht="15" x14ac:dyDescent="0.25">
      <c r="C544"/>
      <c r="D544"/>
      <c r="E544"/>
    </row>
    <row r="545" spans="3:5" ht="15" x14ac:dyDescent="0.25">
      <c r="C545"/>
      <c r="D545"/>
      <c r="E545"/>
    </row>
    <row r="546" spans="3:5" ht="15" x14ac:dyDescent="0.25">
      <c r="C546"/>
      <c r="D546"/>
      <c r="E546"/>
    </row>
    <row r="547" spans="3:5" ht="15" x14ac:dyDescent="0.25">
      <c r="C547"/>
      <c r="D547"/>
      <c r="E547"/>
    </row>
    <row r="548" spans="3:5" ht="15" x14ac:dyDescent="0.25">
      <c r="C548"/>
      <c r="D548"/>
      <c r="E548"/>
    </row>
    <row r="549" spans="3:5" ht="15" x14ac:dyDescent="0.25">
      <c r="C549"/>
      <c r="D549"/>
      <c r="E549"/>
    </row>
    <row r="550" spans="3:5" ht="15" x14ac:dyDescent="0.25">
      <c r="C550"/>
      <c r="D550"/>
      <c r="E550"/>
    </row>
    <row r="551" spans="3:5" ht="15" x14ac:dyDescent="0.25">
      <c r="C551"/>
      <c r="D551"/>
      <c r="E551"/>
    </row>
    <row r="552" spans="3:5" ht="15" x14ac:dyDescent="0.25">
      <c r="C552"/>
      <c r="D552"/>
      <c r="E552"/>
    </row>
    <row r="553" spans="3:5" ht="15" x14ac:dyDescent="0.25">
      <c r="C553"/>
      <c r="D553"/>
      <c r="E553"/>
    </row>
    <row r="554" spans="3:5" ht="15" x14ac:dyDescent="0.25">
      <c r="C554"/>
      <c r="D554"/>
      <c r="E554"/>
    </row>
    <row r="555" spans="3:5" ht="15" x14ac:dyDescent="0.25">
      <c r="C555"/>
      <c r="D555"/>
      <c r="E555"/>
    </row>
    <row r="556" spans="3:5" ht="15" x14ac:dyDescent="0.25">
      <c r="C556"/>
      <c r="D556"/>
      <c r="E556"/>
    </row>
    <row r="557" spans="3:5" ht="15" x14ac:dyDescent="0.25">
      <c r="C557"/>
      <c r="D557"/>
      <c r="E557"/>
    </row>
    <row r="558" spans="3:5" ht="15" x14ac:dyDescent="0.25">
      <c r="C558"/>
      <c r="D558"/>
      <c r="E558"/>
    </row>
    <row r="559" spans="3:5" ht="15" x14ac:dyDescent="0.25">
      <c r="C559"/>
      <c r="D559"/>
      <c r="E559"/>
    </row>
    <row r="560" spans="3:5" ht="15" x14ac:dyDescent="0.25">
      <c r="C560"/>
      <c r="D560"/>
      <c r="E560"/>
    </row>
    <row r="561" spans="3:5" ht="15" x14ac:dyDescent="0.25">
      <c r="C561"/>
      <c r="D561"/>
      <c r="E561"/>
    </row>
    <row r="562" spans="3:5" ht="15" x14ac:dyDescent="0.25">
      <c r="C562"/>
      <c r="D562"/>
      <c r="E562"/>
    </row>
    <row r="563" spans="3:5" ht="15" x14ac:dyDescent="0.25">
      <c r="C563"/>
      <c r="D563"/>
      <c r="E563"/>
    </row>
    <row r="564" spans="3:5" ht="15" x14ac:dyDescent="0.25">
      <c r="C564"/>
      <c r="D564"/>
      <c r="E564"/>
    </row>
    <row r="565" spans="3:5" ht="15" x14ac:dyDescent="0.25">
      <c r="C565"/>
      <c r="D565"/>
      <c r="E565"/>
    </row>
    <row r="566" spans="3:5" ht="15" x14ac:dyDescent="0.25">
      <c r="C566"/>
      <c r="D566"/>
      <c r="E566"/>
    </row>
    <row r="567" spans="3:5" ht="15" x14ac:dyDescent="0.25">
      <c r="C567"/>
      <c r="D567"/>
      <c r="E567"/>
    </row>
    <row r="568" spans="3:5" ht="15" x14ac:dyDescent="0.25">
      <c r="C568"/>
      <c r="D568"/>
      <c r="E568"/>
    </row>
    <row r="569" spans="3:5" ht="15" x14ac:dyDescent="0.25">
      <c r="C569"/>
      <c r="D569"/>
      <c r="E569"/>
    </row>
    <row r="570" spans="3:5" ht="15" x14ac:dyDescent="0.25">
      <c r="C570"/>
      <c r="D570"/>
      <c r="E570"/>
    </row>
    <row r="571" spans="3:5" ht="15" x14ac:dyDescent="0.25">
      <c r="C571"/>
      <c r="D571"/>
      <c r="E571"/>
    </row>
    <row r="572" spans="3:5" ht="15" x14ac:dyDescent="0.25">
      <c r="C572"/>
      <c r="D572"/>
      <c r="E572"/>
    </row>
    <row r="573" spans="3:5" ht="15" x14ac:dyDescent="0.25">
      <c r="C573"/>
      <c r="D573"/>
      <c r="E573"/>
    </row>
    <row r="574" spans="3:5" ht="15" x14ac:dyDescent="0.25">
      <c r="C574"/>
      <c r="D574"/>
      <c r="E574"/>
    </row>
    <row r="575" spans="3:5" ht="15" x14ac:dyDescent="0.25">
      <c r="C575"/>
      <c r="D575"/>
      <c r="E575"/>
    </row>
    <row r="576" spans="3:5" ht="15" x14ac:dyDescent="0.25">
      <c r="C576"/>
      <c r="D576"/>
      <c r="E576"/>
    </row>
    <row r="577" spans="3:5" ht="15" x14ac:dyDescent="0.25">
      <c r="C577"/>
      <c r="D577"/>
      <c r="E577"/>
    </row>
    <row r="578" spans="3:5" ht="15" x14ac:dyDescent="0.25">
      <c r="C578"/>
      <c r="D578"/>
      <c r="E578"/>
    </row>
    <row r="579" spans="3:5" ht="15" x14ac:dyDescent="0.25">
      <c r="C579"/>
      <c r="D579"/>
      <c r="E579"/>
    </row>
    <row r="580" spans="3:5" ht="15" x14ac:dyDescent="0.25">
      <c r="C580"/>
      <c r="D580"/>
      <c r="E580"/>
    </row>
    <row r="581" spans="3:5" ht="15" x14ac:dyDescent="0.25">
      <c r="C581"/>
      <c r="D581"/>
      <c r="E581"/>
    </row>
    <row r="582" spans="3:5" ht="15" x14ac:dyDescent="0.25">
      <c r="C582"/>
      <c r="D582"/>
      <c r="E582"/>
    </row>
    <row r="583" spans="3:5" ht="15" x14ac:dyDescent="0.25">
      <c r="C583"/>
      <c r="D583"/>
      <c r="E583"/>
    </row>
    <row r="584" spans="3:5" ht="15" x14ac:dyDescent="0.25">
      <c r="C584"/>
      <c r="D584"/>
      <c r="E584"/>
    </row>
    <row r="585" spans="3:5" ht="15" x14ac:dyDescent="0.25">
      <c r="C585"/>
      <c r="D585"/>
      <c r="E585"/>
    </row>
    <row r="586" spans="3:5" ht="15" x14ac:dyDescent="0.25">
      <c r="C586"/>
      <c r="D586"/>
      <c r="E586"/>
    </row>
    <row r="587" spans="3:5" ht="15" x14ac:dyDescent="0.25">
      <c r="C587"/>
      <c r="D587"/>
      <c r="E587"/>
    </row>
    <row r="588" spans="3:5" ht="15" x14ac:dyDescent="0.25">
      <c r="C588"/>
      <c r="D588"/>
      <c r="E588"/>
    </row>
    <row r="589" spans="3:5" ht="15" x14ac:dyDescent="0.25">
      <c r="C589"/>
      <c r="D589"/>
      <c r="E589"/>
    </row>
    <row r="590" spans="3:5" ht="15" x14ac:dyDescent="0.25">
      <c r="C590"/>
      <c r="D590"/>
      <c r="E590"/>
    </row>
    <row r="591" spans="3:5" ht="15" x14ac:dyDescent="0.25">
      <c r="C591"/>
      <c r="D591"/>
      <c r="E591"/>
    </row>
    <row r="592" spans="3:5" ht="15" x14ac:dyDescent="0.25">
      <c r="C592"/>
      <c r="D592"/>
      <c r="E592"/>
    </row>
    <row r="593" spans="3:5" ht="15" x14ac:dyDescent="0.25">
      <c r="C593"/>
      <c r="D593"/>
      <c r="E593"/>
    </row>
    <row r="594" spans="3:5" ht="15" x14ac:dyDescent="0.25">
      <c r="C594"/>
      <c r="D594"/>
      <c r="E594"/>
    </row>
    <row r="595" spans="3:5" ht="15" x14ac:dyDescent="0.25">
      <c r="C595"/>
      <c r="D595"/>
      <c r="E595"/>
    </row>
    <row r="596" spans="3:5" ht="15" x14ac:dyDescent="0.25">
      <c r="C596"/>
      <c r="D596"/>
      <c r="E596"/>
    </row>
    <row r="597" spans="3:5" ht="15" x14ac:dyDescent="0.25">
      <c r="C597"/>
      <c r="D597"/>
      <c r="E597"/>
    </row>
    <row r="598" spans="3:5" ht="15" x14ac:dyDescent="0.25">
      <c r="C598"/>
      <c r="D598"/>
      <c r="E598"/>
    </row>
    <row r="599" spans="3:5" ht="15" x14ac:dyDescent="0.25">
      <c r="C599"/>
      <c r="D599"/>
      <c r="E599"/>
    </row>
    <row r="600" spans="3:5" ht="15" x14ac:dyDescent="0.25">
      <c r="C600"/>
      <c r="D600"/>
      <c r="E600"/>
    </row>
    <row r="601" spans="3:5" ht="15" x14ac:dyDescent="0.25">
      <c r="C601"/>
      <c r="D601"/>
      <c r="E601"/>
    </row>
    <row r="602" spans="3:5" ht="15" x14ac:dyDescent="0.25">
      <c r="C602"/>
      <c r="D602"/>
      <c r="E602"/>
    </row>
    <row r="603" spans="3:5" ht="15" x14ac:dyDescent="0.25">
      <c r="C603"/>
      <c r="D603"/>
      <c r="E603"/>
    </row>
    <row r="604" spans="3:5" ht="15" x14ac:dyDescent="0.25">
      <c r="C604"/>
      <c r="D604"/>
      <c r="E604"/>
    </row>
    <row r="605" spans="3:5" ht="15" x14ac:dyDescent="0.25">
      <c r="C605"/>
      <c r="D605"/>
      <c r="E605"/>
    </row>
    <row r="606" spans="3:5" ht="15" x14ac:dyDescent="0.25">
      <c r="C606"/>
      <c r="D606"/>
      <c r="E606"/>
    </row>
    <row r="607" spans="3:5" ht="15" x14ac:dyDescent="0.25">
      <c r="C607"/>
      <c r="D607"/>
      <c r="E607"/>
    </row>
    <row r="608" spans="3:5" ht="15" x14ac:dyDescent="0.25">
      <c r="C608"/>
      <c r="D608"/>
      <c r="E608"/>
    </row>
    <row r="609" spans="3:5" ht="15" x14ac:dyDescent="0.25">
      <c r="C609"/>
      <c r="D609"/>
      <c r="E609"/>
    </row>
    <row r="610" spans="3:5" ht="15" x14ac:dyDescent="0.25">
      <c r="C610"/>
      <c r="D610"/>
      <c r="E610"/>
    </row>
    <row r="611" spans="3:5" ht="15" x14ac:dyDescent="0.25">
      <c r="C611"/>
      <c r="D611"/>
      <c r="E611"/>
    </row>
    <row r="612" spans="3:5" ht="15" x14ac:dyDescent="0.25">
      <c r="C612"/>
      <c r="D612"/>
      <c r="E612"/>
    </row>
    <row r="613" spans="3:5" ht="15" x14ac:dyDescent="0.25">
      <c r="C613"/>
      <c r="D613"/>
      <c r="E613"/>
    </row>
    <row r="614" spans="3:5" ht="15" x14ac:dyDescent="0.25">
      <c r="C614"/>
      <c r="D614"/>
      <c r="E614"/>
    </row>
    <row r="615" spans="3:5" ht="15" x14ac:dyDescent="0.25">
      <c r="C615"/>
      <c r="D615"/>
      <c r="E615"/>
    </row>
    <row r="616" spans="3:5" ht="15" x14ac:dyDescent="0.25">
      <c r="C616"/>
      <c r="D616"/>
      <c r="E616"/>
    </row>
    <row r="617" spans="3:5" ht="15" x14ac:dyDescent="0.25">
      <c r="C617"/>
      <c r="D617"/>
      <c r="E617"/>
    </row>
    <row r="618" spans="3:5" ht="15" x14ac:dyDescent="0.25">
      <c r="C618"/>
      <c r="D618"/>
      <c r="E618"/>
    </row>
    <row r="619" spans="3:5" ht="15" x14ac:dyDescent="0.25">
      <c r="C619"/>
      <c r="D619"/>
      <c r="E619"/>
    </row>
    <row r="620" spans="3:5" ht="15" x14ac:dyDescent="0.25">
      <c r="C620"/>
      <c r="D620"/>
      <c r="E620"/>
    </row>
    <row r="621" spans="3:5" ht="15" x14ac:dyDescent="0.25">
      <c r="C621"/>
      <c r="D621"/>
      <c r="E621"/>
    </row>
    <row r="622" spans="3:5" ht="15" x14ac:dyDescent="0.25">
      <c r="C622"/>
      <c r="D622"/>
      <c r="E622"/>
    </row>
    <row r="623" spans="3:5" ht="15" x14ac:dyDescent="0.25">
      <c r="C623"/>
      <c r="D623"/>
      <c r="E623"/>
    </row>
    <row r="624" spans="3:5" ht="15" x14ac:dyDescent="0.25">
      <c r="C624"/>
      <c r="D624"/>
      <c r="E624"/>
    </row>
    <row r="625" spans="3:5" ht="15" x14ac:dyDescent="0.25">
      <c r="C625"/>
      <c r="D625"/>
      <c r="E625"/>
    </row>
    <row r="626" spans="3:5" ht="15" x14ac:dyDescent="0.25">
      <c r="C626"/>
      <c r="D626"/>
      <c r="E626"/>
    </row>
    <row r="627" spans="3:5" ht="15" x14ac:dyDescent="0.25">
      <c r="C627"/>
      <c r="D627"/>
      <c r="E627"/>
    </row>
    <row r="628" spans="3:5" ht="15" x14ac:dyDescent="0.25">
      <c r="C628"/>
      <c r="D628"/>
      <c r="E628"/>
    </row>
    <row r="629" spans="3:5" ht="15" x14ac:dyDescent="0.25">
      <c r="C629"/>
      <c r="D629"/>
      <c r="E629"/>
    </row>
    <row r="630" spans="3:5" ht="15" x14ac:dyDescent="0.25">
      <c r="C630"/>
      <c r="D630"/>
      <c r="E630"/>
    </row>
    <row r="631" spans="3:5" ht="15" x14ac:dyDescent="0.25">
      <c r="C631"/>
      <c r="D631"/>
      <c r="E631"/>
    </row>
    <row r="632" spans="3:5" ht="15" x14ac:dyDescent="0.25">
      <c r="C632"/>
      <c r="D632"/>
      <c r="E632"/>
    </row>
    <row r="633" spans="3:5" ht="15" x14ac:dyDescent="0.25">
      <c r="C633"/>
      <c r="D633"/>
      <c r="E633"/>
    </row>
    <row r="634" spans="3:5" ht="15" x14ac:dyDescent="0.25">
      <c r="C634"/>
      <c r="D634"/>
      <c r="E634"/>
    </row>
    <row r="635" spans="3:5" ht="15" x14ac:dyDescent="0.25">
      <c r="C635"/>
      <c r="D635"/>
      <c r="E635"/>
    </row>
    <row r="636" spans="3:5" ht="15" x14ac:dyDescent="0.25">
      <c r="C636"/>
      <c r="D636"/>
      <c r="E636"/>
    </row>
    <row r="637" spans="3:5" ht="15" x14ac:dyDescent="0.25">
      <c r="C637"/>
      <c r="D637"/>
      <c r="E637"/>
    </row>
    <row r="638" spans="3:5" ht="15" x14ac:dyDescent="0.25">
      <c r="C638"/>
      <c r="D638"/>
      <c r="E638"/>
    </row>
    <row r="639" spans="3:5" ht="15" x14ac:dyDescent="0.25">
      <c r="C639"/>
      <c r="D639"/>
      <c r="E639"/>
    </row>
    <row r="640" spans="3:5" ht="15" x14ac:dyDescent="0.25">
      <c r="C640"/>
      <c r="D640"/>
      <c r="E640"/>
    </row>
    <row r="641" spans="3:5" ht="15" x14ac:dyDescent="0.25">
      <c r="C641"/>
      <c r="D641"/>
      <c r="E641"/>
    </row>
    <row r="642" spans="3:5" ht="15" x14ac:dyDescent="0.25">
      <c r="C642"/>
      <c r="D642"/>
      <c r="E642"/>
    </row>
    <row r="643" spans="3:5" ht="15" x14ac:dyDescent="0.25">
      <c r="C643"/>
      <c r="D643"/>
      <c r="E643"/>
    </row>
    <row r="644" spans="3:5" ht="15" x14ac:dyDescent="0.25">
      <c r="C644"/>
      <c r="D644"/>
      <c r="E644"/>
    </row>
    <row r="645" spans="3:5" ht="15" x14ac:dyDescent="0.25">
      <c r="C645"/>
      <c r="D645"/>
      <c r="E645"/>
    </row>
    <row r="646" spans="3:5" ht="15" x14ac:dyDescent="0.25">
      <c r="C646"/>
      <c r="D646"/>
      <c r="E646"/>
    </row>
    <row r="647" spans="3:5" ht="15" x14ac:dyDescent="0.25">
      <c r="C647"/>
      <c r="D647"/>
      <c r="E647"/>
    </row>
    <row r="648" spans="3:5" ht="15" x14ac:dyDescent="0.25">
      <c r="C648"/>
      <c r="D648"/>
      <c r="E648"/>
    </row>
    <row r="649" spans="3:5" ht="15" x14ac:dyDescent="0.25">
      <c r="C649"/>
      <c r="D649"/>
      <c r="E649"/>
    </row>
    <row r="650" spans="3:5" ht="15" x14ac:dyDescent="0.25">
      <c r="C650"/>
      <c r="D650"/>
      <c r="E650"/>
    </row>
    <row r="651" spans="3:5" ht="15" x14ac:dyDescent="0.25">
      <c r="C651"/>
      <c r="D651"/>
      <c r="E651"/>
    </row>
    <row r="652" spans="3:5" ht="15" x14ac:dyDescent="0.25">
      <c r="C652"/>
      <c r="D652"/>
      <c r="E652"/>
    </row>
    <row r="653" spans="3:5" ht="15" x14ac:dyDescent="0.25">
      <c r="C653"/>
      <c r="D653"/>
      <c r="E653"/>
    </row>
    <row r="654" spans="3:5" ht="15" x14ac:dyDescent="0.25">
      <c r="C654"/>
      <c r="D654"/>
      <c r="E654"/>
    </row>
    <row r="655" spans="3:5" ht="15" x14ac:dyDescent="0.25">
      <c r="C655"/>
      <c r="D655"/>
      <c r="E655"/>
    </row>
    <row r="656" spans="3:5" ht="15" x14ac:dyDescent="0.25">
      <c r="C656"/>
      <c r="D656"/>
      <c r="E656"/>
    </row>
    <row r="657" spans="3:5" ht="15" x14ac:dyDescent="0.25">
      <c r="C657"/>
      <c r="D657"/>
      <c r="E657"/>
    </row>
    <row r="658" spans="3:5" ht="15" x14ac:dyDescent="0.25">
      <c r="C658"/>
      <c r="D658"/>
      <c r="E658"/>
    </row>
    <row r="659" spans="3:5" ht="15" x14ac:dyDescent="0.25">
      <c r="C659"/>
      <c r="D659"/>
      <c r="E659"/>
    </row>
    <row r="660" spans="3:5" ht="15" x14ac:dyDescent="0.25">
      <c r="C660"/>
      <c r="D660"/>
      <c r="E660"/>
    </row>
    <row r="661" spans="3:5" ht="15" x14ac:dyDescent="0.25">
      <c r="C661"/>
      <c r="D661"/>
      <c r="E661"/>
    </row>
    <row r="662" spans="3:5" ht="15" x14ac:dyDescent="0.25">
      <c r="C662"/>
      <c r="D662"/>
      <c r="E662"/>
    </row>
    <row r="663" spans="3:5" ht="15" x14ac:dyDescent="0.25">
      <c r="C663"/>
      <c r="D663"/>
      <c r="E663"/>
    </row>
    <row r="664" spans="3:5" ht="15" x14ac:dyDescent="0.25">
      <c r="C664"/>
      <c r="D664"/>
      <c r="E664"/>
    </row>
    <row r="665" spans="3:5" ht="15" x14ac:dyDescent="0.25">
      <c r="C665"/>
      <c r="D665"/>
      <c r="E665"/>
    </row>
    <row r="666" spans="3:5" ht="15" x14ac:dyDescent="0.25">
      <c r="C666"/>
      <c r="D666"/>
      <c r="E666"/>
    </row>
    <row r="667" spans="3:5" ht="15" x14ac:dyDescent="0.25">
      <c r="C667"/>
      <c r="D667"/>
      <c r="E667"/>
    </row>
    <row r="668" spans="3:5" ht="15" x14ac:dyDescent="0.25">
      <c r="C668"/>
      <c r="D668"/>
      <c r="E668"/>
    </row>
    <row r="669" spans="3:5" ht="15" x14ac:dyDescent="0.25">
      <c r="C669"/>
      <c r="D669"/>
      <c r="E669"/>
    </row>
    <row r="670" spans="3:5" ht="15" x14ac:dyDescent="0.25">
      <c r="C670"/>
      <c r="D670"/>
      <c r="E670"/>
    </row>
    <row r="671" spans="3:5" ht="15" x14ac:dyDescent="0.25">
      <c r="C671"/>
      <c r="D671"/>
      <c r="E671"/>
    </row>
    <row r="672" spans="3:5" ht="15" x14ac:dyDescent="0.25">
      <c r="C672"/>
      <c r="D672"/>
      <c r="E672"/>
    </row>
    <row r="673" spans="3:5" ht="15" x14ac:dyDescent="0.25">
      <c r="C673"/>
      <c r="D673"/>
      <c r="E673"/>
    </row>
    <row r="674" spans="3:5" ht="15" x14ac:dyDescent="0.25">
      <c r="C674"/>
      <c r="D674"/>
      <c r="E674"/>
    </row>
    <row r="675" spans="3:5" ht="15" x14ac:dyDescent="0.25">
      <c r="C675"/>
      <c r="D675"/>
      <c r="E675"/>
    </row>
    <row r="676" spans="3:5" ht="15" x14ac:dyDescent="0.25">
      <c r="C676"/>
      <c r="D676"/>
      <c r="E676"/>
    </row>
    <row r="677" spans="3:5" ht="15" x14ac:dyDescent="0.25">
      <c r="C677"/>
      <c r="D677"/>
      <c r="E677"/>
    </row>
    <row r="678" spans="3:5" ht="15" x14ac:dyDescent="0.25">
      <c r="C678"/>
      <c r="D678"/>
      <c r="E678"/>
    </row>
    <row r="679" spans="3:5" ht="15" x14ac:dyDescent="0.25">
      <c r="C679"/>
      <c r="D679"/>
      <c r="E679"/>
    </row>
    <row r="680" spans="3:5" ht="15" x14ac:dyDescent="0.25">
      <c r="C680"/>
      <c r="D680"/>
      <c r="E680"/>
    </row>
    <row r="681" spans="3:5" ht="15" x14ac:dyDescent="0.25">
      <c r="C681"/>
      <c r="D681"/>
      <c r="E681"/>
    </row>
    <row r="682" spans="3:5" ht="15" x14ac:dyDescent="0.25">
      <c r="C682"/>
      <c r="D682"/>
      <c r="E682"/>
    </row>
    <row r="683" spans="3:5" ht="15" x14ac:dyDescent="0.25">
      <c r="C683"/>
      <c r="D683"/>
      <c r="E683"/>
    </row>
    <row r="684" spans="3:5" ht="15" x14ac:dyDescent="0.25">
      <c r="C684"/>
      <c r="D684"/>
      <c r="E684"/>
    </row>
    <row r="685" spans="3:5" ht="15" x14ac:dyDescent="0.25">
      <c r="C685"/>
      <c r="D685"/>
      <c r="E685"/>
    </row>
    <row r="686" spans="3:5" ht="15" x14ac:dyDescent="0.25">
      <c r="C686"/>
      <c r="D686"/>
      <c r="E686"/>
    </row>
    <row r="687" spans="3:5" ht="15" x14ac:dyDescent="0.25">
      <c r="C687"/>
      <c r="D687"/>
      <c r="E687"/>
    </row>
    <row r="688" spans="3:5" ht="15" x14ac:dyDescent="0.25">
      <c r="C688"/>
      <c r="D688"/>
      <c r="E688"/>
    </row>
    <row r="689" spans="3:5" ht="15" x14ac:dyDescent="0.25">
      <c r="C689"/>
      <c r="D689"/>
      <c r="E689"/>
    </row>
    <row r="690" spans="3:5" ht="15" x14ac:dyDescent="0.25">
      <c r="C690"/>
      <c r="D690"/>
      <c r="E690"/>
    </row>
    <row r="691" spans="3:5" ht="15" x14ac:dyDescent="0.25">
      <c r="C691"/>
      <c r="D691"/>
      <c r="E691"/>
    </row>
    <row r="692" spans="3:5" ht="15" x14ac:dyDescent="0.25">
      <c r="C692"/>
      <c r="D692"/>
      <c r="E692"/>
    </row>
    <row r="693" spans="3:5" ht="15" x14ac:dyDescent="0.25">
      <c r="C693"/>
      <c r="D693"/>
      <c r="E693"/>
    </row>
    <row r="694" spans="3:5" ht="15" x14ac:dyDescent="0.25">
      <c r="C694"/>
      <c r="D694"/>
      <c r="E694"/>
    </row>
    <row r="695" spans="3:5" ht="15" x14ac:dyDescent="0.25">
      <c r="C695"/>
      <c r="D695"/>
      <c r="E695"/>
    </row>
    <row r="696" spans="3:5" ht="15" x14ac:dyDescent="0.25">
      <c r="C696"/>
      <c r="D696"/>
      <c r="E696"/>
    </row>
    <row r="697" spans="3:5" ht="15" x14ac:dyDescent="0.25">
      <c r="C697"/>
      <c r="D697"/>
      <c r="E697"/>
    </row>
    <row r="698" spans="3:5" ht="15" x14ac:dyDescent="0.25">
      <c r="C698"/>
      <c r="D698"/>
      <c r="E698"/>
    </row>
    <row r="699" spans="3:5" ht="15" x14ac:dyDescent="0.25">
      <c r="C699"/>
      <c r="D699"/>
      <c r="E699"/>
    </row>
    <row r="700" spans="3:5" ht="15" x14ac:dyDescent="0.25">
      <c r="C700"/>
      <c r="D700"/>
      <c r="E700"/>
    </row>
    <row r="701" spans="3:5" ht="15" x14ac:dyDescent="0.25">
      <c r="C701"/>
      <c r="D701"/>
      <c r="E701"/>
    </row>
    <row r="702" spans="3:5" ht="15" x14ac:dyDescent="0.25">
      <c r="C702"/>
      <c r="D702"/>
      <c r="E702"/>
    </row>
    <row r="703" spans="3:5" ht="15" x14ac:dyDescent="0.25">
      <c r="C703"/>
      <c r="D703"/>
      <c r="E703"/>
    </row>
    <row r="704" spans="3:5" ht="15" x14ac:dyDescent="0.25">
      <c r="C704"/>
      <c r="D704"/>
      <c r="E704"/>
    </row>
    <row r="705" spans="3:5" ht="15" x14ac:dyDescent="0.25">
      <c r="C705"/>
      <c r="D705"/>
      <c r="E705"/>
    </row>
    <row r="706" spans="3:5" ht="15" x14ac:dyDescent="0.25">
      <c r="C706"/>
      <c r="D706"/>
      <c r="E706"/>
    </row>
    <row r="707" spans="3:5" ht="15" x14ac:dyDescent="0.25">
      <c r="C707"/>
      <c r="D707"/>
      <c r="E707"/>
    </row>
    <row r="708" spans="3:5" ht="15" x14ac:dyDescent="0.25">
      <c r="C708"/>
      <c r="D708"/>
      <c r="E708"/>
    </row>
    <row r="709" spans="3:5" ht="15" x14ac:dyDescent="0.25">
      <c r="C709"/>
      <c r="D709"/>
      <c r="E709"/>
    </row>
    <row r="710" spans="3:5" ht="15" x14ac:dyDescent="0.25">
      <c r="C710"/>
      <c r="D710"/>
      <c r="E710"/>
    </row>
    <row r="711" spans="3:5" ht="15" x14ac:dyDescent="0.25">
      <c r="C711"/>
      <c r="D711"/>
      <c r="E711"/>
    </row>
    <row r="712" spans="3:5" ht="15" x14ac:dyDescent="0.25">
      <c r="C712"/>
      <c r="D712"/>
      <c r="E712"/>
    </row>
    <row r="713" spans="3:5" ht="15" x14ac:dyDescent="0.25">
      <c r="C713"/>
      <c r="D713"/>
      <c r="E713"/>
    </row>
    <row r="714" spans="3:5" ht="15" x14ac:dyDescent="0.25">
      <c r="C714"/>
      <c r="D714"/>
      <c r="E714"/>
    </row>
    <row r="715" spans="3:5" ht="15" x14ac:dyDescent="0.25">
      <c r="C715"/>
      <c r="D715"/>
      <c r="E715"/>
    </row>
    <row r="716" spans="3:5" ht="15" x14ac:dyDescent="0.25">
      <c r="C716"/>
      <c r="D716"/>
      <c r="E716"/>
    </row>
    <row r="717" spans="3:5" ht="15" x14ac:dyDescent="0.25">
      <c r="C717"/>
      <c r="D717"/>
      <c r="E717"/>
    </row>
    <row r="718" spans="3:5" ht="15" x14ac:dyDescent="0.25">
      <c r="C718"/>
      <c r="D718"/>
      <c r="E718"/>
    </row>
    <row r="719" spans="3:5" ht="15" x14ac:dyDescent="0.25">
      <c r="C719"/>
      <c r="D719"/>
      <c r="E719"/>
    </row>
    <row r="720" spans="3:5" ht="15" x14ac:dyDescent="0.25">
      <c r="C720"/>
      <c r="D720"/>
      <c r="E720"/>
    </row>
    <row r="721" spans="3:5" ht="15" x14ac:dyDescent="0.25">
      <c r="C721"/>
      <c r="D721"/>
      <c r="E721"/>
    </row>
    <row r="722" spans="3:5" ht="15" x14ac:dyDescent="0.25">
      <c r="C722"/>
      <c r="D722"/>
      <c r="E722"/>
    </row>
    <row r="723" spans="3:5" ht="15" x14ac:dyDescent="0.25">
      <c r="C723"/>
      <c r="D723"/>
      <c r="E723"/>
    </row>
    <row r="724" spans="3:5" ht="15" x14ac:dyDescent="0.25">
      <c r="C724"/>
      <c r="D724"/>
      <c r="E724"/>
    </row>
    <row r="725" spans="3:5" ht="15" x14ac:dyDescent="0.25">
      <c r="C725"/>
      <c r="D725"/>
      <c r="E725"/>
    </row>
    <row r="726" spans="3:5" ht="15" x14ac:dyDescent="0.25">
      <c r="C726"/>
      <c r="D726"/>
      <c r="E726"/>
    </row>
    <row r="727" spans="3:5" ht="15" x14ac:dyDescent="0.25">
      <c r="C727"/>
      <c r="D727"/>
      <c r="E727"/>
    </row>
    <row r="728" spans="3:5" ht="15" x14ac:dyDescent="0.25">
      <c r="C728"/>
      <c r="D728"/>
      <c r="E728"/>
    </row>
    <row r="729" spans="3:5" ht="15" x14ac:dyDescent="0.25">
      <c r="C729"/>
      <c r="D729"/>
      <c r="E729"/>
    </row>
    <row r="730" spans="3:5" ht="15" x14ac:dyDescent="0.25">
      <c r="C730"/>
      <c r="D730"/>
      <c r="E730"/>
    </row>
    <row r="731" spans="3:5" ht="15" x14ac:dyDescent="0.25">
      <c r="C731"/>
      <c r="D731"/>
      <c r="E731"/>
    </row>
    <row r="732" spans="3:5" ht="15" x14ac:dyDescent="0.25">
      <c r="C732"/>
      <c r="D732"/>
      <c r="E732"/>
    </row>
    <row r="733" spans="3:5" ht="15" x14ac:dyDescent="0.25">
      <c r="C733"/>
      <c r="D733"/>
      <c r="E733"/>
    </row>
    <row r="734" spans="3:5" ht="15" x14ac:dyDescent="0.25">
      <c r="C734"/>
      <c r="D734"/>
      <c r="E734"/>
    </row>
    <row r="735" spans="3:5" ht="15" x14ac:dyDescent="0.25">
      <c r="C735"/>
      <c r="D735"/>
      <c r="E735"/>
    </row>
    <row r="736" spans="3:5" ht="15" x14ac:dyDescent="0.25">
      <c r="C736"/>
      <c r="D736"/>
      <c r="E736"/>
    </row>
    <row r="737" spans="3:5" ht="15" x14ac:dyDescent="0.25">
      <c r="C737"/>
      <c r="D737"/>
      <c r="E737"/>
    </row>
    <row r="738" spans="3:5" ht="15" x14ac:dyDescent="0.25">
      <c r="C738"/>
      <c r="D738"/>
      <c r="E738"/>
    </row>
    <row r="739" spans="3:5" ht="15" x14ac:dyDescent="0.25">
      <c r="C739"/>
      <c r="D739"/>
      <c r="E739"/>
    </row>
    <row r="740" spans="3:5" ht="15" x14ac:dyDescent="0.25">
      <c r="C740"/>
      <c r="D740"/>
      <c r="E740"/>
    </row>
    <row r="741" spans="3:5" ht="15" x14ac:dyDescent="0.25">
      <c r="C741"/>
      <c r="D741"/>
      <c r="E741"/>
    </row>
    <row r="742" spans="3:5" ht="15" x14ac:dyDescent="0.25">
      <c r="C742"/>
      <c r="D742"/>
      <c r="E742"/>
    </row>
    <row r="743" spans="3:5" ht="15" x14ac:dyDescent="0.25">
      <c r="C743"/>
      <c r="D743"/>
      <c r="E743"/>
    </row>
    <row r="744" spans="3:5" ht="15" x14ac:dyDescent="0.25">
      <c r="C744"/>
      <c r="D744"/>
      <c r="E744"/>
    </row>
    <row r="745" spans="3:5" ht="15" x14ac:dyDescent="0.25">
      <c r="C745"/>
      <c r="D745"/>
      <c r="E745"/>
    </row>
    <row r="746" spans="3:5" ht="15" x14ac:dyDescent="0.25">
      <c r="C746"/>
      <c r="D746"/>
      <c r="E746"/>
    </row>
    <row r="747" spans="3:5" ht="15" x14ac:dyDescent="0.25">
      <c r="C747"/>
      <c r="D747"/>
      <c r="E747"/>
    </row>
    <row r="748" spans="3:5" ht="15" x14ac:dyDescent="0.25">
      <c r="C748"/>
      <c r="D748"/>
      <c r="E748"/>
    </row>
    <row r="749" spans="3:5" ht="15" x14ac:dyDescent="0.25">
      <c r="C749"/>
      <c r="D749"/>
      <c r="E749"/>
    </row>
    <row r="750" spans="3:5" ht="15" x14ac:dyDescent="0.25">
      <c r="C750"/>
      <c r="D750"/>
      <c r="E750"/>
    </row>
    <row r="751" spans="3:5" ht="15" x14ac:dyDescent="0.25">
      <c r="C751"/>
      <c r="D751"/>
      <c r="E751"/>
    </row>
    <row r="752" spans="3:5" ht="15" x14ac:dyDescent="0.25">
      <c r="C752"/>
      <c r="D752"/>
      <c r="E752"/>
    </row>
    <row r="753" spans="3:5" ht="15" x14ac:dyDescent="0.25">
      <c r="C753"/>
      <c r="D753"/>
      <c r="E753"/>
    </row>
    <row r="754" spans="3:5" ht="15" x14ac:dyDescent="0.25">
      <c r="C754"/>
      <c r="D754"/>
      <c r="E754"/>
    </row>
    <row r="755" spans="3:5" ht="15" x14ac:dyDescent="0.25">
      <c r="C755"/>
      <c r="D755"/>
      <c r="E755"/>
    </row>
    <row r="756" spans="3:5" ht="15" x14ac:dyDescent="0.25">
      <c r="C756"/>
      <c r="D756"/>
      <c r="E756"/>
    </row>
    <row r="757" spans="3:5" ht="15" x14ac:dyDescent="0.25">
      <c r="C757"/>
      <c r="D757"/>
      <c r="E757"/>
    </row>
    <row r="758" spans="3:5" ht="15" x14ac:dyDescent="0.25">
      <c r="C758"/>
      <c r="D758"/>
      <c r="E758"/>
    </row>
    <row r="759" spans="3:5" ht="15" x14ac:dyDescent="0.25">
      <c r="C759"/>
      <c r="D759"/>
      <c r="E759"/>
    </row>
    <row r="760" spans="3:5" ht="15" x14ac:dyDescent="0.25">
      <c r="C760"/>
      <c r="D760"/>
      <c r="E760"/>
    </row>
    <row r="761" spans="3:5" ht="15" x14ac:dyDescent="0.25">
      <c r="C761"/>
      <c r="D761"/>
      <c r="E761"/>
    </row>
    <row r="762" spans="3:5" ht="15" x14ac:dyDescent="0.25">
      <c r="C762"/>
      <c r="D762"/>
      <c r="E762"/>
    </row>
    <row r="763" spans="3:5" ht="15" x14ac:dyDescent="0.25">
      <c r="C763"/>
      <c r="D763"/>
      <c r="E763"/>
    </row>
    <row r="764" spans="3:5" ht="15" x14ac:dyDescent="0.25">
      <c r="C764"/>
      <c r="D764"/>
      <c r="E764"/>
    </row>
    <row r="765" spans="3:5" ht="15" x14ac:dyDescent="0.25">
      <c r="C765"/>
      <c r="D765"/>
      <c r="E765"/>
    </row>
    <row r="766" spans="3:5" ht="15" x14ac:dyDescent="0.25">
      <c r="C766"/>
      <c r="D766"/>
      <c r="E766"/>
    </row>
    <row r="767" spans="3:5" ht="15" x14ac:dyDescent="0.25">
      <c r="C767"/>
      <c r="D767"/>
      <c r="E767"/>
    </row>
    <row r="768" spans="3:5" ht="15" x14ac:dyDescent="0.25">
      <c r="C768"/>
      <c r="D768"/>
      <c r="E768"/>
    </row>
    <row r="769" spans="3:5" ht="15" x14ac:dyDescent="0.25">
      <c r="C769"/>
      <c r="D769"/>
      <c r="E769"/>
    </row>
    <row r="770" spans="3:5" ht="15" x14ac:dyDescent="0.25">
      <c r="C770"/>
      <c r="D770"/>
      <c r="E770"/>
    </row>
    <row r="771" spans="3:5" ht="15" x14ac:dyDescent="0.25">
      <c r="C771"/>
      <c r="D771"/>
      <c r="E771"/>
    </row>
    <row r="772" spans="3:5" ht="15" x14ac:dyDescent="0.25">
      <c r="C772"/>
      <c r="D772"/>
      <c r="E772"/>
    </row>
    <row r="773" spans="3:5" ht="15" x14ac:dyDescent="0.25">
      <c r="C773"/>
      <c r="D773"/>
      <c r="E773"/>
    </row>
    <row r="774" spans="3:5" ht="15" x14ac:dyDescent="0.25">
      <c r="C774"/>
      <c r="D774"/>
      <c r="E774"/>
    </row>
    <row r="775" spans="3:5" ht="15" x14ac:dyDescent="0.2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7"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baseColWidth="10" defaultColWidth="13.42578125" defaultRowHeight="14.25" x14ac:dyDescent="0.2"/>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x14ac:dyDescent="0.2">
      <c r="B1" s="8"/>
      <c r="C1" s="8"/>
      <c r="D1" s="8"/>
      <c r="E1" s="8"/>
      <c r="F1" s="8"/>
      <c r="G1" s="8"/>
    </row>
    <row r="3" spans="2:35" ht="15" x14ac:dyDescent="0.25">
      <c r="AD3" s="27"/>
    </row>
    <row r="4" spans="2:35" ht="60" x14ac:dyDescent="0.25">
      <c r="B4" s="230" t="s">
        <v>1780</v>
      </c>
      <c r="C4" s="230" t="s">
        <v>1760</v>
      </c>
      <c r="D4" s="230" t="s">
        <v>1781</v>
      </c>
      <c r="E4" s="230" t="s">
        <v>1782</v>
      </c>
      <c r="F4" s="230" t="s">
        <v>1783</v>
      </c>
      <c r="G4" s="230" t="s">
        <v>1784</v>
      </c>
      <c r="H4" s="230" t="s">
        <v>1785</v>
      </c>
      <c r="I4" s="230" t="s">
        <v>1786</v>
      </c>
      <c r="J4" s="230" t="s">
        <v>1787</v>
      </c>
      <c r="K4" s="230" t="s">
        <v>1788</v>
      </c>
      <c r="L4" s="230" t="s">
        <v>1789</v>
      </c>
      <c r="M4" s="230" t="s">
        <v>1790</v>
      </c>
      <c r="N4" s="230" t="s">
        <v>1791</v>
      </c>
      <c r="O4" s="230" t="s">
        <v>1792</v>
      </c>
      <c r="P4" s="230" t="s">
        <v>1793</v>
      </c>
      <c r="Q4" s="230" t="s">
        <v>1794</v>
      </c>
      <c r="R4" s="230" t="s">
        <v>1795</v>
      </c>
      <c r="S4" s="230" t="s">
        <v>1796</v>
      </c>
      <c r="T4" s="230" t="s">
        <v>1797</v>
      </c>
      <c r="U4" s="230" t="s">
        <v>1798</v>
      </c>
      <c r="V4" s="230" t="s">
        <v>1799</v>
      </c>
      <c r="W4" s="230" t="s">
        <v>1800</v>
      </c>
      <c r="X4" s="230" t="s">
        <v>1801</v>
      </c>
      <c r="Y4" s="230" t="s">
        <v>1802</v>
      </c>
      <c r="Z4" s="230" t="s">
        <v>1803</v>
      </c>
      <c r="AA4" s="230" t="s">
        <v>1804</v>
      </c>
      <c r="AB4" s="230" t="s">
        <v>1805</v>
      </c>
      <c r="AC4" s="230" t="s">
        <v>281</v>
      </c>
      <c r="AF4" s="28"/>
      <c r="AG4" s="28"/>
      <c r="AH4" s="28"/>
      <c r="AI4" s="29"/>
    </row>
    <row r="5" spans="2:35" x14ac:dyDescent="0.2">
      <c r="B5" s="204">
        <v>1</v>
      </c>
      <c r="C5" s="204" t="s">
        <v>1806</v>
      </c>
      <c r="D5" s="205" t="s">
        <v>689</v>
      </c>
      <c r="E5" s="204" t="s">
        <v>838</v>
      </c>
      <c r="F5" s="206" t="s">
        <v>1648</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x14ac:dyDescent="0.25">
      <c r="B6" s="1">
        <v>2</v>
      </c>
      <c r="C6" s="1" t="s">
        <v>1806</v>
      </c>
      <c r="D6" s="211" t="s">
        <v>689</v>
      </c>
      <c r="E6" s="1" t="str">
        <f>E5</f>
        <v>Flachheizkoerper_senkrecht_profiliert</v>
      </c>
      <c r="F6" s="212" t="s">
        <v>1653</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1752</v>
      </c>
      <c r="AF6" s="28"/>
      <c r="AG6" s="28"/>
      <c r="AH6" s="28"/>
      <c r="AI6" s="29"/>
    </row>
    <row r="7" spans="2:35" x14ac:dyDescent="0.2">
      <c r="B7" s="216">
        <v>3</v>
      </c>
      <c r="C7" s="216" t="s">
        <v>1806</v>
      </c>
      <c r="D7" s="217" t="s">
        <v>689</v>
      </c>
      <c r="E7" s="1" t="str">
        <f t="shared" ref="E7:E32" si="0">E6</f>
        <v>Flachheizkoerper_senkrecht_profiliert</v>
      </c>
      <c r="F7" s="218" t="s">
        <v>1657</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1807</v>
      </c>
      <c r="AD7" s="130" t="s">
        <v>1808</v>
      </c>
      <c r="AF7" s="28"/>
      <c r="AG7" s="28"/>
      <c r="AH7" s="28"/>
      <c r="AI7" s="29"/>
    </row>
    <row r="8" spans="2:35" x14ac:dyDescent="0.2">
      <c r="B8" s="1">
        <v>4</v>
      </c>
      <c r="C8" s="1" t="s">
        <v>1806</v>
      </c>
      <c r="D8" s="211" t="s">
        <v>689</v>
      </c>
      <c r="E8" s="1" t="str">
        <f t="shared" si="0"/>
        <v>Flachheizkoerper_senkrecht_profiliert</v>
      </c>
      <c r="F8" s="212" t="s">
        <v>843</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x14ac:dyDescent="0.2">
      <c r="B9" s="216">
        <v>5</v>
      </c>
      <c r="C9" s="216" t="s">
        <v>1806</v>
      </c>
      <c r="D9" s="217" t="s">
        <v>689</v>
      </c>
      <c r="E9" s="1" t="str">
        <f t="shared" si="0"/>
        <v>Flachheizkoerper_senkrecht_profiliert</v>
      </c>
      <c r="F9" s="218" t="s">
        <v>844</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x14ac:dyDescent="0.2">
      <c r="B10" s="1">
        <v>6</v>
      </c>
      <c r="C10" s="1" t="s">
        <v>1806</v>
      </c>
      <c r="D10" s="211" t="s">
        <v>689</v>
      </c>
      <c r="E10" s="1" t="str">
        <f t="shared" si="0"/>
        <v>Flachheizkoerper_senkrecht_profiliert</v>
      </c>
      <c r="F10" s="212" t="s">
        <v>1663</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1809</v>
      </c>
      <c r="AF10" s="28"/>
      <c r="AG10" s="28"/>
      <c r="AH10" s="28"/>
      <c r="AI10" s="29"/>
    </row>
    <row r="11" spans="2:35" x14ac:dyDescent="0.2">
      <c r="B11" s="216">
        <v>7</v>
      </c>
      <c r="C11" s="216" t="s">
        <v>1806</v>
      </c>
      <c r="D11" s="217" t="s">
        <v>689</v>
      </c>
      <c r="E11" s="1" t="str">
        <f t="shared" si="0"/>
        <v>Flachheizkoerper_senkrecht_profiliert</v>
      </c>
      <c r="F11" s="218" t="s">
        <v>845</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x14ac:dyDescent="0.2">
      <c r="B12" s="1">
        <v>8</v>
      </c>
      <c r="C12" s="1" t="s">
        <v>1806</v>
      </c>
      <c r="D12" s="211" t="s">
        <v>689</v>
      </c>
      <c r="E12" s="1" t="str">
        <f t="shared" si="0"/>
        <v>Flachheizkoerper_senkrecht_profiliert</v>
      </c>
      <c r="F12" s="206" t="s">
        <v>1648</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x14ac:dyDescent="0.2">
      <c r="B13" s="216">
        <v>9</v>
      </c>
      <c r="C13" s="216" t="s">
        <v>1806</v>
      </c>
      <c r="D13" s="217" t="s">
        <v>689</v>
      </c>
      <c r="E13" s="1" t="str">
        <f t="shared" si="0"/>
        <v>Flachheizkoerper_senkrecht_profiliert</v>
      </c>
      <c r="F13" s="212" t="s">
        <v>1653</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x14ac:dyDescent="0.2">
      <c r="B14" s="1">
        <v>10</v>
      </c>
      <c r="C14" s="1" t="s">
        <v>1806</v>
      </c>
      <c r="D14" s="211" t="s">
        <v>689</v>
      </c>
      <c r="E14" s="1" t="str">
        <f t="shared" si="0"/>
        <v>Flachheizkoerper_senkrecht_profiliert</v>
      </c>
      <c r="F14" s="218" t="s">
        <v>1657</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1807</v>
      </c>
      <c r="AF14" s="28"/>
      <c r="AG14" s="28"/>
      <c r="AH14" s="28"/>
      <c r="AI14" s="29"/>
    </row>
    <row r="15" spans="2:35" x14ac:dyDescent="0.2">
      <c r="B15" s="216">
        <v>11</v>
      </c>
      <c r="C15" s="216" t="s">
        <v>1806</v>
      </c>
      <c r="D15" s="217" t="s">
        <v>689</v>
      </c>
      <c r="E15" s="1" t="str">
        <f t="shared" si="0"/>
        <v>Flachheizkoerper_senkrecht_profiliert</v>
      </c>
      <c r="F15" s="212" t="s">
        <v>843</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x14ac:dyDescent="0.2">
      <c r="B16" s="1">
        <v>12</v>
      </c>
      <c r="C16" s="1" t="s">
        <v>1806</v>
      </c>
      <c r="D16" s="211" t="s">
        <v>689</v>
      </c>
      <c r="E16" s="1" t="str">
        <f t="shared" si="0"/>
        <v>Flachheizkoerper_senkrecht_profiliert</v>
      </c>
      <c r="F16" s="218" t="s">
        <v>844</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x14ac:dyDescent="0.2">
      <c r="B17" s="216">
        <v>13</v>
      </c>
      <c r="C17" s="216" t="s">
        <v>1806</v>
      </c>
      <c r="D17" s="217" t="s">
        <v>689</v>
      </c>
      <c r="E17" s="1" t="str">
        <f t="shared" si="0"/>
        <v>Flachheizkoerper_senkrecht_profiliert</v>
      </c>
      <c r="F17" s="212" t="s">
        <v>1663</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1807</v>
      </c>
      <c r="AF17" s="28"/>
      <c r="AG17" s="28"/>
      <c r="AH17" s="28"/>
      <c r="AI17" s="29"/>
    </row>
    <row r="18" spans="2:35" x14ac:dyDescent="0.2">
      <c r="B18" s="1">
        <v>14</v>
      </c>
      <c r="C18" s="1" t="s">
        <v>1806</v>
      </c>
      <c r="D18" s="211" t="s">
        <v>689</v>
      </c>
      <c r="E18" s="1" t="str">
        <f t="shared" si="0"/>
        <v>Flachheizkoerper_senkrecht_profiliert</v>
      </c>
      <c r="F18" s="218" t="s">
        <v>845</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x14ac:dyDescent="0.2">
      <c r="B19" s="216">
        <v>15</v>
      </c>
      <c r="C19" s="216" t="s">
        <v>1806</v>
      </c>
      <c r="D19" s="217" t="s">
        <v>689</v>
      </c>
      <c r="E19" s="1" t="str">
        <f t="shared" si="0"/>
        <v>Flachheizkoerper_senkrecht_profiliert</v>
      </c>
      <c r="F19" s="206" t="s">
        <v>1648</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x14ac:dyDescent="0.2">
      <c r="B20" s="1">
        <v>16</v>
      </c>
      <c r="C20" s="1" t="s">
        <v>1806</v>
      </c>
      <c r="D20" s="211" t="s">
        <v>689</v>
      </c>
      <c r="E20" s="1" t="str">
        <f t="shared" si="0"/>
        <v>Flachheizkoerper_senkrecht_profiliert</v>
      </c>
      <c r="F20" s="212" t="s">
        <v>1653</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x14ac:dyDescent="0.2">
      <c r="B21" s="216">
        <v>17</v>
      </c>
      <c r="C21" s="216" t="s">
        <v>1806</v>
      </c>
      <c r="D21" s="217" t="s">
        <v>689</v>
      </c>
      <c r="E21" s="1" t="str">
        <f t="shared" si="0"/>
        <v>Flachheizkoerper_senkrecht_profiliert</v>
      </c>
      <c r="F21" s="218" t="s">
        <v>1657</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1807</v>
      </c>
      <c r="AF21" s="28"/>
      <c r="AG21" s="28"/>
      <c r="AH21" s="28"/>
      <c r="AI21" s="29"/>
    </row>
    <row r="22" spans="2:35" x14ac:dyDescent="0.2">
      <c r="B22" s="1">
        <v>18</v>
      </c>
      <c r="C22" s="1" t="s">
        <v>1806</v>
      </c>
      <c r="D22" s="211" t="s">
        <v>689</v>
      </c>
      <c r="E22" s="1" t="str">
        <f t="shared" si="0"/>
        <v>Flachheizkoerper_senkrecht_profiliert</v>
      </c>
      <c r="F22" s="212" t="s">
        <v>843</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x14ac:dyDescent="0.2">
      <c r="B23" s="216">
        <v>19</v>
      </c>
      <c r="C23" s="216" t="s">
        <v>1806</v>
      </c>
      <c r="D23" s="217" t="s">
        <v>689</v>
      </c>
      <c r="E23" s="1" t="str">
        <f t="shared" si="0"/>
        <v>Flachheizkoerper_senkrecht_profiliert</v>
      </c>
      <c r="F23" s="218" t="s">
        <v>844</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x14ac:dyDescent="0.2">
      <c r="B24" s="1">
        <v>20</v>
      </c>
      <c r="C24" s="1" t="s">
        <v>1806</v>
      </c>
      <c r="D24" s="211" t="s">
        <v>689</v>
      </c>
      <c r="E24" s="1" t="str">
        <f t="shared" si="0"/>
        <v>Flachheizkoerper_senkrecht_profiliert</v>
      </c>
      <c r="F24" s="212" t="s">
        <v>1663</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1807</v>
      </c>
      <c r="AF24" s="28"/>
      <c r="AG24" s="28"/>
      <c r="AH24" s="28"/>
      <c r="AI24" s="29"/>
    </row>
    <row r="25" spans="2:35" x14ac:dyDescent="0.2">
      <c r="B25" s="216">
        <v>21</v>
      </c>
      <c r="C25" s="216" t="s">
        <v>1806</v>
      </c>
      <c r="D25" s="217" t="s">
        <v>689</v>
      </c>
      <c r="E25" s="1" t="str">
        <f t="shared" si="0"/>
        <v>Flachheizkoerper_senkrecht_profiliert</v>
      </c>
      <c r="F25" s="218" t="s">
        <v>845</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x14ac:dyDescent="0.2">
      <c r="B26" s="1">
        <v>22</v>
      </c>
      <c r="C26" s="1" t="s">
        <v>1806</v>
      </c>
      <c r="D26" s="211" t="s">
        <v>689</v>
      </c>
      <c r="E26" s="1" t="str">
        <f t="shared" si="0"/>
        <v>Flachheizkoerper_senkrecht_profiliert</v>
      </c>
      <c r="F26" s="206" t="s">
        <v>1648</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x14ac:dyDescent="0.2">
      <c r="B27" s="216">
        <v>23</v>
      </c>
      <c r="C27" s="216" t="s">
        <v>1806</v>
      </c>
      <c r="D27" s="217" t="s">
        <v>689</v>
      </c>
      <c r="E27" s="1" t="str">
        <f t="shared" si="0"/>
        <v>Flachheizkoerper_senkrecht_profiliert</v>
      </c>
      <c r="F27" s="212" t="s">
        <v>1653</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x14ac:dyDescent="0.2">
      <c r="B28" s="1">
        <v>24</v>
      </c>
      <c r="C28" s="1" t="s">
        <v>1806</v>
      </c>
      <c r="D28" s="211" t="s">
        <v>689</v>
      </c>
      <c r="E28" s="1" t="str">
        <f t="shared" si="0"/>
        <v>Flachheizkoerper_senkrecht_profiliert</v>
      </c>
      <c r="F28" s="218" t="s">
        <v>1657</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1807</v>
      </c>
      <c r="AF28" s="28"/>
      <c r="AG28" s="28"/>
      <c r="AH28" s="28"/>
      <c r="AI28" s="29"/>
    </row>
    <row r="29" spans="2:35" x14ac:dyDescent="0.2">
      <c r="B29" s="216">
        <v>25</v>
      </c>
      <c r="C29" s="216" t="s">
        <v>1806</v>
      </c>
      <c r="D29" s="217" t="s">
        <v>689</v>
      </c>
      <c r="E29" s="1" t="str">
        <f t="shared" si="0"/>
        <v>Flachheizkoerper_senkrecht_profiliert</v>
      </c>
      <c r="F29" s="212" t="s">
        <v>843</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x14ac:dyDescent="0.2">
      <c r="B30" s="1">
        <v>26</v>
      </c>
      <c r="C30" s="1" t="s">
        <v>1806</v>
      </c>
      <c r="D30" s="211" t="s">
        <v>689</v>
      </c>
      <c r="E30" s="1" t="str">
        <f t="shared" si="0"/>
        <v>Flachheizkoerper_senkrecht_profiliert</v>
      </c>
      <c r="F30" s="218" t="s">
        <v>844</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x14ac:dyDescent="0.2">
      <c r="B31" s="216">
        <v>27</v>
      </c>
      <c r="C31" s="216" t="s">
        <v>1806</v>
      </c>
      <c r="D31" s="217" t="s">
        <v>689</v>
      </c>
      <c r="E31" s="1" t="str">
        <f t="shared" si="0"/>
        <v>Flachheizkoerper_senkrecht_profiliert</v>
      </c>
      <c r="F31" s="212" t="s">
        <v>1663</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1807</v>
      </c>
      <c r="AF31" s="28"/>
      <c r="AG31" s="28"/>
      <c r="AH31" s="28"/>
      <c r="AI31" s="29"/>
    </row>
    <row r="32" spans="2:35" x14ac:dyDescent="0.2">
      <c r="B32" s="1">
        <v>28</v>
      </c>
      <c r="C32" s="1" t="s">
        <v>1806</v>
      </c>
      <c r="D32" s="211" t="s">
        <v>689</v>
      </c>
      <c r="E32" s="1" t="str">
        <f t="shared" si="0"/>
        <v>Flachheizkoerper_senkrecht_profiliert</v>
      </c>
      <c r="F32" s="218" t="s">
        <v>845</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x14ac:dyDescent="0.2">
      <c r="B33" s="216">
        <v>29</v>
      </c>
      <c r="C33" s="216" t="s">
        <v>1806</v>
      </c>
      <c r="D33" s="217" t="s">
        <v>1729</v>
      </c>
      <c r="E33" s="216" t="s">
        <v>1647</v>
      </c>
      <c r="F33" s="206" t="s">
        <v>1648</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x14ac:dyDescent="0.2">
      <c r="B34" s="1">
        <v>30</v>
      </c>
      <c r="C34" s="1" t="s">
        <v>1806</v>
      </c>
      <c r="D34" s="211" t="s">
        <v>1729</v>
      </c>
      <c r="E34" s="1" t="str">
        <f>E33</f>
        <v>Flachheizkoerper_glatt</v>
      </c>
      <c r="F34" s="212" t="s">
        <v>1653</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x14ac:dyDescent="0.2">
      <c r="B35" s="216">
        <v>31</v>
      </c>
      <c r="C35" s="216" t="s">
        <v>1806</v>
      </c>
      <c r="D35" s="217" t="s">
        <v>1729</v>
      </c>
      <c r="E35" s="1" t="str">
        <f t="shared" ref="E35:E60" si="1">E34</f>
        <v>Flachheizkoerper_glatt</v>
      </c>
      <c r="F35" s="218" t="s">
        <v>1657</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1807</v>
      </c>
      <c r="AF35" s="377"/>
      <c r="AG35" s="30"/>
      <c r="AH35" s="31"/>
      <c r="AI35" s="32"/>
      <c r="AN35" s="1" t="s">
        <v>1784</v>
      </c>
      <c r="AY35" s="23" t="s">
        <v>1810</v>
      </c>
    </row>
    <row r="36" spans="2:51" x14ac:dyDescent="0.2">
      <c r="B36" s="1">
        <v>32</v>
      </c>
      <c r="C36" s="1" t="s">
        <v>1806</v>
      </c>
      <c r="D36" s="211" t="s">
        <v>1729</v>
      </c>
      <c r="E36" s="1" t="str">
        <f t="shared" si="1"/>
        <v>Flachheizkoerper_glatt</v>
      </c>
      <c r="F36" s="212" t="s">
        <v>843</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7"/>
      <c r="AG36" s="30"/>
      <c r="AH36" s="31"/>
      <c r="AI36" s="32"/>
      <c r="AY36" s="23"/>
    </row>
    <row r="37" spans="2:51" x14ac:dyDescent="0.2">
      <c r="B37" s="216">
        <v>33</v>
      </c>
      <c r="C37" s="216" t="s">
        <v>1806</v>
      </c>
      <c r="D37" s="217" t="s">
        <v>1729</v>
      </c>
      <c r="E37" s="1" t="str">
        <f t="shared" si="1"/>
        <v>Flachheizkoerper_glatt</v>
      </c>
      <c r="F37" s="218" t="s">
        <v>844</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7"/>
      <c r="AG37" s="30"/>
      <c r="AH37" s="31"/>
      <c r="AI37" s="32"/>
      <c r="AY37" s="23"/>
    </row>
    <row r="38" spans="2:51" x14ac:dyDescent="0.2">
      <c r="B38" s="1">
        <v>34</v>
      </c>
      <c r="C38" s="1" t="s">
        <v>1806</v>
      </c>
      <c r="D38" s="211" t="s">
        <v>1729</v>
      </c>
      <c r="E38" s="1" t="str">
        <f t="shared" si="1"/>
        <v>Flachheizkoerper_glatt</v>
      </c>
      <c r="F38" s="212" t="s">
        <v>1663</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1807</v>
      </c>
      <c r="AF38" s="377"/>
      <c r="AG38" s="30"/>
      <c r="AH38" s="31"/>
      <c r="AI38" s="32"/>
      <c r="AY38" s="23"/>
    </row>
    <row r="39" spans="2:51" x14ac:dyDescent="0.2">
      <c r="B39" s="216">
        <v>35</v>
      </c>
      <c r="C39" s="216" t="s">
        <v>1806</v>
      </c>
      <c r="D39" s="217" t="s">
        <v>1729</v>
      </c>
      <c r="E39" s="1" t="str">
        <f t="shared" si="1"/>
        <v>Flachheizkoerper_glatt</v>
      </c>
      <c r="F39" s="218" t="s">
        <v>845</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7"/>
      <c r="AG39" s="30"/>
      <c r="AH39" s="31"/>
      <c r="AI39" s="32"/>
      <c r="AY39" s="23"/>
    </row>
    <row r="40" spans="2:51" x14ac:dyDescent="0.2">
      <c r="B40" s="1">
        <v>36</v>
      </c>
      <c r="C40" s="1" t="s">
        <v>1806</v>
      </c>
      <c r="D40" s="211" t="s">
        <v>1729</v>
      </c>
      <c r="E40" s="1" t="str">
        <f t="shared" si="1"/>
        <v>Flachheizkoerper_glatt</v>
      </c>
      <c r="F40" s="212" t="s">
        <v>1648</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7"/>
      <c r="AG40" s="30"/>
      <c r="AH40" s="31"/>
      <c r="AI40" s="32"/>
      <c r="AY40" s="23"/>
    </row>
    <row r="41" spans="2:51" x14ac:dyDescent="0.2">
      <c r="B41" s="216">
        <v>37</v>
      </c>
      <c r="C41" s="216" t="s">
        <v>1806</v>
      </c>
      <c r="D41" s="217" t="s">
        <v>1729</v>
      </c>
      <c r="E41" s="1" t="str">
        <f t="shared" si="1"/>
        <v>Flachheizkoerper_glatt</v>
      </c>
      <c r="F41" s="218" t="s">
        <v>1653</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7"/>
      <c r="AG41" s="30"/>
      <c r="AH41" s="31"/>
      <c r="AI41" s="32"/>
      <c r="AY41" s="23"/>
    </row>
    <row r="42" spans="2:51" x14ac:dyDescent="0.2">
      <c r="B42" s="1">
        <v>38</v>
      </c>
      <c r="C42" s="1" t="s">
        <v>1806</v>
      </c>
      <c r="D42" s="211" t="s">
        <v>1729</v>
      </c>
      <c r="E42" s="1" t="str">
        <f t="shared" si="1"/>
        <v>Flachheizkoerper_glatt</v>
      </c>
      <c r="F42" s="212" t="s">
        <v>1657</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1807</v>
      </c>
      <c r="AF42" s="377"/>
      <c r="AG42" s="30"/>
      <c r="AH42" s="31"/>
      <c r="AI42" s="32"/>
      <c r="AY42" s="23"/>
    </row>
    <row r="43" spans="2:51" x14ac:dyDescent="0.2">
      <c r="B43" s="216">
        <v>39</v>
      </c>
      <c r="C43" s="216" t="s">
        <v>1806</v>
      </c>
      <c r="D43" s="217" t="s">
        <v>1729</v>
      </c>
      <c r="E43" s="1" t="str">
        <f t="shared" si="1"/>
        <v>Flachheizkoerper_glatt</v>
      </c>
      <c r="F43" s="218" t="s">
        <v>843</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7"/>
      <c r="AG43" s="30"/>
      <c r="AH43" s="31"/>
      <c r="AI43" s="33"/>
      <c r="AN43" s="1">
        <v>721</v>
      </c>
      <c r="AY43" s="23" t="s">
        <v>1811</v>
      </c>
    </row>
    <row r="44" spans="2:51" x14ac:dyDescent="0.2">
      <c r="B44" s="1">
        <v>40</v>
      </c>
      <c r="C44" s="1" t="s">
        <v>1806</v>
      </c>
      <c r="D44" s="211" t="s">
        <v>1729</v>
      </c>
      <c r="E44" s="1" t="str">
        <f t="shared" si="1"/>
        <v>Flachheizkoerper_glatt</v>
      </c>
      <c r="F44" s="212" t="s">
        <v>844</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7"/>
      <c r="AG44" s="30"/>
      <c r="AH44" s="31"/>
      <c r="AI44" s="33"/>
      <c r="AN44" s="1">
        <v>1098</v>
      </c>
    </row>
    <row r="45" spans="2:51" x14ac:dyDescent="0.2">
      <c r="B45" s="216">
        <v>41</v>
      </c>
      <c r="C45" s="216" t="s">
        <v>1806</v>
      </c>
      <c r="D45" s="217" t="s">
        <v>1729</v>
      </c>
      <c r="E45" s="1" t="str">
        <f t="shared" si="1"/>
        <v>Flachheizkoerper_glatt</v>
      </c>
      <c r="F45" s="218" t="s">
        <v>1663</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1807</v>
      </c>
      <c r="AF45" s="377"/>
      <c r="AG45" s="30"/>
      <c r="AH45" s="31"/>
      <c r="AI45" s="33"/>
    </row>
    <row r="46" spans="2:51" x14ac:dyDescent="0.2">
      <c r="B46" s="1">
        <v>42</v>
      </c>
      <c r="C46" s="1" t="s">
        <v>1806</v>
      </c>
      <c r="D46" s="211" t="s">
        <v>1729</v>
      </c>
      <c r="E46" s="1" t="str">
        <f t="shared" si="1"/>
        <v>Flachheizkoerper_glatt</v>
      </c>
      <c r="F46" s="212" t="s">
        <v>845</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7"/>
      <c r="AG46" s="34"/>
      <c r="AH46" s="31"/>
      <c r="AI46" s="33"/>
      <c r="AN46" s="1">
        <v>1475</v>
      </c>
    </row>
    <row r="47" spans="2:51" x14ac:dyDescent="0.2">
      <c r="B47" s="216">
        <v>43</v>
      </c>
      <c r="C47" s="216" t="s">
        <v>1806</v>
      </c>
      <c r="D47" s="217" t="s">
        <v>1729</v>
      </c>
      <c r="E47" s="1" t="str">
        <f t="shared" si="1"/>
        <v>Flachheizkoerper_glatt</v>
      </c>
      <c r="F47" s="218" t="s">
        <v>1648</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78"/>
      <c r="AG47" s="30"/>
      <c r="AH47" s="31"/>
      <c r="AI47" s="33"/>
      <c r="AN47" s="1">
        <v>1852</v>
      </c>
    </row>
    <row r="48" spans="2:51" x14ac:dyDescent="0.2">
      <c r="B48" s="1">
        <v>44</v>
      </c>
      <c r="C48" s="1" t="s">
        <v>1806</v>
      </c>
      <c r="D48" s="211" t="s">
        <v>1729</v>
      </c>
      <c r="E48" s="1" t="str">
        <f t="shared" si="1"/>
        <v>Flachheizkoerper_glatt</v>
      </c>
      <c r="F48" s="212" t="s">
        <v>1653</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78"/>
      <c r="AG48" s="30"/>
      <c r="AH48" s="31"/>
      <c r="AI48" s="33"/>
    </row>
    <row r="49" spans="2:40" x14ac:dyDescent="0.2">
      <c r="B49" s="216">
        <v>45</v>
      </c>
      <c r="C49" s="216" t="s">
        <v>1806</v>
      </c>
      <c r="D49" s="217" t="s">
        <v>1729</v>
      </c>
      <c r="E49" s="1" t="str">
        <f t="shared" si="1"/>
        <v>Flachheizkoerper_glatt</v>
      </c>
      <c r="F49" s="218" t="s">
        <v>1657</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1807</v>
      </c>
      <c r="AF49" s="378"/>
      <c r="AG49" s="30"/>
      <c r="AH49" s="31"/>
      <c r="AI49" s="33"/>
    </row>
    <row r="50" spans="2:40" x14ac:dyDescent="0.2">
      <c r="B50" s="1">
        <v>46</v>
      </c>
      <c r="C50" s="1" t="s">
        <v>1806</v>
      </c>
      <c r="D50" s="211" t="s">
        <v>1729</v>
      </c>
      <c r="E50" s="1" t="str">
        <f t="shared" si="1"/>
        <v>Flachheizkoerper_glatt</v>
      </c>
      <c r="F50" s="212" t="s">
        <v>843</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78"/>
      <c r="AG50" s="30"/>
      <c r="AH50" s="31"/>
      <c r="AI50" s="33"/>
      <c r="AN50" s="1">
        <v>350</v>
      </c>
    </row>
    <row r="51" spans="2:40" ht="15.75" x14ac:dyDescent="0.2">
      <c r="B51" s="216">
        <v>47</v>
      </c>
      <c r="C51" s="216" t="s">
        <v>1806</v>
      </c>
      <c r="D51" s="217" t="s">
        <v>1729</v>
      </c>
      <c r="E51" s="1" t="str">
        <f t="shared" si="1"/>
        <v>Flachheizkoerper_glatt</v>
      </c>
      <c r="F51" s="218" t="s">
        <v>844</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78"/>
      <c r="AG51" s="30"/>
      <c r="AH51" s="35"/>
      <c r="AI51" s="36"/>
      <c r="AN51" s="1">
        <v>500</v>
      </c>
    </row>
    <row r="52" spans="2:40" ht="15.75" x14ac:dyDescent="0.2">
      <c r="B52" s="1">
        <v>48</v>
      </c>
      <c r="C52" s="1" t="s">
        <v>1806</v>
      </c>
      <c r="D52" s="211" t="s">
        <v>1729</v>
      </c>
      <c r="E52" s="1" t="str">
        <f t="shared" si="1"/>
        <v>Flachheizkoerper_glatt</v>
      </c>
      <c r="F52" s="212" t="s">
        <v>1663</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1807</v>
      </c>
      <c r="AF52" s="378"/>
      <c r="AG52" s="30"/>
      <c r="AH52" s="35"/>
      <c r="AI52" s="36"/>
    </row>
    <row r="53" spans="2:40" x14ac:dyDescent="0.2">
      <c r="B53" s="216">
        <v>49</v>
      </c>
      <c r="C53" s="216" t="s">
        <v>1806</v>
      </c>
      <c r="D53" s="217" t="s">
        <v>1729</v>
      </c>
      <c r="E53" s="1" t="str">
        <f t="shared" si="1"/>
        <v>Flachheizkoerper_glatt</v>
      </c>
      <c r="F53" s="218" t="s">
        <v>845</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78"/>
      <c r="AG53" s="34"/>
      <c r="AH53" s="31"/>
      <c r="AI53" s="32"/>
      <c r="AN53" s="1">
        <v>600</v>
      </c>
    </row>
    <row r="54" spans="2:40" x14ac:dyDescent="0.2">
      <c r="B54" s="1">
        <v>50</v>
      </c>
      <c r="C54" s="1" t="s">
        <v>1806</v>
      </c>
      <c r="D54" s="211" t="s">
        <v>1729</v>
      </c>
      <c r="E54" s="1" t="str">
        <f t="shared" si="1"/>
        <v>Flachheizkoerper_glatt</v>
      </c>
      <c r="F54" s="212" t="s">
        <v>1648</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78"/>
      <c r="AG54" s="30"/>
      <c r="AH54" s="31"/>
      <c r="AI54" s="33"/>
      <c r="AN54" s="1">
        <v>900</v>
      </c>
    </row>
    <row r="55" spans="2:40" x14ac:dyDescent="0.2">
      <c r="B55" s="216">
        <v>51</v>
      </c>
      <c r="C55" s="216" t="s">
        <v>1806</v>
      </c>
      <c r="D55" s="217" t="s">
        <v>1729</v>
      </c>
      <c r="E55" s="1" t="str">
        <f t="shared" si="1"/>
        <v>Flachheizkoerper_glatt</v>
      </c>
      <c r="F55" s="218" t="s">
        <v>1653</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78"/>
      <c r="AG55" s="30"/>
      <c r="AH55" s="31"/>
      <c r="AI55" s="33"/>
    </row>
    <row r="56" spans="2:40" x14ac:dyDescent="0.2">
      <c r="B56" s="1">
        <v>52</v>
      </c>
      <c r="C56" s="1" t="s">
        <v>1806</v>
      </c>
      <c r="D56" s="211" t="s">
        <v>1729</v>
      </c>
      <c r="E56" s="1" t="str">
        <f t="shared" si="1"/>
        <v>Flachheizkoerper_glatt</v>
      </c>
      <c r="F56" s="212" t="s">
        <v>1657</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1807</v>
      </c>
      <c r="AF56" s="378"/>
      <c r="AG56" s="30"/>
      <c r="AH56" s="31"/>
      <c r="AI56" s="33"/>
    </row>
    <row r="57" spans="2:40" x14ac:dyDescent="0.2">
      <c r="B57" s="216">
        <v>53</v>
      </c>
      <c r="C57" s="216" t="s">
        <v>1806</v>
      </c>
      <c r="D57" s="217" t="s">
        <v>1729</v>
      </c>
      <c r="E57" s="1" t="str">
        <f t="shared" si="1"/>
        <v>Flachheizkoerper_glatt</v>
      </c>
      <c r="F57" s="218" t="s">
        <v>843</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78"/>
      <c r="AG57" s="30"/>
      <c r="AH57" s="31"/>
      <c r="AI57" s="32"/>
    </row>
    <row r="58" spans="2:40" x14ac:dyDescent="0.2">
      <c r="B58" s="1">
        <v>54</v>
      </c>
      <c r="C58" s="1" t="s">
        <v>1806</v>
      </c>
      <c r="D58" s="211" t="s">
        <v>1729</v>
      </c>
      <c r="E58" s="1" t="str">
        <f t="shared" si="1"/>
        <v>Flachheizkoerper_glatt</v>
      </c>
      <c r="F58" s="212" t="s">
        <v>844</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78"/>
      <c r="AG58" s="34"/>
      <c r="AH58" s="31"/>
      <c r="AI58" s="32"/>
    </row>
    <row r="59" spans="2:40" x14ac:dyDescent="0.2">
      <c r="B59" s="216">
        <v>55</v>
      </c>
      <c r="C59" s="216" t="s">
        <v>1806</v>
      </c>
      <c r="D59" s="217" t="s">
        <v>1729</v>
      </c>
      <c r="E59" s="1" t="str">
        <f t="shared" si="1"/>
        <v>Flachheizkoerper_glatt</v>
      </c>
      <c r="F59" s="218" t="s">
        <v>1663</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1807</v>
      </c>
      <c r="AF59" s="129"/>
      <c r="AG59" s="34"/>
      <c r="AH59" s="31"/>
      <c r="AI59" s="32"/>
    </row>
    <row r="60" spans="2:40" x14ac:dyDescent="0.2">
      <c r="B60" s="1">
        <v>56</v>
      </c>
      <c r="C60" s="1" t="s">
        <v>1806</v>
      </c>
      <c r="D60" s="211" t="s">
        <v>1729</v>
      </c>
      <c r="E60" s="1" t="str">
        <f t="shared" si="1"/>
        <v>Flachheizkoerper_glatt</v>
      </c>
      <c r="F60" s="212" t="s">
        <v>845</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78"/>
      <c r="AG60" s="30"/>
      <c r="AH60" s="31"/>
      <c r="AI60" s="33"/>
    </row>
    <row r="61" spans="2:40" x14ac:dyDescent="0.2">
      <c r="B61" s="216">
        <v>57</v>
      </c>
      <c r="E61" s="216" t="s">
        <v>839</v>
      </c>
      <c r="F61" s="217" t="s">
        <v>1649</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78"/>
      <c r="AG61" s="30"/>
      <c r="AH61" s="31"/>
      <c r="AI61" s="32"/>
    </row>
    <row r="62" spans="2:40" x14ac:dyDescent="0.2">
      <c r="B62" s="1">
        <v>58</v>
      </c>
      <c r="E62" s="1" t="s">
        <v>839</v>
      </c>
      <c r="F62" s="211" t="s">
        <v>1649</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78"/>
      <c r="AG62" s="30"/>
      <c r="AH62" s="31"/>
      <c r="AI62" s="32"/>
    </row>
    <row r="63" spans="2:40" x14ac:dyDescent="0.2">
      <c r="B63" s="216">
        <v>59</v>
      </c>
      <c r="E63" s="216" t="s">
        <v>839</v>
      </c>
      <c r="F63" s="217" t="s">
        <v>1649</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78"/>
      <c r="AG63" s="34"/>
      <c r="AH63" s="31"/>
      <c r="AI63" s="33"/>
    </row>
    <row r="64" spans="2:40" x14ac:dyDescent="0.2">
      <c r="B64" s="1">
        <v>60</v>
      </c>
      <c r="E64" s="1" t="s">
        <v>839</v>
      </c>
      <c r="F64" s="211" t="s">
        <v>1649</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x14ac:dyDescent="0.2">
      <c r="B65" s="216">
        <v>61</v>
      </c>
      <c r="E65" s="216" t="s">
        <v>839</v>
      </c>
      <c r="F65" s="217" t="s">
        <v>1649</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x14ac:dyDescent="0.2">
      <c r="B66" s="1">
        <v>62</v>
      </c>
      <c r="E66" s="1" t="s">
        <v>839</v>
      </c>
      <c r="F66" s="211" t="s">
        <v>1649</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x14ac:dyDescent="0.2">
      <c r="B67" s="216">
        <v>63</v>
      </c>
      <c r="E67" s="216" t="s">
        <v>839</v>
      </c>
      <c r="F67" s="217" t="s">
        <v>1649</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x14ac:dyDescent="0.2">
      <c r="B68" s="1">
        <v>64</v>
      </c>
      <c r="E68" s="1" t="s">
        <v>839</v>
      </c>
      <c r="F68" s="211" t="s">
        <v>1649</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x14ac:dyDescent="0.2">
      <c r="B69" s="216">
        <v>65</v>
      </c>
      <c r="E69" s="216" t="s">
        <v>839</v>
      </c>
      <c r="F69" s="217" t="s">
        <v>1649</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x14ac:dyDescent="0.2">
      <c r="B70" s="1">
        <v>66</v>
      </c>
      <c r="E70" s="1" t="s">
        <v>839</v>
      </c>
      <c r="F70" s="211" t="s">
        <v>1649</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x14ac:dyDescent="0.2">
      <c r="B71" s="216">
        <v>67</v>
      </c>
      <c r="E71" s="216" t="s">
        <v>839</v>
      </c>
      <c r="F71" s="217" t="s">
        <v>1649</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x14ac:dyDescent="0.2">
      <c r="B72" s="1">
        <v>68</v>
      </c>
      <c r="E72" s="1" t="s">
        <v>839</v>
      </c>
      <c r="F72" s="211" t="s">
        <v>1649</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x14ac:dyDescent="0.2">
      <c r="B73" s="216">
        <v>69</v>
      </c>
      <c r="E73" s="216" t="s">
        <v>839</v>
      </c>
      <c r="F73" s="217" t="s">
        <v>1649</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x14ac:dyDescent="0.2">
      <c r="B74" s="1">
        <v>70</v>
      </c>
      <c r="E74" s="1" t="s">
        <v>839</v>
      </c>
      <c r="F74" s="211" t="s">
        <v>846</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x14ac:dyDescent="0.2">
      <c r="B75" s="216">
        <v>71</v>
      </c>
      <c r="E75" s="216" t="s">
        <v>839</v>
      </c>
      <c r="F75" s="217" t="s">
        <v>846</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x14ac:dyDescent="0.2">
      <c r="B76" s="1">
        <v>72</v>
      </c>
      <c r="E76" s="1" t="s">
        <v>839</v>
      </c>
      <c r="F76" s="211" t="s">
        <v>846</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x14ac:dyDescent="0.2">
      <c r="B77" s="216">
        <v>73</v>
      </c>
      <c r="E77" s="216" t="s">
        <v>839</v>
      </c>
      <c r="F77" s="217" t="s">
        <v>846</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4"/>
      <c r="AF77" s="376"/>
      <c r="AG77" s="40"/>
      <c r="AH77" s="41"/>
      <c r="AI77" s="42"/>
      <c r="AJ77" s="43"/>
    </row>
    <row r="78" spans="2:36" x14ac:dyDescent="0.2">
      <c r="B78" s="1">
        <v>74</v>
      </c>
      <c r="E78" s="1" t="s">
        <v>839</v>
      </c>
      <c r="F78" s="211" t="s">
        <v>846</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4"/>
      <c r="AF78" s="376"/>
      <c r="AG78" s="40"/>
      <c r="AH78" s="41"/>
      <c r="AI78" s="42"/>
      <c r="AJ78" s="41"/>
    </row>
    <row r="79" spans="2:36" x14ac:dyDescent="0.2">
      <c r="B79" s="216">
        <v>75</v>
      </c>
      <c r="E79" s="216" t="s">
        <v>839</v>
      </c>
      <c r="F79" s="217" t="s">
        <v>846</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4"/>
      <c r="AF79" s="376"/>
      <c r="AG79" s="40"/>
      <c r="AH79" s="41"/>
      <c r="AI79" s="42"/>
      <c r="AJ79" s="43"/>
    </row>
    <row r="80" spans="2:36" x14ac:dyDescent="0.2">
      <c r="B80" s="1">
        <v>76</v>
      </c>
      <c r="E80" s="1" t="s">
        <v>839</v>
      </c>
      <c r="F80" s="211" t="s">
        <v>846</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4"/>
      <c r="AF80" s="376"/>
      <c r="AG80" s="40"/>
      <c r="AH80" s="41"/>
      <c r="AI80" s="42"/>
      <c r="AJ80" s="41"/>
    </row>
    <row r="81" spans="2:36" x14ac:dyDescent="0.2">
      <c r="B81" s="216">
        <v>77</v>
      </c>
      <c r="E81" s="216" t="s">
        <v>839</v>
      </c>
      <c r="F81" s="217" t="s">
        <v>846</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4"/>
      <c r="AF81" s="376"/>
      <c r="AG81" s="40"/>
      <c r="AH81" s="41"/>
      <c r="AI81" s="42"/>
      <c r="AJ81" s="43"/>
    </row>
    <row r="82" spans="2:36" x14ac:dyDescent="0.2">
      <c r="B82" s="1">
        <v>78</v>
      </c>
      <c r="E82" s="1" t="s">
        <v>839</v>
      </c>
      <c r="F82" s="211" t="s">
        <v>846</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4"/>
      <c r="AF82" s="375"/>
      <c r="AG82" s="40"/>
      <c r="AH82" s="41"/>
      <c r="AI82" s="42"/>
      <c r="AJ82" s="41"/>
    </row>
    <row r="83" spans="2:36" x14ac:dyDescent="0.2">
      <c r="B83" s="216">
        <v>79</v>
      </c>
      <c r="E83" s="216" t="s">
        <v>839</v>
      </c>
      <c r="F83" s="217" t="s">
        <v>846</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4"/>
      <c r="AF83" s="375"/>
      <c r="AG83" s="40"/>
      <c r="AH83" s="41"/>
      <c r="AI83" s="42"/>
      <c r="AJ83" s="43"/>
    </row>
    <row r="84" spans="2:36" x14ac:dyDescent="0.2">
      <c r="B84" s="1">
        <v>80</v>
      </c>
      <c r="E84" s="1" t="s">
        <v>839</v>
      </c>
      <c r="F84" s="211" t="s">
        <v>846</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4"/>
      <c r="AF84" s="375"/>
      <c r="AG84" s="40"/>
      <c r="AH84" s="41"/>
      <c r="AI84" s="42"/>
      <c r="AJ84" s="41"/>
    </row>
    <row r="85" spans="2:36" x14ac:dyDescent="0.2">
      <c r="B85" s="216">
        <v>81</v>
      </c>
      <c r="E85" s="216" t="s">
        <v>840</v>
      </c>
      <c r="F85" s="217" t="s">
        <v>847</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4"/>
      <c r="AF85" s="375"/>
      <c r="AG85" s="40"/>
      <c r="AH85" s="41"/>
      <c r="AI85" s="42"/>
      <c r="AJ85" s="43"/>
    </row>
    <row r="86" spans="2:36" x14ac:dyDescent="0.2">
      <c r="B86" s="1">
        <v>82</v>
      </c>
      <c r="E86" s="1" t="s">
        <v>840</v>
      </c>
      <c r="F86" s="211" t="s">
        <v>847</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4"/>
      <c r="AF86" s="375"/>
      <c r="AG86" s="40"/>
      <c r="AH86" s="41"/>
      <c r="AI86" s="42"/>
      <c r="AJ86" s="41"/>
    </row>
    <row r="87" spans="2:36" x14ac:dyDescent="0.2">
      <c r="B87" s="216">
        <v>83</v>
      </c>
      <c r="E87" s="216" t="s">
        <v>840</v>
      </c>
      <c r="F87" s="217" t="s">
        <v>847</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4"/>
      <c r="AF87" s="376"/>
      <c r="AG87" s="40"/>
      <c r="AH87" s="41"/>
      <c r="AI87" s="42"/>
      <c r="AJ87" s="43"/>
    </row>
    <row r="88" spans="2:36" x14ac:dyDescent="0.2">
      <c r="B88" s="1">
        <v>84</v>
      </c>
      <c r="E88" s="1" t="s">
        <v>840</v>
      </c>
      <c r="F88" s="211" t="s">
        <v>847</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4"/>
      <c r="AF88" s="376"/>
      <c r="AG88" s="40"/>
      <c r="AH88" s="41"/>
      <c r="AI88" s="42"/>
      <c r="AJ88" s="41"/>
    </row>
    <row r="89" spans="2:36" x14ac:dyDescent="0.2">
      <c r="B89" s="216">
        <v>85</v>
      </c>
      <c r="E89" s="216" t="s">
        <v>840</v>
      </c>
      <c r="F89" s="217" t="s">
        <v>847</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4"/>
      <c r="AF89" s="376"/>
      <c r="AG89" s="40"/>
      <c r="AH89" s="41"/>
      <c r="AI89" s="42"/>
      <c r="AJ89" s="43"/>
    </row>
    <row r="90" spans="2:36" x14ac:dyDescent="0.2">
      <c r="B90" s="1">
        <v>86</v>
      </c>
      <c r="E90" s="1" t="s">
        <v>840</v>
      </c>
      <c r="F90" s="211" t="s">
        <v>847</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4"/>
      <c r="AF90" s="376"/>
      <c r="AG90" s="40"/>
      <c r="AH90" s="41"/>
      <c r="AI90" s="42"/>
      <c r="AJ90" s="41"/>
    </row>
    <row r="91" spans="2:36" x14ac:dyDescent="0.2">
      <c r="B91" s="216">
        <v>87</v>
      </c>
      <c r="E91" s="216" t="s">
        <v>840</v>
      </c>
      <c r="F91" s="217" t="s">
        <v>847</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4"/>
      <c r="AF91" s="376"/>
      <c r="AG91" s="40"/>
      <c r="AH91" s="41"/>
      <c r="AI91" s="42"/>
      <c r="AJ91" s="43"/>
    </row>
    <row r="92" spans="2:36" x14ac:dyDescent="0.2">
      <c r="B92" s="1">
        <v>88</v>
      </c>
      <c r="E92" s="1" t="s">
        <v>840</v>
      </c>
      <c r="F92" s="211" t="s">
        <v>847</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4"/>
      <c r="AF92" s="376"/>
      <c r="AG92" s="40"/>
      <c r="AH92" s="41"/>
      <c r="AI92" s="42"/>
      <c r="AJ92" s="41"/>
    </row>
    <row r="93" spans="2:36" x14ac:dyDescent="0.2">
      <c r="B93" s="216">
        <v>89</v>
      </c>
      <c r="E93" s="216" t="s">
        <v>840</v>
      </c>
      <c r="F93" s="217" t="s">
        <v>847</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4"/>
      <c r="AF93" s="376"/>
      <c r="AG93" s="40"/>
      <c r="AH93" s="41"/>
      <c r="AI93" s="42"/>
      <c r="AJ93" s="43"/>
    </row>
    <row r="94" spans="2:36" x14ac:dyDescent="0.2">
      <c r="B94" s="1">
        <v>90</v>
      </c>
      <c r="E94" s="1" t="s">
        <v>840</v>
      </c>
      <c r="F94" s="211" t="s">
        <v>847</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4"/>
      <c r="AF94" s="376"/>
      <c r="AG94" s="40"/>
      <c r="AH94" s="41"/>
      <c r="AI94" s="42"/>
      <c r="AJ94" s="41"/>
    </row>
    <row r="95" spans="2:36" x14ac:dyDescent="0.2">
      <c r="B95" s="216">
        <v>91</v>
      </c>
      <c r="E95" s="216" t="s">
        <v>840</v>
      </c>
      <c r="F95" s="217" t="s">
        <v>847</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4"/>
      <c r="AF95" s="376"/>
      <c r="AG95" s="40"/>
      <c r="AH95" s="41"/>
      <c r="AI95" s="42"/>
      <c r="AJ95" s="43"/>
    </row>
    <row r="96" spans="2:36" x14ac:dyDescent="0.2">
      <c r="B96" s="1">
        <v>92</v>
      </c>
      <c r="E96" s="1" t="s">
        <v>840</v>
      </c>
      <c r="F96" s="211" t="s">
        <v>847</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4"/>
      <c r="AF96" s="376"/>
      <c r="AG96" s="40"/>
      <c r="AH96" s="41"/>
      <c r="AI96" s="42"/>
      <c r="AJ96" s="41"/>
    </row>
    <row r="97" spans="2:32" x14ac:dyDescent="0.2">
      <c r="B97" s="216">
        <v>93</v>
      </c>
      <c r="E97" s="216" t="s">
        <v>840</v>
      </c>
      <c r="F97" s="217" t="s">
        <v>847</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x14ac:dyDescent="0.2">
      <c r="B98" s="1">
        <v>94</v>
      </c>
      <c r="E98" s="1" t="s">
        <v>840</v>
      </c>
      <c r="F98" s="211" t="s">
        <v>847</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x14ac:dyDescent="0.2">
      <c r="B99" s="216">
        <v>95</v>
      </c>
      <c r="E99" s="216" t="s">
        <v>840</v>
      </c>
      <c r="F99" s="217" t="s">
        <v>847</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x14ac:dyDescent="0.2">
      <c r="B100" s="1">
        <v>96</v>
      </c>
      <c r="E100" s="1" t="s">
        <v>840</v>
      </c>
      <c r="F100" s="211" t="s">
        <v>847</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x14ac:dyDescent="0.2">
      <c r="B101" s="216">
        <v>97</v>
      </c>
      <c r="E101" s="216" t="s">
        <v>840</v>
      </c>
      <c r="F101" s="217" t="s">
        <v>847</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3"/>
      <c r="AF101" s="373"/>
    </row>
    <row r="102" spans="2:32" x14ac:dyDescent="0.2">
      <c r="B102" s="1">
        <v>98</v>
      </c>
      <c r="E102" s="1" t="s">
        <v>840</v>
      </c>
      <c r="F102" s="211" t="s">
        <v>847</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3"/>
      <c r="AF102" s="373"/>
    </row>
    <row r="103" spans="2:32" x14ac:dyDescent="0.2">
      <c r="B103" s="216">
        <v>99</v>
      </c>
      <c r="E103" s="216" t="s">
        <v>840</v>
      </c>
      <c r="F103" s="217" t="s">
        <v>847</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3"/>
      <c r="AF103" s="373"/>
    </row>
    <row r="104" spans="2:32" x14ac:dyDescent="0.2">
      <c r="B104" s="1">
        <v>100</v>
      </c>
      <c r="E104" s="1" t="s">
        <v>840</v>
      </c>
      <c r="F104" s="211" t="s">
        <v>847</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x14ac:dyDescent="0.2">
      <c r="B105" s="216">
        <v>101</v>
      </c>
      <c r="E105" s="216" t="s">
        <v>840</v>
      </c>
      <c r="F105" s="217" t="s">
        <v>847</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x14ac:dyDescent="0.2">
      <c r="B106" s="1">
        <v>102</v>
      </c>
      <c r="E106" s="1" t="s">
        <v>840</v>
      </c>
      <c r="F106" s="211" t="s">
        <v>847</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x14ac:dyDescent="0.2">
      <c r="B107" s="216">
        <v>103</v>
      </c>
      <c r="E107" s="216" t="s">
        <v>840</v>
      </c>
      <c r="F107" s="217" t="s">
        <v>847</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x14ac:dyDescent="0.2">
      <c r="B108" s="1">
        <v>104</v>
      </c>
      <c r="E108" s="1" t="s">
        <v>840</v>
      </c>
      <c r="F108" s="211" t="s">
        <v>847</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x14ac:dyDescent="0.2">
      <c r="B109" s="216">
        <v>105</v>
      </c>
      <c r="E109" s="216" t="s">
        <v>840</v>
      </c>
      <c r="F109" s="217" t="s">
        <v>847</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x14ac:dyDescent="0.2">
      <c r="B110" s="1">
        <v>106</v>
      </c>
      <c r="E110" s="1" t="s">
        <v>840</v>
      </c>
      <c r="F110" s="211" t="s">
        <v>847</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x14ac:dyDescent="0.2">
      <c r="B111" s="216">
        <v>107</v>
      </c>
      <c r="E111" s="216" t="s">
        <v>840</v>
      </c>
      <c r="F111" s="217" t="s">
        <v>847</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x14ac:dyDescent="0.2">
      <c r="B112" s="1">
        <v>108</v>
      </c>
      <c r="E112" s="1" t="s">
        <v>840</v>
      </c>
      <c r="F112" s="211" t="s">
        <v>847</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x14ac:dyDescent="0.2">
      <c r="B113" s="216">
        <v>109</v>
      </c>
      <c r="E113" s="216" t="s">
        <v>840</v>
      </c>
      <c r="F113" s="217" t="s">
        <v>847</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x14ac:dyDescent="0.2">
      <c r="B114" s="1">
        <v>110</v>
      </c>
      <c r="E114" s="1" t="s">
        <v>840</v>
      </c>
      <c r="F114" s="211" t="s">
        <v>847</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x14ac:dyDescent="0.2">
      <c r="B115" s="216">
        <v>111</v>
      </c>
      <c r="E115" s="216" t="s">
        <v>840</v>
      </c>
      <c r="F115" s="217" t="s">
        <v>847</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x14ac:dyDescent="0.2">
      <c r="B116" s="1">
        <v>112</v>
      </c>
      <c r="E116" s="1" t="s">
        <v>840</v>
      </c>
      <c r="F116" s="211" t="s">
        <v>847</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x14ac:dyDescent="0.2">
      <c r="B117" s="216">
        <v>113</v>
      </c>
      <c r="E117" s="216" t="s">
        <v>840</v>
      </c>
      <c r="F117" s="217" t="s">
        <v>847</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x14ac:dyDescent="0.2">
      <c r="B118" s="1">
        <v>114</v>
      </c>
      <c r="E118" s="1" t="s">
        <v>840</v>
      </c>
      <c r="F118" s="211" t="s">
        <v>847</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x14ac:dyDescent="0.2">
      <c r="B119" s="216">
        <v>115</v>
      </c>
      <c r="E119" s="216" t="s">
        <v>840</v>
      </c>
      <c r="F119" s="217" t="s">
        <v>847</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x14ac:dyDescent="0.2">
      <c r="B120" s="1">
        <v>116</v>
      </c>
      <c r="E120" s="1" t="s">
        <v>840</v>
      </c>
      <c r="F120" s="211" t="s">
        <v>847</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x14ac:dyDescent="0.2">
      <c r="B121" s="216">
        <v>117</v>
      </c>
      <c r="E121" s="216" t="s">
        <v>840</v>
      </c>
      <c r="F121" s="217" t="s">
        <v>847</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x14ac:dyDescent="0.2">
      <c r="B122" s="1">
        <v>118</v>
      </c>
      <c r="E122" s="1" t="s">
        <v>840</v>
      </c>
      <c r="F122" s="211" t="s">
        <v>847</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x14ac:dyDescent="0.2">
      <c r="B123" s="216">
        <v>119</v>
      </c>
      <c r="E123" s="216" t="s">
        <v>840</v>
      </c>
      <c r="F123" s="217" t="s">
        <v>847</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x14ac:dyDescent="0.2">
      <c r="B124" s="1">
        <v>120</v>
      </c>
      <c r="E124" s="1" t="s">
        <v>840</v>
      </c>
      <c r="F124" s="211" t="s">
        <v>847</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x14ac:dyDescent="0.2">
      <c r="B125" s="216">
        <v>121</v>
      </c>
      <c r="E125" s="216" t="s">
        <v>840</v>
      </c>
      <c r="F125" s="217" t="s">
        <v>847</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x14ac:dyDescent="0.2">
      <c r="B126" s="1">
        <v>122</v>
      </c>
      <c r="E126" s="1" t="s">
        <v>840</v>
      </c>
      <c r="F126" s="211" t="s">
        <v>847</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x14ac:dyDescent="0.2">
      <c r="B127" s="216">
        <v>123</v>
      </c>
      <c r="E127" s="216" t="s">
        <v>840</v>
      </c>
      <c r="F127" s="217" t="s">
        <v>847</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x14ac:dyDescent="0.2">
      <c r="B128" s="1">
        <v>124</v>
      </c>
      <c r="E128" s="1" t="s">
        <v>840</v>
      </c>
      <c r="F128" s="211" t="s">
        <v>847</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x14ac:dyDescent="0.2">
      <c r="B129" s="216">
        <v>125</v>
      </c>
      <c r="E129" s="216" t="s">
        <v>840</v>
      </c>
      <c r="F129" s="217" t="s">
        <v>847</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x14ac:dyDescent="0.2">
      <c r="B130" s="1">
        <v>126</v>
      </c>
      <c r="E130" s="1" t="s">
        <v>840</v>
      </c>
      <c r="F130" s="211" t="s">
        <v>847</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x14ac:dyDescent="0.2">
      <c r="B131" s="216">
        <v>127</v>
      </c>
      <c r="E131" s="216" t="s">
        <v>840</v>
      </c>
      <c r="F131" s="217" t="s">
        <v>847</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x14ac:dyDescent="0.2">
      <c r="B132" s="1">
        <v>128</v>
      </c>
      <c r="E132" s="1" t="s">
        <v>840</v>
      </c>
      <c r="F132" s="211" t="s">
        <v>847</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x14ac:dyDescent="0.2">
      <c r="B133" s="216">
        <v>129</v>
      </c>
      <c r="E133" s="216" t="s">
        <v>840</v>
      </c>
      <c r="F133" s="217" t="s">
        <v>847</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x14ac:dyDescent="0.2">
      <c r="B134" s="1">
        <v>130</v>
      </c>
      <c r="E134" s="1" t="s">
        <v>840</v>
      </c>
      <c r="F134" s="211" t="s">
        <v>847</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x14ac:dyDescent="0.2">
      <c r="B135" s="216">
        <v>131</v>
      </c>
      <c r="E135" s="216" t="s">
        <v>840</v>
      </c>
      <c r="F135" s="217" t="s">
        <v>847</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x14ac:dyDescent="0.2">
      <c r="B136" s="1">
        <v>132</v>
      </c>
      <c r="E136" s="1" t="s">
        <v>840</v>
      </c>
      <c r="F136" s="211" t="s">
        <v>847</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x14ac:dyDescent="0.2">
      <c r="B137" s="216">
        <v>133</v>
      </c>
      <c r="E137" s="216" t="s">
        <v>840</v>
      </c>
      <c r="F137" s="217" t="s">
        <v>847</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x14ac:dyDescent="0.2">
      <c r="B138" s="1">
        <v>134</v>
      </c>
      <c r="E138" s="1" t="s">
        <v>840</v>
      </c>
      <c r="F138" s="211" t="s">
        <v>847</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x14ac:dyDescent="0.2">
      <c r="B139" s="216">
        <v>135</v>
      </c>
      <c r="E139" s="216" t="s">
        <v>840</v>
      </c>
      <c r="F139" s="217" t="s">
        <v>847</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x14ac:dyDescent="0.2">
      <c r="B140" s="1">
        <v>136</v>
      </c>
      <c r="E140" s="1" t="s">
        <v>840</v>
      </c>
      <c r="F140" s="211" t="s">
        <v>847</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x14ac:dyDescent="0.2">
      <c r="B141" s="216">
        <v>137</v>
      </c>
      <c r="E141" s="216" t="s">
        <v>840</v>
      </c>
      <c r="F141" s="217" t="s">
        <v>847</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x14ac:dyDescent="0.2">
      <c r="B142" s="1">
        <v>138</v>
      </c>
      <c r="E142" s="1" t="s">
        <v>840</v>
      </c>
      <c r="F142" s="211" t="s">
        <v>847</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x14ac:dyDescent="0.2">
      <c r="B143" s="216">
        <v>139</v>
      </c>
      <c r="E143" s="216" t="s">
        <v>840</v>
      </c>
      <c r="F143" s="217" t="s">
        <v>847</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x14ac:dyDescent="0.2">
      <c r="B144" s="1">
        <v>140</v>
      </c>
      <c r="E144" s="1" t="s">
        <v>840</v>
      </c>
      <c r="F144" s="211" t="s">
        <v>847</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x14ac:dyDescent="0.2">
      <c r="B145" s="216">
        <v>141</v>
      </c>
      <c r="E145" s="216" t="s">
        <v>840</v>
      </c>
      <c r="F145" s="217" t="s">
        <v>847</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x14ac:dyDescent="0.2">
      <c r="B146" s="1">
        <v>142</v>
      </c>
      <c r="E146" s="1" t="s">
        <v>840</v>
      </c>
      <c r="F146" s="211" t="s">
        <v>847</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x14ac:dyDescent="0.2">
      <c r="B147" s="216">
        <v>143</v>
      </c>
      <c r="E147" s="216" t="s">
        <v>840</v>
      </c>
      <c r="F147" s="217" t="s">
        <v>847</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x14ac:dyDescent="0.2">
      <c r="B148" s="1">
        <v>144</v>
      </c>
      <c r="E148" s="1" t="s">
        <v>840</v>
      </c>
      <c r="F148" s="211" t="s">
        <v>1654</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x14ac:dyDescent="0.2">
      <c r="B149" s="216">
        <v>145</v>
      </c>
      <c r="E149" s="216" t="s">
        <v>840</v>
      </c>
      <c r="F149" s="217" t="s">
        <v>1654</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x14ac:dyDescent="0.2">
      <c r="B150" s="1">
        <v>146</v>
      </c>
      <c r="E150" s="1" t="s">
        <v>840</v>
      </c>
      <c r="F150" s="211" t="s">
        <v>1654</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x14ac:dyDescent="0.2">
      <c r="B151" s="216">
        <v>147</v>
      </c>
      <c r="E151" s="216" t="s">
        <v>840</v>
      </c>
      <c r="F151" s="217" t="s">
        <v>1654</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x14ac:dyDescent="0.2">
      <c r="B152" s="1">
        <v>148</v>
      </c>
      <c r="E152" s="1" t="s">
        <v>840</v>
      </c>
      <c r="F152" s="211" t="s">
        <v>1654</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x14ac:dyDescent="0.2">
      <c r="B153" s="216">
        <v>149</v>
      </c>
      <c r="E153" s="216" t="s">
        <v>840</v>
      </c>
      <c r="F153" s="217" t="s">
        <v>1654</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x14ac:dyDescent="0.2">
      <c r="B154" s="1">
        <v>150</v>
      </c>
      <c r="E154" s="1" t="s">
        <v>840</v>
      </c>
      <c r="F154" s="211" t="s">
        <v>1654</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x14ac:dyDescent="0.2">
      <c r="B155" s="216">
        <v>151</v>
      </c>
      <c r="E155" s="216" t="s">
        <v>840</v>
      </c>
      <c r="F155" s="217" t="s">
        <v>1654</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x14ac:dyDescent="0.2">
      <c r="B156" s="1">
        <v>152</v>
      </c>
      <c r="E156" s="1" t="s">
        <v>840</v>
      </c>
      <c r="F156" s="211" t="s">
        <v>1654</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x14ac:dyDescent="0.2">
      <c r="B157" s="216">
        <v>153</v>
      </c>
      <c r="E157" s="216" t="s">
        <v>840</v>
      </c>
      <c r="F157" s="217" t="s">
        <v>1654</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x14ac:dyDescent="0.2">
      <c r="B158" s="1">
        <v>154</v>
      </c>
      <c r="E158" s="1" t="s">
        <v>840</v>
      </c>
      <c r="F158" s="211" t="s">
        <v>1654</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x14ac:dyDescent="0.2">
      <c r="B159" s="216">
        <v>155</v>
      </c>
      <c r="E159" s="216" t="s">
        <v>840</v>
      </c>
      <c r="F159" s="217" t="s">
        <v>1654</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x14ac:dyDescent="0.2">
      <c r="B160" s="1">
        <v>156</v>
      </c>
      <c r="E160" s="1" t="s">
        <v>840</v>
      </c>
      <c r="F160" s="211" t="s">
        <v>1654</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x14ac:dyDescent="0.2">
      <c r="B161" s="216">
        <v>157</v>
      </c>
      <c r="E161" s="216" t="s">
        <v>840</v>
      </c>
      <c r="F161" s="217" t="s">
        <v>1654</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x14ac:dyDescent="0.2">
      <c r="B162" s="1">
        <v>158</v>
      </c>
      <c r="E162" s="1" t="s">
        <v>840</v>
      </c>
      <c r="F162" s="211" t="s">
        <v>1654</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x14ac:dyDescent="0.2">
      <c r="B163" s="216">
        <v>159</v>
      </c>
      <c r="E163" s="216" t="s">
        <v>840</v>
      </c>
      <c r="F163" s="217" t="s">
        <v>1654</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x14ac:dyDescent="0.2">
      <c r="B164" s="1">
        <v>160</v>
      </c>
      <c r="E164" s="1" t="s">
        <v>840</v>
      </c>
      <c r="F164" s="211" t="s">
        <v>1654</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x14ac:dyDescent="0.2">
      <c r="B165" s="216">
        <v>161</v>
      </c>
      <c r="E165" s="216" t="s">
        <v>840</v>
      </c>
      <c r="F165" s="217" t="s">
        <v>1654</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x14ac:dyDescent="0.2">
      <c r="B166" s="1">
        <v>162</v>
      </c>
      <c r="E166" s="1" t="s">
        <v>840</v>
      </c>
      <c r="F166" s="211" t="s">
        <v>1654</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x14ac:dyDescent="0.2">
      <c r="B167" s="216">
        <v>163</v>
      </c>
      <c r="E167" s="216" t="s">
        <v>840</v>
      </c>
      <c r="F167" s="217" t="s">
        <v>1654</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x14ac:dyDescent="0.2">
      <c r="B168" s="1">
        <v>164</v>
      </c>
      <c r="E168" s="1" t="s">
        <v>840</v>
      </c>
      <c r="F168" s="211" t="s">
        <v>1654</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x14ac:dyDescent="0.2">
      <c r="B169" s="216">
        <v>165</v>
      </c>
      <c r="E169" s="216" t="s">
        <v>840</v>
      </c>
      <c r="F169" s="217" t="s">
        <v>1654</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x14ac:dyDescent="0.2">
      <c r="B170" s="1">
        <v>166</v>
      </c>
      <c r="E170" s="1" t="s">
        <v>840</v>
      </c>
      <c r="F170" s="211" t="s">
        <v>1654</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x14ac:dyDescent="0.2">
      <c r="B171" s="216">
        <v>167</v>
      </c>
      <c r="E171" s="216" t="s">
        <v>840</v>
      </c>
      <c r="F171" s="217" t="s">
        <v>1654</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x14ac:dyDescent="0.2">
      <c r="B172" s="1">
        <v>168</v>
      </c>
      <c r="E172" s="1" t="s">
        <v>840</v>
      </c>
      <c r="F172" s="211" t="s">
        <v>1654</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x14ac:dyDescent="0.2">
      <c r="B173" s="216">
        <v>169</v>
      </c>
      <c r="E173" s="216" t="s">
        <v>840</v>
      </c>
      <c r="F173" s="217" t="s">
        <v>1654</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x14ac:dyDescent="0.2">
      <c r="B174" s="1">
        <v>170</v>
      </c>
      <c r="E174" s="1" t="s">
        <v>840</v>
      </c>
      <c r="F174" s="211" t="s">
        <v>1654</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x14ac:dyDescent="0.2">
      <c r="B175" s="216">
        <v>171</v>
      </c>
      <c r="E175" s="216" t="s">
        <v>840</v>
      </c>
      <c r="F175" s="217" t="s">
        <v>1654</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x14ac:dyDescent="0.2">
      <c r="B176" s="1">
        <v>172</v>
      </c>
      <c r="E176" s="1" t="s">
        <v>840</v>
      </c>
      <c r="F176" s="211" t="s">
        <v>1654</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x14ac:dyDescent="0.2">
      <c r="B177" s="216">
        <v>173</v>
      </c>
      <c r="E177" s="216" t="s">
        <v>840</v>
      </c>
      <c r="F177" s="217" t="s">
        <v>1654</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x14ac:dyDescent="0.2">
      <c r="B178" s="1">
        <v>174</v>
      </c>
      <c r="E178" s="1" t="s">
        <v>840</v>
      </c>
      <c r="F178" s="211" t="s">
        <v>1654</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x14ac:dyDescent="0.2">
      <c r="B179" s="216">
        <v>175</v>
      </c>
      <c r="E179" s="216" t="s">
        <v>840</v>
      </c>
      <c r="F179" s="217" t="s">
        <v>1654</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x14ac:dyDescent="0.2">
      <c r="B180" s="1">
        <v>176</v>
      </c>
      <c r="E180" s="1" t="s">
        <v>840</v>
      </c>
      <c r="F180" s="211" t="s">
        <v>1654</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x14ac:dyDescent="0.2">
      <c r="B181" s="216">
        <v>177</v>
      </c>
      <c r="E181" s="216" t="s">
        <v>840</v>
      </c>
      <c r="F181" s="217" t="s">
        <v>1654</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x14ac:dyDescent="0.2">
      <c r="B182" s="1">
        <v>178</v>
      </c>
      <c r="E182" s="1" t="s">
        <v>840</v>
      </c>
      <c r="F182" s="211" t="s">
        <v>1654</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x14ac:dyDescent="0.2">
      <c r="B183" s="216">
        <v>179</v>
      </c>
      <c r="E183" s="216" t="s">
        <v>840</v>
      </c>
      <c r="F183" s="217" t="s">
        <v>1654</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x14ac:dyDescent="0.2">
      <c r="B184" s="1">
        <v>180</v>
      </c>
      <c r="E184" s="1" t="s">
        <v>840</v>
      </c>
      <c r="F184" s="211" t="s">
        <v>863</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x14ac:dyDescent="0.2">
      <c r="B185" s="216">
        <v>181</v>
      </c>
      <c r="E185" s="216" t="s">
        <v>840</v>
      </c>
      <c r="F185" s="217" t="s">
        <v>863</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x14ac:dyDescent="0.2">
      <c r="B186" s="1">
        <v>182</v>
      </c>
      <c r="E186" s="1" t="s">
        <v>840</v>
      </c>
      <c r="F186" s="211" t="s">
        <v>863</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x14ac:dyDescent="0.2">
      <c r="B187" s="216">
        <v>183</v>
      </c>
      <c r="E187" s="216" t="s">
        <v>840</v>
      </c>
      <c r="F187" s="217" t="s">
        <v>863</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x14ac:dyDescent="0.2">
      <c r="B188" s="1">
        <v>184</v>
      </c>
      <c r="E188" s="1" t="s">
        <v>840</v>
      </c>
      <c r="F188" s="211" t="s">
        <v>863</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x14ac:dyDescent="0.2">
      <c r="B189" s="216">
        <v>185</v>
      </c>
      <c r="E189" s="216" t="s">
        <v>840</v>
      </c>
      <c r="F189" s="217" t="s">
        <v>863</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x14ac:dyDescent="0.2">
      <c r="B190" s="1">
        <v>186</v>
      </c>
      <c r="E190" s="1" t="s">
        <v>840</v>
      </c>
      <c r="F190" s="211" t="s">
        <v>863</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x14ac:dyDescent="0.2">
      <c r="B191" s="216">
        <v>187</v>
      </c>
      <c r="E191" s="216" t="s">
        <v>840</v>
      </c>
      <c r="F191" s="217" t="s">
        <v>863</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x14ac:dyDescent="0.2">
      <c r="B192" s="1">
        <v>188</v>
      </c>
      <c r="E192" s="1" t="s">
        <v>840</v>
      </c>
      <c r="F192" s="211" t="s">
        <v>863</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x14ac:dyDescent="0.2">
      <c r="B193" s="216">
        <v>189</v>
      </c>
      <c r="E193" s="216" t="s">
        <v>840</v>
      </c>
      <c r="F193" s="217" t="s">
        <v>863</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x14ac:dyDescent="0.2">
      <c r="B194" s="1">
        <v>190</v>
      </c>
      <c r="E194" s="1" t="s">
        <v>840</v>
      </c>
      <c r="F194" s="211" t="s">
        <v>863</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x14ac:dyDescent="0.2">
      <c r="B195" s="216">
        <v>191</v>
      </c>
      <c r="E195" s="216" t="s">
        <v>840</v>
      </c>
      <c r="F195" s="217" t="s">
        <v>863</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x14ac:dyDescent="0.2">
      <c r="B196" s="1">
        <v>192</v>
      </c>
      <c r="E196" s="1" t="s">
        <v>840</v>
      </c>
      <c r="F196" s="211" t="s">
        <v>863</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x14ac:dyDescent="0.2">
      <c r="B197" s="216">
        <v>193</v>
      </c>
      <c r="E197" s="216" t="s">
        <v>840</v>
      </c>
      <c r="F197" s="217" t="s">
        <v>863</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x14ac:dyDescent="0.2">
      <c r="B198" s="1">
        <v>194</v>
      </c>
      <c r="E198" s="1" t="s">
        <v>840</v>
      </c>
      <c r="F198" s="211" t="s">
        <v>863</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x14ac:dyDescent="0.2">
      <c r="B199" s="216">
        <v>195</v>
      </c>
      <c r="E199" s="216" t="s">
        <v>840</v>
      </c>
      <c r="F199" s="217" t="s">
        <v>863</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x14ac:dyDescent="0.2">
      <c r="B200" s="1">
        <v>196</v>
      </c>
      <c r="E200" s="1" t="s">
        <v>1812</v>
      </c>
      <c r="F200" s="211" t="s">
        <v>1650</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x14ac:dyDescent="0.2">
      <c r="B201" s="216">
        <v>197</v>
      </c>
      <c r="E201" s="216" t="s">
        <v>1812</v>
      </c>
      <c r="F201" s="217" t="s">
        <v>1650</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x14ac:dyDescent="0.2">
      <c r="B202" s="1">
        <v>198</v>
      </c>
      <c r="E202" s="1" t="s">
        <v>1812</v>
      </c>
      <c r="F202" s="211" t="s">
        <v>1650</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x14ac:dyDescent="0.2">
      <c r="B203" s="216">
        <v>199</v>
      </c>
      <c r="E203" s="216" t="s">
        <v>1812</v>
      </c>
      <c r="F203" s="217" t="s">
        <v>1650</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x14ac:dyDescent="0.2">
      <c r="B204" s="1">
        <v>200</v>
      </c>
      <c r="E204" s="1" t="s">
        <v>1812</v>
      </c>
      <c r="F204" s="211" t="s">
        <v>1655</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x14ac:dyDescent="0.2">
      <c r="B205" s="216">
        <v>201</v>
      </c>
      <c r="E205" s="216" t="s">
        <v>1812</v>
      </c>
      <c r="F205" s="217" t="s">
        <v>1655</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x14ac:dyDescent="0.2">
      <c r="B206" s="1">
        <v>202</v>
      </c>
      <c r="E206" s="1" t="s">
        <v>1812</v>
      </c>
      <c r="F206" s="211" t="s">
        <v>1655</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x14ac:dyDescent="0.2">
      <c r="B207" s="216">
        <v>203</v>
      </c>
      <c r="E207" s="216" t="s">
        <v>1812</v>
      </c>
      <c r="F207" s="217" t="s">
        <v>1655</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x14ac:dyDescent="0.2">
      <c r="B208" s="1">
        <v>204</v>
      </c>
      <c r="E208" s="1" t="s">
        <v>1812</v>
      </c>
      <c r="F208" s="211" t="s">
        <v>1650</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x14ac:dyDescent="0.2">
      <c r="B209" s="216">
        <v>205</v>
      </c>
      <c r="E209" s="216" t="s">
        <v>1812</v>
      </c>
      <c r="F209" s="217" t="s">
        <v>1650</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x14ac:dyDescent="0.2">
      <c r="B210" s="1">
        <v>206</v>
      </c>
      <c r="E210" s="1" t="s">
        <v>1812</v>
      </c>
      <c r="F210" s="211" t="s">
        <v>1650</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x14ac:dyDescent="0.2">
      <c r="B211" s="216">
        <v>207</v>
      </c>
      <c r="E211" s="216" t="s">
        <v>1812</v>
      </c>
      <c r="F211" s="217" t="s">
        <v>1650</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x14ac:dyDescent="0.2">
      <c r="B212" s="1">
        <v>208</v>
      </c>
      <c r="E212" s="1" t="s">
        <v>1812</v>
      </c>
      <c r="F212" s="211" t="s">
        <v>1655</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x14ac:dyDescent="0.2">
      <c r="B213" s="216">
        <v>209</v>
      </c>
      <c r="E213" s="216" t="s">
        <v>1812</v>
      </c>
      <c r="F213" s="217" t="s">
        <v>1655</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x14ac:dyDescent="0.2">
      <c r="B214" s="1">
        <v>210</v>
      </c>
      <c r="E214" s="1" t="s">
        <v>1812</v>
      </c>
      <c r="F214" s="211" t="s">
        <v>1655</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x14ac:dyDescent="0.2">
      <c r="B215" s="216">
        <v>211</v>
      </c>
      <c r="E215" s="216" t="s">
        <v>1812</v>
      </c>
      <c r="F215" s="217" t="s">
        <v>1655</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x14ac:dyDescent="0.2">
      <c r="B216" s="1">
        <v>212</v>
      </c>
      <c r="E216" s="1" t="s">
        <v>1812</v>
      </c>
      <c r="F216" s="211" t="s">
        <v>1650</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x14ac:dyDescent="0.2">
      <c r="B217" s="216">
        <v>213</v>
      </c>
      <c r="E217" s="216" t="s">
        <v>1812</v>
      </c>
      <c r="F217" s="217" t="s">
        <v>1650</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x14ac:dyDescent="0.2">
      <c r="B218" s="1">
        <v>214</v>
      </c>
      <c r="E218" s="1" t="s">
        <v>1812</v>
      </c>
      <c r="F218" s="211" t="s">
        <v>1650</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x14ac:dyDescent="0.2">
      <c r="B219" s="216">
        <v>215</v>
      </c>
      <c r="E219" s="216" t="s">
        <v>1812</v>
      </c>
      <c r="F219" s="217" t="s">
        <v>1650</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x14ac:dyDescent="0.2">
      <c r="B220" s="1">
        <v>216</v>
      </c>
      <c r="E220" s="1" t="s">
        <v>1812</v>
      </c>
      <c r="F220" s="211" t="s">
        <v>1655</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x14ac:dyDescent="0.2">
      <c r="B221" s="216">
        <v>217</v>
      </c>
      <c r="E221" s="216" t="s">
        <v>1812</v>
      </c>
      <c r="F221" s="217" t="s">
        <v>1655</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x14ac:dyDescent="0.2">
      <c r="B222" s="1">
        <v>218</v>
      </c>
      <c r="E222" s="1" t="s">
        <v>1812</v>
      </c>
      <c r="F222" s="211" t="s">
        <v>1655</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x14ac:dyDescent="0.2">
      <c r="B223" s="216">
        <v>219</v>
      </c>
      <c r="E223" s="216" t="s">
        <v>1812</v>
      </c>
      <c r="F223" s="217" t="s">
        <v>1655</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x14ac:dyDescent="0.2">
      <c r="B224" s="1">
        <v>220</v>
      </c>
      <c r="E224" s="1" t="s">
        <v>1812</v>
      </c>
      <c r="F224" s="211" t="s">
        <v>1650</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x14ac:dyDescent="0.2">
      <c r="B225" s="216">
        <v>221</v>
      </c>
      <c r="E225" s="216" t="s">
        <v>1812</v>
      </c>
      <c r="F225" s="217" t="s">
        <v>1650</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x14ac:dyDescent="0.2">
      <c r="B226" s="1">
        <v>222</v>
      </c>
      <c r="E226" s="1" t="s">
        <v>1812</v>
      </c>
      <c r="F226" s="211" t="s">
        <v>1650</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x14ac:dyDescent="0.2">
      <c r="B227" s="216">
        <v>223</v>
      </c>
      <c r="E227" s="216" t="s">
        <v>1812</v>
      </c>
      <c r="F227" s="217" t="s">
        <v>1650</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x14ac:dyDescent="0.2">
      <c r="B228" s="1">
        <v>224</v>
      </c>
      <c r="E228" s="1" t="s">
        <v>1812</v>
      </c>
      <c r="F228" s="211" t="s">
        <v>1655</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x14ac:dyDescent="0.2">
      <c r="B229" s="216">
        <v>225</v>
      </c>
      <c r="E229" s="216" t="s">
        <v>1812</v>
      </c>
      <c r="F229" s="217" t="s">
        <v>1655</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x14ac:dyDescent="0.2">
      <c r="B230" s="1">
        <v>226</v>
      </c>
      <c r="E230" s="1" t="s">
        <v>1812</v>
      </c>
      <c r="F230" s="211" t="s">
        <v>1655</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x14ac:dyDescent="0.2">
      <c r="B231" s="216">
        <v>227</v>
      </c>
      <c r="E231" s="216" t="s">
        <v>1812</v>
      </c>
      <c r="F231" s="217" t="s">
        <v>1655</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x14ac:dyDescent="0.2">
      <c r="B232" s="1">
        <v>228</v>
      </c>
      <c r="E232" s="1" t="s">
        <v>1812</v>
      </c>
      <c r="F232" s="211" t="s">
        <v>1650</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x14ac:dyDescent="0.2">
      <c r="B233" s="216">
        <v>229</v>
      </c>
      <c r="E233" s="216" t="s">
        <v>1812</v>
      </c>
      <c r="F233" s="217" t="s">
        <v>1650</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x14ac:dyDescent="0.2">
      <c r="B234" s="1">
        <v>230</v>
      </c>
      <c r="E234" s="1" t="s">
        <v>1812</v>
      </c>
      <c r="F234" s="211" t="s">
        <v>1650</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x14ac:dyDescent="0.2">
      <c r="B235" s="216">
        <v>231</v>
      </c>
      <c r="E235" s="216" t="s">
        <v>1812</v>
      </c>
      <c r="F235" s="217" t="s">
        <v>1650</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x14ac:dyDescent="0.2">
      <c r="B236" s="1">
        <v>232</v>
      </c>
      <c r="E236" s="1" t="s">
        <v>1812</v>
      </c>
      <c r="F236" s="211" t="s">
        <v>1655</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x14ac:dyDescent="0.2">
      <c r="B237" s="216">
        <v>233</v>
      </c>
      <c r="E237" s="216" t="s">
        <v>1812</v>
      </c>
      <c r="F237" s="217" t="s">
        <v>1655</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x14ac:dyDescent="0.2">
      <c r="B238" s="1">
        <v>234</v>
      </c>
      <c r="E238" s="1" t="s">
        <v>1812</v>
      </c>
      <c r="F238" s="211" t="s">
        <v>1655</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x14ac:dyDescent="0.2">
      <c r="B239" s="216">
        <v>235</v>
      </c>
      <c r="E239" s="216" t="s">
        <v>1812</v>
      </c>
      <c r="F239" s="217" t="s">
        <v>1655</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x14ac:dyDescent="0.2">
      <c r="B240" s="1">
        <v>236</v>
      </c>
      <c r="E240" s="1" t="s">
        <v>1812</v>
      </c>
      <c r="F240" s="211" t="s">
        <v>1658</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x14ac:dyDescent="0.2">
      <c r="B241" s="216">
        <v>237</v>
      </c>
      <c r="E241" s="216" t="s">
        <v>1812</v>
      </c>
      <c r="F241" s="217" t="s">
        <v>1658</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x14ac:dyDescent="0.2">
      <c r="B242" s="1">
        <v>238</v>
      </c>
      <c r="E242" s="1" t="s">
        <v>1812</v>
      </c>
      <c r="F242" s="211" t="s">
        <v>1658</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x14ac:dyDescent="0.2">
      <c r="B243" s="216">
        <v>239</v>
      </c>
      <c r="E243" s="216" t="s">
        <v>1812</v>
      </c>
      <c r="F243" s="217" t="s">
        <v>1658</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x14ac:dyDescent="0.2">
      <c r="B244" s="1">
        <v>240</v>
      </c>
      <c r="E244" s="1" t="s">
        <v>1812</v>
      </c>
      <c r="F244" s="211" t="s">
        <v>1658</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x14ac:dyDescent="0.2">
      <c r="B245" s="216">
        <v>241</v>
      </c>
      <c r="E245" s="216" t="s">
        <v>1812</v>
      </c>
      <c r="F245" s="217" t="s">
        <v>1658</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x14ac:dyDescent="0.2">
      <c r="B246" s="1">
        <v>242</v>
      </c>
      <c r="E246" s="1" t="s">
        <v>1812</v>
      </c>
      <c r="F246" s="211" t="s">
        <v>1658</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x14ac:dyDescent="0.2">
      <c r="B247" s="216">
        <v>243</v>
      </c>
      <c r="E247" s="216" t="s">
        <v>1812</v>
      </c>
      <c r="F247" s="217" t="s">
        <v>1658</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x14ac:dyDescent="0.2">
      <c r="B248" s="1">
        <v>244</v>
      </c>
      <c r="E248" s="1" t="s">
        <v>1812</v>
      </c>
      <c r="F248" s="211" t="s">
        <v>1658</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x14ac:dyDescent="0.2">
      <c r="B249" s="216">
        <v>245</v>
      </c>
      <c r="E249" s="216" t="s">
        <v>1812</v>
      </c>
      <c r="F249" s="217" t="s">
        <v>1658</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x14ac:dyDescent="0.2">
      <c r="B250" s="1">
        <v>246</v>
      </c>
      <c r="E250" s="1" t="s">
        <v>1812</v>
      </c>
      <c r="F250" s="211" t="s">
        <v>1658</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x14ac:dyDescent="0.2">
      <c r="B251" s="216">
        <v>247</v>
      </c>
      <c r="E251" s="216" t="s">
        <v>1812</v>
      </c>
      <c r="F251" s="217" t="s">
        <v>1658</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x14ac:dyDescent="0.2">
      <c r="B252" s="1">
        <v>248</v>
      </c>
      <c r="E252" s="1" t="s">
        <v>1812</v>
      </c>
      <c r="F252" s="211" t="s">
        <v>1658</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x14ac:dyDescent="0.2">
      <c r="B253" s="216">
        <v>249</v>
      </c>
      <c r="E253" s="216" t="s">
        <v>1812</v>
      </c>
      <c r="F253" s="217" t="s">
        <v>1658</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x14ac:dyDescent="0.2">
      <c r="B254" s="1">
        <v>250</v>
      </c>
      <c r="E254" s="1" t="s">
        <v>1812</v>
      </c>
      <c r="F254" s="211" t="s">
        <v>1658</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x14ac:dyDescent="0.2">
      <c r="B255" s="216">
        <v>251</v>
      </c>
      <c r="E255" s="216" t="s">
        <v>1812</v>
      </c>
      <c r="F255" s="217" t="s">
        <v>1658</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x14ac:dyDescent="0.2">
      <c r="B256" s="1">
        <v>252</v>
      </c>
      <c r="E256" s="1" t="s">
        <v>1812</v>
      </c>
      <c r="F256" s="211" t="s">
        <v>1658</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x14ac:dyDescent="0.2">
      <c r="B257" s="216">
        <v>253</v>
      </c>
      <c r="E257" s="216" t="s">
        <v>1812</v>
      </c>
      <c r="F257" s="217" t="s">
        <v>1658</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x14ac:dyDescent="0.2">
      <c r="B258" s="1">
        <v>254</v>
      </c>
      <c r="E258" s="1" t="s">
        <v>218</v>
      </c>
      <c r="F258" s="211" t="s">
        <v>1651</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x14ac:dyDescent="0.2">
      <c r="B259" s="216">
        <v>255</v>
      </c>
      <c r="E259" s="216" t="s">
        <v>218</v>
      </c>
      <c r="F259" s="217" t="s">
        <v>1651</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x14ac:dyDescent="0.2">
      <c r="B260" s="1">
        <v>256</v>
      </c>
      <c r="E260" s="1" t="s">
        <v>218</v>
      </c>
      <c r="F260" s="211" t="s">
        <v>1651</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x14ac:dyDescent="0.2">
      <c r="B261" s="216">
        <v>257</v>
      </c>
      <c r="E261" s="216" t="s">
        <v>218</v>
      </c>
      <c r="F261" s="217" t="s">
        <v>1651</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x14ac:dyDescent="0.2">
      <c r="B262" s="1">
        <v>258</v>
      </c>
      <c r="E262" s="1" t="s">
        <v>218</v>
      </c>
      <c r="F262" s="211" t="s">
        <v>1651</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x14ac:dyDescent="0.2">
      <c r="B263" s="216">
        <v>259</v>
      </c>
      <c r="E263" s="216" t="s">
        <v>218</v>
      </c>
      <c r="F263" s="217" t="s">
        <v>1651</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x14ac:dyDescent="0.2">
      <c r="B264" s="1">
        <v>260</v>
      </c>
      <c r="E264" s="1" t="s">
        <v>218</v>
      </c>
      <c r="F264" s="211" t="s">
        <v>1651</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x14ac:dyDescent="0.2">
      <c r="B265" s="216">
        <v>261</v>
      </c>
      <c r="E265" s="216" t="s">
        <v>218</v>
      </c>
      <c r="F265" s="217" t="s">
        <v>1651</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x14ac:dyDescent="0.2">
      <c r="B266" s="1">
        <v>262</v>
      </c>
      <c r="E266" s="1" t="s">
        <v>218</v>
      </c>
      <c r="F266" s="211" t="s">
        <v>1651</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x14ac:dyDescent="0.2">
      <c r="B267" s="216">
        <v>263</v>
      </c>
      <c r="E267" s="216" t="s">
        <v>218</v>
      </c>
      <c r="F267" s="217" t="s">
        <v>1651</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x14ac:dyDescent="0.2">
      <c r="B268" s="1">
        <v>264</v>
      </c>
      <c r="E268" s="1" t="s">
        <v>218</v>
      </c>
      <c r="F268" s="211" t="s">
        <v>1651</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x14ac:dyDescent="0.2">
      <c r="B269" s="216">
        <v>265</v>
      </c>
      <c r="E269" s="216" t="s">
        <v>218</v>
      </c>
      <c r="F269" s="217" t="s">
        <v>1651</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x14ac:dyDescent="0.2">
      <c r="B270" s="1">
        <v>266</v>
      </c>
      <c r="E270" s="1" t="s">
        <v>218</v>
      </c>
      <c r="F270" s="211" t="s">
        <v>1651</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x14ac:dyDescent="0.2">
      <c r="B271" s="216">
        <v>267</v>
      </c>
      <c r="E271" s="216" t="s">
        <v>218</v>
      </c>
      <c r="F271" s="217" t="s">
        <v>1651</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x14ac:dyDescent="0.2">
      <c r="B272" s="1">
        <v>268</v>
      </c>
      <c r="E272" s="1" t="s">
        <v>218</v>
      </c>
      <c r="F272" s="211" t="s">
        <v>1651</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x14ac:dyDescent="0.2">
      <c r="B273" s="216">
        <v>269</v>
      </c>
      <c r="E273" s="216" t="s">
        <v>218</v>
      </c>
      <c r="F273" s="217" t="s">
        <v>1651</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x14ac:dyDescent="0.2">
      <c r="B274" s="1">
        <v>270</v>
      </c>
      <c r="C274" s="1" t="s">
        <v>218</v>
      </c>
      <c r="D274" s="225" t="s">
        <v>1813</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x14ac:dyDescent="0.2">
      <c r="B275" s="216">
        <v>271</v>
      </c>
      <c r="C275" s="216" t="s">
        <v>218</v>
      </c>
      <c r="D275" s="225" t="s">
        <v>1813</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x14ac:dyDescent="0.2">
      <c r="B276" s="1">
        <v>272</v>
      </c>
      <c r="C276" s="1" t="s">
        <v>218</v>
      </c>
      <c r="D276" s="225" t="s">
        <v>1813</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x14ac:dyDescent="0.2">
      <c r="B277" s="216">
        <v>273</v>
      </c>
      <c r="C277" s="216" t="s">
        <v>1814</v>
      </c>
      <c r="D277" s="217" t="s">
        <v>1715</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x14ac:dyDescent="0.2">
      <c r="B278" s="1">
        <v>274</v>
      </c>
      <c r="C278" s="1" t="s">
        <v>1814</v>
      </c>
      <c r="D278" s="211" t="s">
        <v>1715</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x14ac:dyDescent="0.2">
      <c r="B279" s="216">
        <v>275</v>
      </c>
      <c r="C279" s="216" t="s">
        <v>1814</v>
      </c>
      <c r="D279" s="217" t="s">
        <v>1715</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x14ac:dyDescent="0.2">
      <c r="B280" s="1">
        <v>276</v>
      </c>
      <c r="C280" s="1" t="s">
        <v>1814</v>
      </c>
      <c r="D280" s="211" t="s">
        <v>1715</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x14ac:dyDescent="0.2">
      <c r="B281" s="216">
        <v>277</v>
      </c>
      <c r="C281" s="216" t="s">
        <v>1814</v>
      </c>
      <c r="D281" s="217" t="s">
        <v>1715</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x14ac:dyDescent="0.2">
      <c r="B282" s="1">
        <v>278</v>
      </c>
      <c r="C282" s="1" t="s">
        <v>1814</v>
      </c>
      <c r="D282" s="211" t="s">
        <v>1715</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x14ac:dyDescent="0.2">
      <c r="B283" s="216">
        <v>279</v>
      </c>
      <c r="C283" s="216" t="s">
        <v>1814</v>
      </c>
      <c r="D283" s="217" t="s">
        <v>1715</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x14ac:dyDescent="0.2">
      <c r="B284" s="1">
        <v>280</v>
      </c>
      <c r="C284" s="1" t="s">
        <v>1814</v>
      </c>
      <c r="D284" s="211" t="s">
        <v>1715</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x14ac:dyDescent="0.2">
      <c r="B285" s="216">
        <v>281</v>
      </c>
      <c r="C285" s="216" t="s">
        <v>1814</v>
      </c>
      <c r="D285" s="217" t="s">
        <v>1715</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x14ac:dyDescent="0.2">
      <c r="B286" s="1">
        <v>282</v>
      </c>
      <c r="C286" s="1" t="s">
        <v>1814</v>
      </c>
      <c r="D286" s="211" t="s">
        <v>1715</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x14ac:dyDescent="0.2">
      <c r="B287" s="216">
        <v>283</v>
      </c>
      <c r="C287" s="216" t="s">
        <v>1814</v>
      </c>
      <c r="D287" s="217" t="s">
        <v>1715</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x14ac:dyDescent="0.2">
      <c r="B288" s="1">
        <v>284</v>
      </c>
      <c r="C288" s="1" t="s">
        <v>1814</v>
      </c>
      <c r="D288" s="211" t="s">
        <v>1715</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x14ac:dyDescent="0.2">
      <c r="B289" s="216">
        <v>285</v>
      </c>
      <c r="C289" s="216" t="s">
        <v>1814</v>
      </c>
      <c r="D289" s="217" t="s">
        <v>1715</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x14ac:dyDescent="0.2">
      <c r="B290" s="1">
        <v>286</v>
      </c>
      <c r="C290" s="1" t="s">
        <v>1814</v>
      </c>
      <c r="D290" s="211" t="s">
        <v>1715</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x14ac:dyDescent="0.2">
      <c r="B291" s="216">
        <v>287</v>
      </c>
      <c r="C291" s="216" t="s">
        <v>1814</v>
      </c>
      <c r="D291" s="217" t="s">
        <v>1715</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x14ac:dyDescent="0.2">
      <c r="B292" s="1">
        <v>288</v>
      </c>
      <c r="C292" s="1" t="s">
        <v>1814</v>
      </c>
      <c r="D292" s="211" t="s">
        <v>1715</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x14ac:dyDescent="0.2">
      <c r="B293" s="216">
        <v>289</v>
      </c>
      <c r="C293" s="216" t="s">
        <v>1814</v>
      </c>
      <c r="D293" s="217" t="s">
        <v>1715</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x14ac:dyDescent="0.2">
      <c r="B294" s="1">
        <v>290</v>
      </c>
      <c r="C294" s="1" t="s">
        <v>1814</v>
      </c>
      <c r="D294" s="211" t="s">
        <v>1715</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x14ac:dyDescent="0.2">
      <c r="B295" s="216">
        <v>291</v>
      </c>
      <c r="C295" s="216" t="s">
        <v>1814</v>
      </c>
      <c r="D295" s="217" t="s">
        <v>1715</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x14ac:dyDescent="0.2">
      <c r="B296" s="1">
        <v>292</v>
      </c>
      <c r="C296" s="1" t="s">
        <v>1814</v>
      </c>
      <c r="D296" s="211" t="s">
        <v>1715</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x14ac:dyDescent="0.2">
      <c r="B297" s="216">
        <v>293</v>
      </c>
      <c r="C297" s="216" t="s">
        <v>1814</v>
      </c>
      <c r="D297" s="217" t="s">
        <v>1715</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x14ac:dyDescent="0.2">
      <c r="B298" s="1">
        <v>294</v>
      </c>
      <c r="C298" s="1" t="s">
        <v>1814</v>
      </c>
      <c r="D298" s="211" t="s">
        <v>1715</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x14ac:dyDescent="0.2">
      <c r="B299" s="216">
        <v>295</v>
      </c>
      <c r="C299" s="216" t="s">
        <v>1814</v>
      </c>
      <c r="D299" s="217" t="s">
        <v>1715</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x14ac:dyDescent="0.2">
      <c r="B300" s="1">
        <v>296</v>
      </c>
      <c r="C300" s="1" t="s">
        <v>1814</v>
      </c>
      <c r="D300" s="211" t="s">
        <v>1715</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x14ac:dyDescent="0.2">
      <c r="B301" s="216">
        <v>297</v>
      </c>
      <c r="C301" s="216" t="s">
        <v>1814</v>
      </c>
      <c r="D301" s="217" t="s">
        <v>1715</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x14ac:dyDescent="0.2">
      <c r="B302" s="1">
        <v>298</v>
      </c>
      <c r="C302" s="1" t="s">
        <v>1814</v>
      </c>
      <c r="D302" s="211" t="s">
        <v>1715</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x14ac:dyDescent="0.2">
      <c r="B303" s="216">
        <v>299</v>
      </c>
      <c r="C303" s="216" t="s">
        <v>1814</v>
      </c>
      <c r="D303" s="217" t="s">
        <v>1715</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x14ac:dyDescent="0.2">
      <c r="B304" s="1">
        <v>300</v>
      </c>
      <c r="C304" s="1" t="s">
        <v>1814</v>
      </c>
      <c r="D304" s="211" t="s">
        <v>1715</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x14ac:dyDescent="0.2">
      <c r="B305" s="216">
        <v>301</v>
      </c>
      <c r="C305" s="216" t="s">
        <v>1814</v>
      </c>
      <c r="D305" s="217" t="s">
        <v>1715</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x14ac:dyDescent="0.2">
      <c r="B306" s="1">
        <v>302</v>
      </c>
      <c r="C306" s="1" t="s">
        <v>1814</v>
      </c>
      <c r="D306" s="211" t="s">
        <v>1715</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x14ac:dyDescent="0.25">
      <c r="B307" s="216">
        <v>303</v>
      </c>
      <c r="C307" s="216" t="s">
        <v>1814</v>
      </c>
      <c r="D307" s="217" t="s">
        <v>1715</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x14ac:dyDescent="0.25">
      <c r="B308" s="1">
        <v>304</v>
      </c>
      <c r="C308" s="1" t="s">
        <v>1814</v>
      </c>
      <c r="D308" s="211" t="s">
        <v>1715</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x14ac:dyDescent="0.25">
      <c r="B309" s="216">
        <v>305</v>
      </c>
      <c r="C309" s="216" t="s">
        <v>1814</v>
      </c>
      <c r="D309" s="217" t="s">
        <v>1715</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x14ac:dyDescent="0.25">
      <c r="B310" s="1">
        <v>306</v>
      </c>
      <c r="C310" s="1" t="s">
        <v>1814</v>
      </c>
      <c r="D310" s="211" t="s">
        <v>1715</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x14ac:dyDescent="0.25">
      <c r="B311" s="216">
        <v>307</v>
      </c>
      <c r="C311" s="216" t="s">
        <v>1814</v>
      </c>
      <c r="D311" s="217" t="s">
        <v>1715</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x14ac:dyDescent="0.25">
      <c r="B312" s="1">
        <v>308</v>
      </c>
      <c r="C312" s="1" t="s">
        <v>1814</v>
      </c>
      <c r="D312" s="211" t="s">
        <v>1715</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x14ac:dyDescent="0.25">
      <c r="B313" s="216">
        <v>309</v>
      </c>
      <c r="C313" s="216" t="s">
        <v>1814</v>
      </c>
      <c r="D313" s="217" t="s">
        <v>1715</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x14ac:dyDescent="0.25">
      <c r="B314" s="1">
        <v>310</v>
      </c>
      <c r="C314" s="1" t="s">
        <v>1814</v>
      </c>
      <c r="D314" s="211" t="s">
        <v>1715</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x14ac:dyDescent="0.25">
      <c r="B315" s="216">
        <v>311</v>
      </c>
      <c r="C315" s="216" t="s">
        <v>1814</v>
      </c>
      <c r="D315" s="217" t="s">
        <v>1715</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x14ac:dyDescent="0.25">
      <c r="B316" s="1">
        <v>312</v>
      </c>
      <c r="C316" s="1" t="s">
        <v>1814</v>
      </c>
      <c r="D316" s="211" t="s">
        <v>1715</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x14ac:dyDescent="0.25">
      <c r="B317" s="216">
        <v>313</v>
      </c>
      <c r="C317" s="216" t="s">
        <v>1814</v>
      </c>
      <c r="D317" s="217" t="s">
        <v>1715</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x14ac:dyDescent="0.25">
      <c r="B318" s="1">
        <v>314</v>
      </c>
      <c r="C318" s="1" t="s">
        <v>1814</v>
      </c>
      <c r="D318" s="211" t="s">
        <v>1715</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x14ac:dyDescent="0.25">
      <c r="B319" s="216">
        <v>315</v>
      </c>
      <c r="C319" s="216" t="s">
        <v>1814</v>
      </c>
      <c r="D319" s="217" t="s">
        <v>1715</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x14ac:dyDescent="0.25">
      <c r="B320" s="1">
        <v>316</v>
      </c>
      <c r="C320" s="1" t="s">
        <v>1814</v>
      </c>
      <c r="D320" s="211" t="s">
        <v>1715</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x14ac:dyDescent="0.25">
      <c r="B321" s="216">
        <v>317</v>
      </c>
      <c r="C321" s="216" t="s">
        <v>1814</v>
      </c>
      <c r="D321" s="217" t="s">
        <v>1715</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x14ac:dyDescent="0.25">
      <c r="B322" s="1">
        <v>318</v>
      </c>
      <c r="C322" s="1" t="s">
        <v>1814</v>
      </c>
      <c r="D322" s="211" t="s">
        <v>1715</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x14ac:dyDescent="0.25">
      <c r="B323" s="216">
        <v>319</v>
      </c>
      <c r="C323" s="216" t="s">
        <v>1814</v>
      </c>
      <c r="D323" s="217" t="s">
        <v>1715</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x14ac:dyDescent="0.25">
      <c r="B324" s="1">
        <v>320</v>
      </c>
      <c r="C324" s="1" t="s">
        <v>1814</v>
      </c>
      <c r="D324" s="211" t="s">
        <v>1715</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x14ac:dyDescent="0.25">
      <c r="B325" s="216">
        <v>321</v>
      </c>
      <c r="C325" s="216" t="s">
        <v>1814</v>
      </c>
      <c r="D325" s="217" t="s">
        <v>1715</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x14ac:dyDescent="0.25">
      <c r="B326" s="1">
        <v>322</v>
      </c>
      <c r="C326" s="1" t="s">
        <v>1814</v>
      </c>
      <c r="D326" s="211" t="s">
        <v>1715</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x14ac:dyDescent="0.25">
      <c r="B327" s="216">
        <v>323</v>
      </c>
      <c r="C327" s="216" t="s">
        <v>1814</v>
      </c>
      <c r="D327" s="217" t="s">
        <v>1715</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x14ac:dyDescent="0.25">
      <c r="B328" s="1">
        <v>324</v>
      </c>
      <c r="C328" s="1" t="s">
        <v>1814</v>
      </c>
      <c r="D328" s="211" t="s">
        <v>1715</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x14ac:dyDescent="0.25">
      <c r="B329" s="216">
        <v>325</v>
      </c>
      <c r="C329" s="216" t="s">
        <v>1814</v>
      </c>
      <c r="D329" s="217" t="s">
        <v>1715</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x14ac:dyDescent="0.25">
      <c r="B330" s="1">
        <v>326</v>
      </c>
      <c r="C330" s="1" t="s">
        <v>1814</v>
      </c>
      <c r="D330" s="211" t="s">
        <v>1715</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x14ac:dyDescent="0.25">
      <c r="B331" s="216">
        <v>327</v>
      </c>
      <c r="C331" s="216" t="s">
        <v>1814</v>
      </c>
      <c r="D331" s="217" t="s">
        <v>1715</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x14ac:dyDescent="0.25">
      <c r="B332" s="1">
        <v>328</v>
      </c>
      <c r="C332" s="1" t="s">
        <v>1814</v>
      </c>
      <c r="D332" s="211" t="s">
        <v>1715</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x14ac:dyDescent="0.25">
      <c r="B333" s="216">
        <v>329</v>
      </c>
      <c r="C333" s="216" t="s">
        <v>1814</v>
      </c>
      <c r="D333" s="217" t="s">
        <v>1715</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x14ac:dyDescent="0.25">
      <c r="B334" s="1">
        <v>330</v>
      </c>
      <c r="C334" s="1" t="s">
        <v>1814</v>
      </c>
      <c r="D334" s="211" t="s">
        <v>1715</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x14ac:dyDescent="0.25">
      <c r="B335" s="216">
        <v>331</v>
      </c>
      <c r="C335" s="216" t="s">
        <v>1814</v>
      </c>
      <c r="D335" s="217" t="s">
        <v>1715</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x14ac:dyDescent="0.25">
      <c r="B336" s="1">
        <v>332</v>
      </c>
      <c r="C336" s="1" t="s">
        <v>1814</v>
      </c>
      <c r="D336" s="211" t="s">
        <v>1715</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x14ac:dyDescent="0.25">
      <c r="B337" s="216">
        <v>333</v>
      </c>
      <c r="C337" s="216" t="s">
        <v>1814</v>
      </c>
      <c r="D337" s="217" t="s">
        <v>1715</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x14ac:dyDescent="0.25">
      <c r="B338" s="1">
        <v>334</v>
      </c>
      <c r="C338" s="1" t="s">
        <v>1814</v>
      </c>
      <c r="D338" s="211" t="s">
        <v>1715</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x14ac:dyDescent="0.25">
      <c r="B339" s="216">
        <v>335</v>
      </c>
      <c r="C339" s="216" t="s">
        <v>1814</v>
      </c>
      <c r="D339" s="217" t="s">
        <v>1715</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x14ac:dyDescent="0.25">
      <c r="B340" s="1">
        <v>336</v>
      </c>
      <c r="C340" s="1" t="s">
        <v>1814</v>
      </c>
      <c r="D340" s="211" t="s">
        <v>1715</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x14ac:dyDescent="0.25">
      <c r="B341" s="216">
        <v>337</v>
      </c>
      <c r="C341" s="216" t="s">
        <v>1814</v>
      </c>
      <c r="D341" s="217" t="s">
        <v>1715</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x14ac:dyDescent="0.25">
      <c r="B342" s="1">
        <v>338</v>
      </c>
      <c r="C342" s="1" t="s">
        <v>1814</v>
      </c>
      <c r="D342" s="211" t="s">
        <v>1715</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x14ac:dyDescent="0.25">
      <c r="B343" s="216">
        <v>339</v>
      </c>
      <c r="C343" s="216" t="s">
        <v>1814</v>
      </c>
      <c r="D343" s="217" t="s">
        <v>1715</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x14ac:dyDescent="0.25">
      <c r="B344" s="1">
        <v>340</v>
      </c>
      <c r="C344" s="1" t="s">
        <v>1814</v>
      </c>
      <c r="D344" s="211" t="s">
        <v>1715</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x14ac:dyDescent="0.25">
      <c r="B345" s="216">
        <v>341</v>
      </c>
      <c r="C345" s="216" t="s">
        <v>1814</v>
      </c>
      <c r="D345" s="217" t="s">
        <v>1715</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1815</v>
      </c>
    </row>
    <row r="346" spans="2:38" ht="15" x14ac:dyDescent="0.25">
      <c r="B346" s="1">
        <v>342</v>
      </c>
      <c r="C346" s="1" t="s">
        <v>1814</v>
      </c>
      <c r="D346" s="211" t="s">
        <v>1715</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1816</v>
      </c>
    </row>
    <row r="347" spans="2:38" ht="15" x14ac:dyDescent="0.25">
      <c r="B347" s="216">
        <v>343</v>
      </c>
      <c r="C347" s="216" t="s">
        <v>1814</v>
      </c>
      <c r="D347" s="217" t="s">
        <v>1715</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x14ac:dyDescent="0.25">
      <c r="B348" s="1">
        <v>344</v>
      </c>
      <c r="C348" s="1" t="s">
        <v>1814</v>
      </c>
      <c r="D348" s="211" t="s">
        <v>1715</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x14ac:dyDescent="0.25">
      <c r="B349" s="216">
        <v>345</v>
      </c>
      <c r="C349" s="216" t="s">
        <v>1814</v>
      </c>
      <c r="D349" s="217" t="s">
        <v>1715</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1817</v>
      </c>
      <c r="AE349" s="1">
        <v>11</v>
      </c>
      <c r="AF349" s="1">
        <v>20</v>
      </c>
      <c r="AG349" s="1">
        <v>34</v>
      </c>
      <c r="AH349" s="1">
        <v>60</v>
      </c>
      <c r="AI349" s="1">
        <v>75</v>
      </c>
      <c r="AJ349" s="1">
        <v>110</v>
      </c>
      <c r="AK349" s="1">
        <v>130</v>
      </c>
      <c r="AL349" s="1">
        <v>150</v>
      </c>
    </row>
    <row r="350" spans="2:38" ht="15" x14ac:dyDescent="0.25">
      <c r="B350" s="1">
        <v>346</v>
      </c>
      <c r="C350" s="1" t="s">
        <v>1814</v>
      </c>
      <c r="D350" s="211" t="s">
        <v>1715</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1818</v>
      </c>
      <c r="AE350" s="1">
        <v>16</v>
      </c>
      <c r="AF350" s="1">
        <v>29</v>
      </c>
      <c r="AG350" s="1">
        <v>48</v>
      </c>
      <c r="AH350" s="1">
        <v>70</v>
      </c>
      <c r="AI350" s="1">
        <v>105</v>
      </c>
      <c r="AJ350" s="1">
        <v>150</v>
      </c>
      <c r="AK350" s="1">
        <v>190</v>
      </c>
      <c r="AL350" s="1">
        <v>215</v>
      </c>
    </row>
    <row r="351" spans="2:38" ht="15" x14ac:dyDescent="0.25">
      <c r="B351" s="216">
        <v>347</v>
      </c>
      <c r="C351" s="216" t="s">
        <v>1814</v>
      </c>
      <c r="D351" s="217" t="s">
        <v>1715</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1819</v>
      </c>
      <c r="AE351" s="1">
        <v>19</v>
      </c>
      <c r="AF351" s="1">
        <v>32</v>
      </c>
      <c r="AG351" s="1">
        <v>58</v>
      </c>
      <c r="AH351" s="1">
        <v>105</v>
      </c>
      <c r="AI351" s="1">
        <v>128</v>
      </c>
      <c r="AJ351" s="1">
        <v>180</v>
      </c>
      <c r="AK351" s="1">
        <v>225</v>
      </c>
      <c r="AL351" s="1">
        <v>260</v>
      </c>
    </row>
    <row r="352" spans="2:38" ht="15" x14ac:dyDescent="0.25">
      <c r="B352" s="1">
        <v>348</v>
      </c>
      <c r="C352" s="1" t="s">
        <v>1814</v>
      </c>
      <c r="D352" s="211" t="s">
        <v>1715</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x14ac:dyDescent="0.25">
      <c r="B353" s="216">
        <v>349</v>
      </c>
      <c r="C353" s="216" t="s">
        <v>1814</v>
      </c>
      <c r="D353" s="217" t="s">
        <v>1715</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1820</v>
      </c>
      <c r="AE353" s="5">
        <v>1</v>
      </c>
      <c r="AF353" s="5">
        <v>2</v>
      </c>
      <c r="AG353" s="5">
        <v>3</v>
      </c>
      <c r="AH353" s="5">
        <v>4</v>
      </c>
      <c r="AI353" s="5">
        <v>5</v>
      </c>
      <c r="AJ353" s="5">
        <v>6</v>
      </c>
      <c r="AK353" s="5">
        <v>7</v>
      </c>
      <c r="AL353" s="5">
        <v>8</v>
      </c>
    </row>
    <row r="354" spans="2:38" ht="15" x14ac:dyDescent="0.25">
      <c r="B354" s="1">
        <v>350</v>
      </c>
      <c r="C354" s="1" t="s">
        <v>1814</v>
      </c>
      <c r="D354" s="211" t="s">
        <v>1715</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1821</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x14ac:dyDescent="0.25">
      <c r="B355" s="216">
        <v>351</v>
      </c>
      <c r="C355" s="216" t="s">
        <v>1814</v>
      </c>
      <c r="D355" s="217" t="s">
        <v>1715</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1817</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x14ac:dyDescent="0.25">
      <c r="B356" s="1">
        <v>352</v>
      </c>
      <c r="C356" s="1" t="s">
        <v>1814</v>
      </c>
      <c r="D356" s="211" t="s">
        <v>1715</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1818</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x14ac:dyDescent="0.25">
      <c r="B357" s="216">
        <v>353</v>
      </c>
      <c r="C357" s="216" t="s">
        <v>1814</v>
      </c>
      <c r="D357" s="217" t="s">
        <v>1715</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1819</v>
      </c>
      <c r="AE357" s="8">
        <v>0</v>
      </c>
      <c r="AF357" s="8">
        <f t="shared" si="3"/>
        <v>20</v>
      </c>
      <c r="AG357" s="8">
        <f t="shared" si="3"/>
        <v>33</v>
      </c>
      <c r="AH357" s="8">
        <f t="shared" si="3"/>
        <v>59</v>
      </c>
      <c r="AI357" s="8">
        <f t="shared" si="3"/>
        <v>106</v>
      </c>
      <c r="AJ357" s="8">
        <f t="shared" si="3"/>
        <v>129</v>
      </c>
      <c r="AK357" s="8">
        <f t="shared" si="3"/>
        <v>181</v>
      </c>
      <c r="AL357" s="8">
        <f>AK351+1</f>
        <v>226</v>
      </c>
    </row>
    <row r="358" spans="2:38" ht="15" x14ac:dyDescent="0.25">
      <c r="B358" s="1">
        <v>354</v>
      </c>
      <c r="C358" s="1" t="s">
        <v>1814</v>
      </c>
      <c r="D358" s="211" t="s">
        <v>1715</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x14ac:dyDescent="0.25">
      <c r="B359" s="216">
        <v>355</v>
      </c>
      <c r="C359" s="216" t="s">
        <v>1814</v>
      </c>
      <c r="D359" s="217" t="s">
        <v>1715</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x14ac:dyDescent="0.25">
      <c r="B360" s="1">
        <v>356</v>
      </c>
      <c r="C360" s="1" t="s">
        <v>1814</v>
      </c>
      <c r="D360" s="211" t="s">
        <v>1715</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x14ac:dyDescent="0.25">
      <c r="B361" s="216">
        <v>357</v>
      </c>
      <c r="C361" s="216" t="s">
        <v>1814</v>
      </c>
      <c r="D361" s="217" t="s">
        <v>1715</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1822</v>
      </c>
      <c r="AE361" s="11" t="s">
        <v>1821</v>
      </c>
    </row>
    <row r="362" spans="2:38" ht="15" x14ac:dyDescent="0.25">
      <c r="B362" s="1">
        <v>358</v>
      </c>
      <c r="C362" s="1" t="s">
        <v>1814</v>
      </c>
      <c r="D362" s="211" t="s">
        <v>1715</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1823</v>
      </c>
      <c r="AE362" s="13">
        <v>1.69</v>
      </c>
    </row>
    <row r="363" spans="2:38" ht="15" x14ac:dyDescent="0.25">
      <c r="B363" s="216">
        <v>359</v>
      </c>
      <c r="C363" s="216" t="s">
        <v>1814</v>
      </c>
      <c r="D363" s="217" t="s">
        <v>1715</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1824</v>
      </c>
      <c r="AE363" s="15" cm="1">
        <f t="array" ref="AE363">INDEX($AE$353:$AL$353,,MATCH(AE362*60,INDEX($AE$354:$AL$357,MATCH(AE361,$AD$354:$AD$357,0),),1))</f>
        <v>6</v>
      </c>
    </row>
    <row r="364" spans="2:38" ht="15" x14ac:dyDescent="0.25">
      <c r="B364" s="1">
        <v>360</v>
      </c>
      <c r="C364" s="1" t="s">
        <v>1814</v>
      </c>
      <c r="D364" s="211" t="s">
        <v>1715</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x14ac:dyDescent="0.25">
      <c r="B365" s="216">
        <v>361</v>
      </c>
      <c r="C365" s="216" t="s">
        <v>1814</v>
      </c>
      <c r="D365" s="217" t="s">
        <v>1715</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x14ac:dyDescent="0.25">
      <c r="B366" s="1">
        <v>362</v>
      </c>
      <c r="C366" s="1" t="s">
        <v>1814</v>
      </c>
      <c r="D366" s="211" t="s">
        <v>1715</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x14ac:dyDescent="0.25">
      <c r="B367" s="216">
        <v>363</v>
      </c>
      <c r="C367" s="216" t="s">
        <v>1814</v>
      </c>
      <c r="D367" s="217" t="s">
        <v>1715</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1825</v>
      </c>
      <c r="AE367" s="1" t="s">
        <v>1826</v>
      </c>
    </row>
    <row r="368" spans="2:38" ht="15" x14ac:dyDescent="0.25">
      <c r="B368" s="1">
        <v>364</v>
      </c>
      <c r="C368" s="1" t="s">
        <v>1814</v>
      </c>
      <c r="D368" s="211" t="s">
        <v>1715</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x14ac:dyDescent="0.25">
      <c r="B369" s="216">
        <v>365</v>
      </c>
      <c r="C369" s="216" t="s">
        <v>1814</v>
      </c>
      <c r="D369" s="217" t="s">
        <v>1715</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x14ac:dyDescent="0.25">
      <c r="B370" s="1">
        <v>366</v>
      </c>
      <c r="C370" s="1" t="s">
        <v>1814</v>
      </c>
      <c r="D370" s="211" t="s">
        <v>1715</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x14ac:dyDescent="0.25">
      <c r="B371" s="216">
        <v>367</v>
      </c>
      <c r="C371" s="216" t="s">
        <v>1814</v>
      </c>
      <c r="D371" s="217" t="s">
        <v>1715</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1827</v>
      </c>
      <c r="AE371" s="1">
        <v>12.6</v>
      </c>
      <c r="AF371" s="1">
        <v>20</v>
      </c>
      <c r="AG371" s="1">
        <v>28.5</v>
      </c>
      <c r="AH371" s="1">
        <v>37.6</v>
      </c>
      <c r="AI371" s="1">
        <v>47</v>
      </c>
      <c r="AJ371" s="1">
        <v>56</v>
      </c>
      <c r="AK371" s="1">
        <v>65</v>
      </c>
      <c r="AL371" s="1">
        <v>73.75</v>
      </c>
      <c r="AM371" s="1">
        <v>80</v>
      </c>
    </row>
    <row r="372" spans="2:39" ht="15" x14ac:dyDescent="0.25">
      <c r="B372" s="1">
        <v>368</v>
      </c>
      <c r="C372" s="1" t="s">
        <v>1814</v>
      </c>
      <c r="D372" s="211" t="s">
        <v>1715</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1828</v>
      </c>
      <c r="AE372" s="1">
        <v>16</v>
      </c>
      <c r="AF372" s="1">
        <v>28.5</v>
      </c>
      <c r="AG372" s="1">
        <v>41.3</v>
      </c>
      <c r="AH372" s="1">
        <v>54</v>
      </c>
      <c r="AI372" s="1">
        <v>66</v>
      </c>
      <c r="AJ372" s="1">
        <v>79</v>
      </c>
      <c r="AK372" s="1">
        <v>92</v>
      </c>
      <c r="AL372" s="1">
        <v>101</v>
      </c>
      <c r="AM372" s="1">
        <v>116</v>
      </c>
    </row>
    <row r="373" spans="2:39" ht="15" x14ac:dyDescent="0.25">
      <c r="B373" s="216">
        <v>369</v>
      </c>
      <c r="C373" s="216" t="s">
        <v>1814</v>
      </c>
      <c r="D373" s="217" t="s">
        <v>1715</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1829</v>
      </c>
      <c r="AE373" s="1">
        <v>17.399999999999999</v>
      </c>
      <c r="AF373" s="1">
        <v>31.5</v>
      </c>
      <c r="AG373" s="1">
        <v>45</v>
      </c>
      <c r="AH373" s="1">
        <v>60</v>
      </c>
      <c r="AI373" s="1">
        <v>73.599999999999994</v>
      </c>
      <c r="AJ373" s="1">
        <v>87.5</v>
      </c>
      <c r="AK373" s="1">
        <v>110</v>
      </c>
      <c r="AL373" s="1">
        <v>120</v>
      </c>
      <c r="AM373" s="1">
        <v>130</v>
      </c>
    </row>
    <row r="374" spans="2:39" ht="15" x14ac:dyDescent="0.25">
      <c r="B374" s="1">
        <v>370</v>
      </c>
      <c r="C374" s="1" t="s">
        <v>1814</v>
      </c>
      <c r="D374" s="211" t="s">
        <v>1715</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x14ac:dyDescent="0.25">
      <c r="B375" s="216">
        <v>371</v>
      </c>
      <c r="C375" s="216" t="s">
        <v>1814</v>
      </c>
      <c r="D375" s="217" t="s">
        <v>1715</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1820</v>
      </c>
      <c r="AE375" s="1">
        <v>1</v>
      </c>
      <c r="AF375" s="1">
        <v>2</v>
      </c>
      <c r="AG375" s="1">
        <v>3</v>
      </c>
      <c r="AH375" s="1">
        <v>4</v>
      </c>
      <c r="AI375" s="1">
        <v>5</v>
      </c>
      <c r="AJ375" s="1">
        <v>6</v>
      </c>
      <c r="AK375" s="1">
        <v>7</v>
      </c>
      <c r="AL375" s="1">
        <v>8</v>
      </c>
      <c r="AM375" s="1">
        <v>9</v>
      </c>
    </row>
    <row r="376" spans="2:39" ht="15" x14ac:dyDescent="0.25">
      <c r="B376" s="1">
        <v>372</v>
      </c>
      <c r="C376" s="1" t="s">
        <v>1814</v>
      </c>
      <c r="D376" s="211" t="s">
        <v>1715</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1821</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x14ac:dyDescent="0.25">
      <c r="B377" s="216">
        <v>373</v>
      </c>
      <c r="C377" s="216" t="s">
        <v>1814</v>
      </c>
      <c r="D377" s="217" t="s">
        <v>1715</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1817</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x14ac:dyDescent="0.25">
      <c r="B378" s="1">
        <v>374</v>
      </c>
      <c r="C378" s="1" t="s">
        <v>1814</v>
      </c>
      <c r="D378" s="211" t="s">
        <v>1715</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1818</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x14ac:dyDescent="0.25">
      <c r="B379" s="216">
        <v>375</v>
      </c>
      <c r="C379" s="216" t="s">
        <v>1814</v>
      </c>
      <c r="D379" s="217" t="s">
        <v>1715</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1819</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x14ac:dyDescent="0.25">
      <c r="B380" s="1">
        <v>376</v>
      </c>
      <c r="C380" s="1" t="s">
        <v>1814</v>
      </c>
      <c r="D380" s="211" t="s">
        <v>1715</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x14ac:dyDescent="0.25">
      <c r="B381" s="216">
        <v>377</v>
      </c>
      <c r="C381" s="216" t="s">
        <v>1814</v>
      </c>
      <c r="D381" s="217" t="s">
        <v>1715</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1825</v>
      </c>
      <c r="AE381" s="1" t="s">
        <v>1830</v>
      </c>
    </row>
    <row r="382" spans="2:39" x14ac:dyDescent="0.2">
      <c r="B382" s="1">
        <v>378</v>
      </c>
      <c r="C382" s="1" t="s">
        <v>1831</v>
      </c>
      <c r="D382" s="211" t="s">
        <v>1832</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x14ac:dyDescent="0.2">
      <c r="B383" s="216">
        <v>379</v>
      </c>
      <c r="C383" s="216" t="s">
        <v>1831</v>
      </c>
      <c r="D383" s="217" t="s">
        <v>1833</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x14ac:dyDescent="0.2">
      <c r="B384" s="1">
        <v>380</v>
      </c>
      <c r="C384" s="1" t="s">
        <v>1831</v>
      </c>
      <c r="D384" s="211" t="s">
        <v>1769</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1817</v>
      </c>
      <c r="AE384" s="1">
        <v>11.4</v>
      </c>
      <c r="AF384" s="1">
        <v>20</v>
      </c>
      <c r="AG384" s="1">
        <v>31.3</v>
      </c>
      <c r="AH384" s="1">
        <v>45</v>
      </c>
      <c r="AI384" s="1">
        <v>57.5</v>
      </c>
      <c r="AJ384" s="1">
        <v>72</v>
      </c>
      <c r="AK384" s="1">
        <v>96</v>
      </c>
      <c r="AL384" s="1">
        <v>131</v>
      </c>
      <c r="AM384" s="1">
        <v>150</v>
      </c>
    </row>
    <row r="385" spans="2:39" x14ac:dyDescent="0.2">
      <c r="B385" s="216">
        <v>381</v>
      </c>
      <c r="C385" s="216" t="s">
        <v>1834</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1818</v>
      </c>
      <c r="AE385" s="1">
        <v>16</v>
      </c>
      <c r="AF385" s="1">
        <v>28</v>
      </c>
      <c r="AG385" s="1">
        <v>44</v>
      </c>
      <c r="AH385" s="1">
        <v>64</v>
      </c>
      <c r="AI385" s="1">
        <v>82.5</v>
      </c>
      <c r="AJ385" s="1">
        <v>100</v>
      </c>
      <c r="AK385" s="1">
        <v>139</v>
      </c>
      <c r="AL385" s="1">
        <v>160</v>
      </c>
      <c r="AM385" s="1">
        <v>212.5</v>
      </c>
    </row>
    <row r="386" spans="2:39" x14ac:dyDescent="0.2">
      <c r="AD386" s="1" t="s">
        <v>1819</v>
      </c>
      <c r="AE386" s="1">
        <v>17.8</v>
      </c>
      <c r="AF386" s="1">
        <v>32</v>
      </c>
      <c r="AG386" s="1">
        <v>49</v>
      </c>
      <c r="AH386" s="1">
        <v>70</v>
      </c>
      <c r="AI386" s="1">
        <v>91</v>
      </c>
      <c r="AJ386" s="1">
        <v>113</v>
      </c>
      <c r="AK386" s="1">
        <v>150</v>
      </c>
      <c r="AL386" s="1">
        <v>200</v>
      </c>
      <c r="AM386" s="1">
        <v>236</v>
      </c>
    </row>
    <row r="388" spans="2:39" x14ac:dyDescent="0.2">
      <c r="G388" s="283"/>
      <c r="AD388" s="1" t="s">
        <v>1820</v>
      </c>
      <c r="AE388" s="1">
        <v>1</v>
      </c>
      <c r="AF388" s="1">
        <v>2</v>
      </c>
      <c r="AG388" s="1">
        <v>3</v>
      </c>
      <c r="AH388" s="1">
        <v>4</v>
      </c>
      <c r="AI388" s="1">
        <v>5</v>
      </c>
      <c r="AJ388" s="1">
        <v>6</v>
      </c>
      <c r="AK388" s="1">
        <v>7</v>
      </c>
      <c r="AL388" s="1">
        <v>8</v>
      </c>
      <c r="AM388" s="1">
        <v>9</v>
      </c>
    </row>
    <row r="389" spans="2:39" x14ac:dyDescent="0.2">
      <c r="G389" s="283"/>
      <c r="X389" s="213"/>
      <c r="AD389" s="1" t="s">
        <v>1821</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x14ac:dyDescent="0.2">
      <c r="G390" s="283"/>
      <c r="X390" s="213"/>
      <c r="AD390" s="1" t="s">
        <v>1817</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x14ac:dyDescent="0.2">
      <c r="G391" s="283"/>
      <c r="AD391" s="1" t="s">
        <v>1818</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x14ac:dyDescent="0.2">
      <c r="G392" s="283"/>
      <c r="AD392" s="1" t="s">
        <v>1819</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x14ac:dyDescent="0.2">
      <c r="G393" s="283"/>
    </row>
    <row r="394" spans="2:39" x14ac:dyDescent="0.2">
      <c r="G394" s="283"/>
    </row>
    <row r="395" spans="2:39" x14ac:dyDescent="0.2">
      <c r="G395" s="283"/>
      <c r="J395" s="284"/>
    </row>
    <row r="396" spans="2:39" x14ac:dyDescent="0.2">
      <c r="G396" s="283"/>
    </row>
    <row r="397" spans="2:39" x14ac:dyDescent="0.2">
      <c r="G397" s="283"/>
      <c r="AD397" s="10" t="s">
        <v>1822</v>
      </c>
      <c r="AE397" s="11" t="s">
        <v>1821</v>
      </c>
      <c r="AG397" s="1" t="str">
        <f ca="1">IFERROR(INDEX(Data_radiator_raw!AE$388:AM$388,,MATCH(#REF!*60,INDEX(Data_radiator_raw!AE$389:AM$392,MATCH(INDIRECT("'Eingabetabelle'!G"&amp;AI47&amp;"",TRUE),Data_radiator_raw!AD$389:AD$392,0),),1)),"")</f>
        <v/>
      </c>
    </row>
    <row r="398" spans="2:39" x14ac:dyDescent="0.2">
      <c r="G398" s="283"/>
      <c r="J398" s="284"/>
      <c r="AD398" s="12" t="s">
        <v>1823</v>
      </c>
      <c r="AE398" s="13">
        <v>1.44</v>
      </c>
      <c r="AF398" s="1">
        <f>AE398*60</f>
        <v>86.399999999999991</v>
      </c>
      <c r="AG398" s="1" t="str">
        <f ca="1">IFERROR(INDEX(Data_radiator_raw!AE$388:AM$388,,MATCH(#REF!*60,INDEX(Data_radiator_raw!AE$389:AM$392,MATCH(INDIRECT("'Eingabetabelle'!G"&amp;AI51&amp;"",TRUE),Data_radiator_raw!AD$389:AD$392,0),),1)),"")</f>
        <v/>
      </c>
    </row>
    <row r="399" spans="2:39" x14ac:dyDescent="0.2">
      <c r="G399" s="283"/>
      <c r="AD399" s="14" t="s">
        <v>1824</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x14ac:dyDescent="0.2">
      <c r="G400" s="283"/>
    </row>
    <row r="401" spans="7:39" x14ac:dyDescent="0.2">
      <c r="G401" s="283"/>
    </row>
    <row r="402" spans="7:39" x14ac:dyDescent="0.2">
      <c r="G402" s="283"/>
      <c r="AD402" s="8"/>
      <c r="AE402" s="8"/>
      <c r="AF402" s="8"/>
      <c r="AG402" s="8"/>
      <c r="AH402" s="8"/>
      <c r="AI402" s="8"/>
      <c r="AJ402" s="8"/>
      <c r="AK402" s="8"/>
    </row>
    <row r="403" spans="7:39" x14ac:dyDescent="0.2">
      <c r="G403" s="283"/>
      <c r="AD403" s="8" t="s">
        <v>1835</v>
      </c>
      <c r="AE403" s="8" t="s">
        <v>1830</v>
      </c>
      <c r="AF403" s="8"/>
      <c r="AG403" s="8"/>
      <c r="AH403" s="8"/>
      <c r="AI403" s="8"/>
      <c r="AJ403" s="8"/>
      <c r="AK403" s="8"/>
    </row>
    <row r="404" spans="7:39" x14ac:dyDescent="0.2">
      <c r="AD404" s="8"/>
      <c r="AE404" s="8"/>
      <c r="AF404" s="8"/>
      <c r="AG404" s="8"/>
      <c r="AH404" s="8"/>
      <c r="AI404" s="8"/>
      <c r="AJ404" s="8"/>
      <c r="AK404" s="8"/>
    </row>
    <row r="405" spans="7:39" x14ac:dyDescent="0.2">
      <c r="AD405" s="8"/>
      <c r="AE405" s="8">
        <v>1</v>
      </c>
      <c r="AF405" s="8">
        <v>2</v>
      </c>
      <c r="AG405" s="8">
        <v>3</v>
      </c>
      <c r="AH405" s="8">
        <v>4</v>
      </c>
      <c r="AI405" s="8">
        <v>5</v>
      </c>
      <c r="AJ405" s="8">
        <v>6</v>
      </c>
      <c r="AK405" s="8">
        <v>7</v>
      </c>
      <c r="AL405" s="1">
        <v>8</v>
      </c>
      <c r="AM405" s="1">
        <v>9</v>
      </c>
    </row>
    <row r="406" spans="7:39" x14ac:dyDescent="0.2">
      <c r="AD406" s="8" t="s">
        <v>1817</v>
      </c>
      <c r="AE406" s="8">
        <v>6</v>
      </c>
      <c r="AF406" s="8">
        <v>12.5</v>
      </c>
      <c r="AG406" s="8">
        <v>39</v>
      </c>
      <c r="AH406" s="8">
        <v>70</v>
      </c>
      <c r="AI406" s="8">
        <v>100</v>
      </c>
      <c r="AJ406" s="8">
        <v>125</v>
      </c>
      <c r="AK406" s="8">
        <v>140</v>
      </c>
    </row>
    <row r="407" spans="7:39" x14ac:dyDescent="0.2">
      <c r="AD407" s="8" t="s">
        <v>1818</v>
      </c>
      <c r="AE407" s="8">
        <v>8.5</v>
      </c>
      <c r="AF407" s="8">
        <v>17.5</v>
      </c>
      <c r="AG407" s="8">
        <v>55</v>
      </c>
      <c r="AH407" s="8">
        <v>100</v>
      </c>
      <c r="AI407" s="8">
        <v>140</v>
      </c>
      <c r="AJ407" s="8">
        <v>175</v>
      </c>
      <c r="AK407" s="8">
        <v>210</v>
      </c>
    </row>
    <row r="408" spans="7:39" x14ac:dyDescent="0.2">
      <c r="AD408" s="8" t="s">
        <v>1819</v>
      </c>
      <c r="AE408" s="8">
        <v>9.5</v>
      </c>
      <c r="AF408" s="8">
        <v>19</v>
      </c>
      <c r="AG408" s="8">
        <v>60</v>
      </c>
      <c r="AH408" s="8">
        <v>113</v>
      </c>
      <c r="AI408" s="8">
        <v>160</v>
      </c>
      <c r="AJ408" s="8">
        <v>190</v>
      </c>
      <c r="AK408" s="8">
        <v>230</v>
      </c>
    </row>
    <row r="409" spans="7:39" x14ac:dyDescent="0.2">
      <c r="AD409" s="8"/>
      <c r="AE409" s="8"/>
      <c r="AF409" s="8"/>
      <c r="AG409" s="8"/>
      <c r="AH409" s="8"/>
      <c r="AI409" s="8"/>
      <c r="AJ409" s="8"/>
      <c r="AK409" s="8"/>
    </row>
    <row r="410" spans="7:39" x14ac:dyDescent="0.2">
      <c r="AD410" s="8" t="s">
        <v>1820</v>
      </c>
      <c r="AE410" s="8">
        <v>1</v>
      </c>
      <c r="AF410" s="8">
        <v>2</v>
      </c>
      <c r="AG410" s="8">
        <v>3</v>
      </c>
      <c r="AH410" s="8">
        <v>4</v>
      </c>
      <c r="AI410" s="8">
        <v>5</v>
      </c>
      <c r="AJ410" s="8">
        <v>6</v>
      </c>
      <c r="AK410" s="8">
        <v>7</v>
      </c>
      <c r="AL410" s="1">
        <v>8</v>
      </c>
      <c r="AM410" s="1">
        <v>9</v>
      </c>
    </row>
    <row r="411" spans="7:39" x14ac:dyDescent="0.2">
      <c r="AD411" s="8" t="s">
        <v>1821</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x14ac:dyDescent="0.2">
      <c r="AD412" s="8" t="s">
        <v>1817</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x14ac:dyDescent="0.2">
      <c r="AD413" s="8" t="s">
        <v>1818</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x14ac:dyDescent="0.2">
      <c r="AD414" s="8" t="s">
        <v>1819</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x14ac:dyDescent="0.2">
      <c r="AD415" s="8"/>
      <c r="AE415" s="8"/>
      <c r="AF415" s="8"/>
      <c r="AG415" s="8"/>
      <c r="AH415" s="8"/>
      <c r="AI415" s="8"/>
      <c r="AJ415" s="8"/>
      <c r="AK415" s="8"/>
    </row>
    <row r="416" spans="7:39" x14ac:dyDescent="0.2">
      <c r="AD416" s="8"/>
      <c r="AE416" s="8"/>
      <c r="AF416" s="8"/>
      <c r="AG416" s="8"/>
      <c r="AH416" s="8"/>
      <c r="AI416" s="8"/>
      <c r="AJ416" s="8"/>
      <c r="AK416" s="8"/>
    </row>
    <row r="417" spans="30:39" x14ac:dyDescent="0.2">
      <c r="AD417" s="8"/>
      <c r="AE417" s="8"/>
      <c r="AF417" s="8"/>
      <c r="AG417" s="8"/>
      <c r="AH417" s="8"/>
      <c r="AI417" s="8"/>
      <c r="AJ417" s="8"/>
      <c r="AK417" s="8"/>
    </row>
    <row r="418" spans="30:39" x14ac:dyDescent="0.2">
      <c r="AD418" s="10" t="s">
        <v>1822</v>
      </c>
      <c r="AE418" s="11" t="s">
        <v>1821</v>
      </c>
    </row>
    <row r="419" spans="30:39" x14ac:dyDescent="0.2">
      <c r="AD419" s="12" t="s">
        <v>1823</v>
      </c>
      <c r="AE419" s="13">
        <v>0.12</v>
      </c>
    </row>
    <row r="420" spans="30:39" x14ac:dyDescent="0.2">
      <c r="AD420" s="14" t="s">
        <v>1824</v>
      </c>
      <c r="AE420" s="15" cm="1">
        <f t="array" ref="AE420">INDEX($AE$410:$AK$410,,MATCH(AE419*60,INDEX($AE$411:$AJ$414,MATCH(AE418,$AD$411:$AD$414,0),),1))</f>
        <v>1</v>
      </c>
      <c r="AH420" s="1" t="s">
        <v>803</v>
      </c>
    </row>
    <row r="425" spans="30:39" x14ac:dyDescent="0.2">
      <c r="AD425" s="1" t="s">
        <v>1836</v>
      </c>
      <c r="AE425" s="1" t="s">
        <v>1830</v>
      </c>
    </row>
    <row r="427" spans="30:39" x14ac:dyDescent="0.2">
      <c r="AE427" s="1">
        <v>1</v>
      </c>
      <c r="AF427" s="1">
        <v>2</v>
      </c>
      <c r="AG427" s="1">
        <v>3</v>
      </c>
      <c r="AH427" s="1">
        <v>4</v>
      </c>
      <c r="AI427" s="1">
        <v>5</v>
      </c>
      <c r="AJ427" s="1">
        <v>6</v>
      </c>
      <c r="AK427" s="1">
        <v>7</v>
      </c>
      <c r="AL427" s="1" t="s">
        <v>1837</v>
      </c>
    </row>
    <row r="428" spans="30:39" x14ac:dyDescent="0.2">
      <c r="AD428" s="1" t="s">
        <v>1817</v>
      </c>
      <c r="AE428" s="1">
        <v>9</v>
      </c>
      <c r="AF428" s="1">
        <v>17.5</v>
      </c>
      <c r="AG428" s="1">
        <v>26</v>
      </c>
      <c r="AH428" s="1">
        <v>43</v>
      </c>
      <c r="AI428" s="1">
        <v>68</v>
      </c>
      <c r="AJ428" s="1">
        <v>90</v>
      </c>
      <c r="AK428" s="1">
        <v>120</v>
      </c>
      <c r="AL428" s="1">
        <v>170</v>
      </c>
    </row>
    <row r="429" spans="30:39" x14ac:dyDescent="0.2">
      <c r="AD429" s="1" t="s">
        <v>1818</v>
      </c>
      <c r="AE429" s="1">
        <v>12</v>
      </c>
      <c r="AF429" s="1">
        <v>25</v>
      </c>
      <c r="AG429" s="1">
        <v>37</v>
      </c>
      <c r="AH429" s="1">
        <v>57</v>
      </c>
      <c r="AI429" s="1">
        <v>95</v>
      </c>
      <c r="AJ429" s="1">
        <v>125</v>
      </c>
      <c r="AK429" s="1">
        <v>166</v>
      </c>
      <c r="AL429" s="1">
        <v>240</v>
      </c>
    </row>
    <row r="430" spans="30:39" x14ac:dyDescent="0.2">
      <c r="AD430" s="1" t="s">
        <v>1819</v>
      </c>
      <c r="AE430" s="1">
        <v>16</v>
      </c>
      <c r="AF430" s="1">
        <v>30</v>
      </c>
      <c r="AG430" s="1">
        <v>45</v>
      </c>
      <c r="AH430" s="1">
        <v>79</v>
      </c>
      <c r="AI430" s="1">
        <v>120</v>
      </c>
      <c r="AJ430" s="1">
        <v>160</v>
      </c>
      <c r="AK430" s="1">
        <v>200</v>
      </c>
      <c r="AL430" s="1">
        <v>290</v>
      </c>
    </row>
    <row r="432" spans="30:39" x14ac:dyDescent="0.2">
      <c r="AD432" s="1" t="s">
        <v>1820</v>
      </c>
      <c r="AE432" s="1">
        <v>1</v>
      </c>
      <c r="AF432" s="1">
        <v>2</v>
      </c>
      <c r="AG432" s="1">
        <v>3</v>
      </c>
      <c r="AH432" s="1">
        <v>4</v>
      </c>
      <c r="AI432" s="1">
        <v>5</v>
      </c>
      <c r="AJ432" s="1">
        <v>6</v>
      </c>
      <c r="AK432" s="1">
        <v>7</v>
      </c>
      <c r="AL432" s="1" t="s">
        <v>1837</v>
      </c>
      <c r="AM432" s="1">
        <v>9</v>
      </c>
    </row>
    <row r="433" spans="3:38" x14ac:dyDescent="0.2">
      <c r="AD433" s="1" t="s">
        <v>1821</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x14ac:dyDescent="0.25">
      <c r="C434"/>
      <c r="D434"/>
      <c r="E434"/>
      <c r="AD434" s="1" t="s">
        <v>1817</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x14ac:dyDescent="0.25">
      <c r="C435"/>
      <c r="D435"/>
      <c r="E435"/>
      <c r="AD435" s="1" t="s">
        <v>1818</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x14ac:dyDescent="0.25">
      <c r="C436"/>
      <c r="D436"/>
      <c r="E436"/>
      <c r="AD436" s="1" t="s">
        <v>1819</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x14ac:dyDescent="0.25">
      <c r="C437"/>
      <c r="D437"/>
      <c r="E437"/>
    </row>
    <row r="438" spans="3:38" ht="15" x14ac:dyDescent="0.25">
      <c r="C438"/>
      <c r="D438"/>
      <c r="E438"/>
    </row>
    <row r="439" spans="3:38" ht="15" x14ac:dyDescent="0.25">
      <c r="C439"/>
      <c r="D439"/>
      <c r="E439"/>
    </row>
    <row r="440" spans="3:38" ht="15" x14ac:dyDescent="0.25">
      <c r="C440"/>
      <c r="D440"/>
      <c r="E440"/>
      <c r="AD440" s="10" t="s">
        <v>1822</v>
      </c>
      <c r="AE440" s="11" t="s">
        <v>1821</v>
      </c>
    </row>
    <row r="441" spans="3:38" ht="15" x14ac:dyDescent="0.25">
      <c r="C441"/>
      <c r="D441"/>
      <c r="E441"/>
      <c r="AD441" s="12" t="s">
        <v>1823</v>
      </c>
      <c r="AE441" s="13">
        <v>0.91</v>
      </c>
      <c r="AH441" s="1" t="str" cm="1">
        <f t="array" aca="1" ref="AH441" ca="1">IFERROR(INDEX(Data_radiator_raw!$AE$432:$AL$432,,MATCH(AL77*60,INDEX(Data_radiator_raw!$AE$433:$AL$436,MATCH(INDIRECT("'Eingabetabelle'!G"&amp;AI47&amp;"",TRUE),Data_radiator_raw!AD354:AD357),1))),"")</f>
        <v/>
      </c>
    </row>
    <row r="442" spans="3:38" ht="15" x14ac:dyDescent="0.25">
      <c r="C442"/>
      <c r="D442"/>
      <c r="E442"/>
      <c r="AD442" s="14" t="s">
        <v>1824</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x14ac:dyDescent="0.25">
      <c r="C443"/>
      <c r="D443"/>
      <c r="E443"/>
    </row>
    <row r="444" spans="3:38" ht="15" x14ac:dyDescent="0.25">
      <c r="C444"/>
      <c r="D444"/>
      <c r="E444"/>
    </row>
    <row r="445" spans="3:38" ht="15" x14ac:dyDescent="0.25">
      <c r="C445"/>
      <c r="D445"/>
      <c r="E445"/>
    </row>
    <row r="446" spans="3:38" ht="15" x14ac:dyDescent="0.25">
      <c r="C446"/>
      <c r="D446"/>
      <c r="E446"/>
      <c r="AD446" s="1" t="s">
        <v>1838</v>
      </c>
      <c r="AE446" s="1" t="s">
        <v>1830</v>
      </c>
    </row>
    <row r="447" spans="3:38" ht="15" x14ac:dyDescent="0.25">
      <c r="C447"/>
      <c r="D447"/>
      <c r="E447"/>
    </row>
    <row r="448" spans="3:38" ht="15" x14ac:dyDescent="0.25">
      <c r="C448"/>
      <c r="D448"/>
      <c r="E448"/>
      <c r="AE448" s="8">
        <v>1</v>
      </c>
      <c r="AF448" s="8">
        <v>2</v>
      </c>
      <c r="AG448" s="8">
        <v>3</v>
      </c>
      <c r="AH448" s="8">
        <v>4</v>
      </c>
      <c r="AI448" s="1">
        <v>5</v>
      </c>
      <c r="AJ448" s="1">
        <v>6</v>
      </c>
      <c r="AK448" s="1">
        <v>7</v>
      </c>
      <c r="AL448" s="1" t="s">
        <v>1837</v>
      </c>
    </row>
    <row r="449" spans="3:38" ht="15" x14ac:dyDescent="0.25">
      <c r="C449"/>
      <c r="D449"/>
      <c r="E449"/>
      <c r="AD449" s="1" t="s">
        <v>1817</v>
      </c>
      <c r="AE449" s="1">
        <v>7.7</v>
      </c>
      <c r="AF449" s="1">
        <v>11</v>
      </c>
      <c r="AG449" s="1">
        <v>15</v>
      </c>
      <c r="AH449" s="1">
        <v>20</v>
      </c>
      <c r="AI449" s="1">
        <v>34</v>
      </c>
      <c r="AJ449" s="1">
        <v>60</v>
      </c>
      <c r="AK449" s="1">
        <v>80</v>
      </c>
      <c r="AL449" s="1">
        <v>100</v>
      </c>
    </row>
    <row r="450" spans="3:38" ht="15" x14ac:dyDescent="0.25">
      <c r="C450"/>
      <c r="D450"/>
      <c r="E450"/>
      <c r="AD450" s="1" t="s">
        <v>1818</v>
      </c>
      <c r="AE450" s="1">
        <v>10</v>
      </c>
      <c r="AF450" s="1">
        <v>13</v>
      </c>
      <c r="AG450" s="1">
        <v>18</v>
      </c>
      <c r="AH450" s="1">
        <v>33</v>
      </c>
      <c r="AI450" s="1">
        <v>48</v>
      </c>
      <c r="AJ450" s="1">
        <v>77</v>
      </c>
      <c r="AK450" s="1">
        <v>95</v>
      </c>
      <c r="AL450" s="1">
        <v>129</v>
      </c>
    </row>
    <row r="451" spans="3:38" ht="15" x14ac:dyDescent="0.25">
      <c r="C451"/>
      <c r="D451"/>
      <c r="E451"/>
      <c r="AD451" s="1" t="s">
        <v>1819</v>
      </c>
      <c r="AE451" s="1">
        <v>10.25</v>
      </c>
      <c r="AF451" s="1">
        <v>15.5</v>
      </c>
      <c r="AG451" s="1">
        <v>19</v>
      </c>
      <c r="AH451" s="1">
        <v>34</v>
      </c>
      <c r="AI451" s="1">
        <v>50</v>
      </c>
      <c r="AJ451" s="1">
        <v>80</v>
      </c>
      <c r="AK451" s="1">
        <v>99</v>
      </c>
      <c r="AL451" s="1">
        <v>135</v>
      </c>
    </row>
    <row r="452" spans="3:38" ht="15" x14ac:dyDescent="0.25">
      <c r="C452"/>
      <c r="D452"/>
      <c r="E452"/>
    </row>
    <row r="453" spans="3:38" ht="15" x14ac:dyDescent="0.25">
      <c r="C453"/>
      <c r="D453"/>
      <c r="E453"/>
      <c r="AD453" s="1" t="s">
        <v>1820</v>
      </c>
      <c r="AE453" s="1">
        <v>1</v>
      </c>
      <c r="AF453" s="1">
        <v>2</v>
      </c>
      <c r="AG453" s="1">
        <v>3</v>
      </c>
      <c r="AH453" s="1">
        <v>4</v>
      </c>
      <c r="AI453" s="1">
        <v>5</v>
      </c>
      <c r="AJ453" s="1">
        <v>6</v>
      </c>
      <c r="AK453" s="1">
        <v>7</v>
      </c>
      <c r="AL453" s="1" t="s">
        <v>1837</v>
      </c>
    </row>
    <row r="454" spans="3:38" ht="15" x14ac:dyDescent="0.25">
      <c r="C454"/>
      <c r="D454"/>
      <c r="E454"/>
      <c r="AD454" s="1" t="s">
        <v>1821</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x14ac:dyDescent="0.25">
      <c r="C455"/>
      <c r="D455"/>
      <c r="E455"/>
      <c r="AD455" s="1" t="s">
        <v>1817</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x14ac:dyDescent="0.25">
      <c r="C456"/>
      <c r="D456"/>
      <c r="E456"/>
      <c r="AD456" s="1" t="s">
        <v>1818</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x14ac:dyDescent="0.25">
      <c r="C457"/>
      <c r="D457"/>
      <c r="E457"/>
      <c r="AD457" s="1" t="s">
        <v>1819</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x14ac:dyDescent="0.25">
      <c r="C458"/>
      <c r="D458"/>
      <c r="E458"/>
    </row>
    <row r="459" spans="3:38" ht="15" x14ac:dyDescent="0.25">
      <c r="C459"/>
      <c r="D459"/>
      <c r="E459"/>
    </row>
    <row r="460" spans="3:38" ht="15" x14ac:dyDescent="0.25">
      <c r="C460"/>
      <c r="D460"/>
      <c r="E460"/>
    </row>
    <row r="461" spans="3:38" ht="15" x14ac:dyDescent="0.25">
      <c r="C461"/>
      <c r="D461"/>
      <c r="E461"/>
      <c r="AD461" s="10" t="s">
        <v>1822</v>
      </c>
      <c r="AE461" s="11" t="s">
        <v>1821</v>
      </c>
    </row>
    <row r="462" spans="3:38" ht="15" x14ac:dyDescent="0.25">
      <c r="C462"/>
      <c r="D462"/>
      <c r="E462"/>
      <c r="AD462" s="12" t="s">
        <v>1823</v>
      </c>
      <c r="AE462" s="13">
        <v>0.72</v>
      </c>
      <c r="AH462" s="1" t="str" cm="1">
        <f t="array" aca="1" ref="AH462" ca="1">IFERROR(INDEX(Data_radiator_raw!$AE$432:$AL$432,,MATCH(AL98*60,INDEX(Data_radiator_raw!$AE$433:$AL$436,MATCH(INDIRECT("'Eingabetabelle'!G"&amp;AH81&amp;"",TRUE),Data_radiator_raw!AD375:AD378),1))),"")</f>
        <v/>
      </c>
    </row>
    <row r="463" spans="3:38" ht="15" x14ac:dyDescent="0.25">
      <c r="C463"/>
      <c r="D463"/>
      <c r="E463"/>
      <c r="AD463" s="14" t="s">
        <v>1824</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x14ac:dyDescent="0.25">
      <c r="C464"/>
      <c r="D464"/>
      <c r="E464"/>
    </row>
    <row r="465" spans="3:38" ht="15" x14ac:dyDescent="0.25">
      <c r="C465"/>
      <c r="D465"/>
      <c r="E465"/>
    </row>
    <row r="466" spans="3:38" ht="15" x14ac:dyDescent="0.25">
      <c r="C466"/>
      <c r="D466"/>
      <c r="E466"/>
    </row>
    <row r="467" spans="3:38" ht="15" x14ac:dyDescent="0.25">
      <c r="C467"/>
      <c r="D467"/>
      <c r="E467"/>
    </row>
    <row r="468" spans="3:38" ht="15" x14ac:dyDescent="0.25">
      <c r="C468"/>
      <c r="D468"/>
      <c r="E468"/>
      <c r="AD468" s="1" t="s">
        <v>1839</v>
      </c>
      <c r="AE468" s="1" t="s">
        <v>1830</v>
      </c>
    </row>
    <row r="469" spans="3:38" ht="15" x14ac:dyDescent="0.25">
      <c r="C469"/>
      <c r="D469"/>
      <c r="E469"/>
    </row>
    <row r="470" spans="3:38" ht="15" x14ac:dyDescent="0.25">
      <c r="C470"/>
      <c r="D470"/>
      <c r="E470"/>
      <c r="AE470" s="1">
        <v>1</v>
      </c>
      <c r="AF470" s="1">
        <v>2</v>
      </c>
      <c r="AG470" s="1">
        <v>3</v>
      </c>
      <c r="AH470" s="1">
        <v>4</v>
      </c>
      <c r="AI470" s="1">
        <v>5</v>
      </c>
      <c r="AJ470" s="1">
        <v>6</v>
      </c>
      <c r="AK470" s="1">
        <v>7</v>
      </c>
      <c r="AL470" s="1">
        <v>8</v>
      </c>
    </row>
    <row r="471" spans="3:38" ht="15" x14ac:dyDescent="0.25">
      <c r="C471"/>
      <c r="D471"/>
      <c r="E471"/>
      <c r="AD471" s="1" t="s">
        <v>1827</v>
      </c>
      <c r="AE471" s="1">
        <v>11</v>
      </c>
      <c r="AF471" s="1">
        <v>20</v>
      </c>
      <c r="AG471" s="1">
        <v>34</v>
      </c>
      <c r="AH471" s="1">
        <v>60</v>
      </c>
      <c r="AI471" s="1">
        <v>75</v>
      </c>
      <c r="AJ471" s="1">
        <v>92</v>
      </c>
      <c r="AK471" s="1">
        <v>145</v>
      </c>
      <c r="AL471" s="1">
        <v>170</v>
      </c>
    </row>
    <row r="472" spans="3:38" ht="15" x14ac:dyDescent="0.25">
      <c r="C472"/>
      <c r="D472"/>
      <c r="E472"/>
      <c r="AD472" s="1" t="s">
        <v>1828</v>
      </c>
      <c r="AE472" s="1">
        <v>15.5</v>
      </c>
      <c r="AF472" s="1">
        <v>28</v>
      </c>
      <c r="AG472" s="1">
        <v>47</v>
      </c>
      <c r="AH472" s="1">
        <v>70</v>
      </c>
      <c r="AI472" s="1">
        <v>106</v>
      </c>
      <c r="AJ472" s="1">
        <v>130</v>
      </c>
      <c r="AK472" s="1">
        <v>175</v>
      </c>
      <c r="AL472" s="1">
        <v>190</v>
      </c>
    </row>
    <row r="473" spans="3:38" ht="15" x14ac:dyDescent="0.25">
      <c r="C473"/>
      <c r="D473"/>
      <c r="E473"/>
      <c r="AD473" s="1" t="s">
        <v>1829</v>
      </c>
      <c r="AE473" s="1">
        <v>19</v>
      </c>
      <c r="AF473" s="1">
        <v>35</v>
      </c>
      <c r="AG473" s="1">
        <v>57.5</v>
      </c>
      <c r="AH473" s="1">
        <v>105</v>
      </c>
      <c r="AI473" s="1">
        <v>130</v>
      </c>
      <c r="AJ473" s="1">
        <v>160</v>
      </c>
      <c r="AK473" s="1">
        <v>215</v>
      </c>
      <c r="AL473" s="1">
        <v>225</v>
      </c>
    </row>
    <row r="474" spans="3:38" ht="15" x14ac:dyDescent="0.25">
      <c r="C474"/>
      <c r="D474"/>
      <c r="E474"/>
    </row>
    <row r="475" spans="3:38" ht="15" x14ac:dyDescent="0.25">
      <c r="C475"/>
      <c r="D475"/>
      <c r="E475"/>
      <c r="AD475" s="1" t="s">
        <v>1820</v>
      </c>
      <c r="AE475" s="1">
        <v>1</v>
      </c>
      <c r="AF475" s="1">
        <v>2</v>
      </c>
      <c r="AG475" s="1">
        <v>3</v>
      </c>
      <c r="AH475" s="1">
        <v>4</v>
      </c>
      <c r="AI475" s="1">
        <v>5</v>
      </c>
      <c r="AJ475" s="1">
        <v>6</v>
      </c>
      <c r="AK475" s="1">
        <v>7</v>
      </c>
      <c r="AL475" s="1">
        <v>8</v>
      </c>
    </row>
    <row r="476" spans="3:38" ht="15" x14ac:dyDescent="0.25">
      <c r="C476"/>
      <c r="D476"/>
      <c r="E476"/>
      <c r="AD476" s="1" t="s">
        <v>1821</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x14ac:dyDescent="0.25">
      <c r="C477"/>
      <c r="D477"/>
      <c r="E477"/>
      <c r="AD477" s="1" t="s">
        <v>1817</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x14ac:dyDescent="0.25">
      <c r="C478"/>
      <c r="D478"/>
      <c r="E478"/>
      <c r="AD478" s="1" t="s">
        <v>1818</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x14ac:dyDescent="0.25">
      <c r="C479"/>
      <c r="D479"/>
      <c r="E479"/>
      <c r="AD479" s="1" t="s">
        <v>1819</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x14ac:dyDescent="0.25">
      <c r="C480"/>
      <c r="D480"/>
      <c r="E480"/>
    </row>
    <row r="481" spans="3:36" ht="15" x14ac:dyDescent="0.25">
      <c r="C481"/>
      <c r="D481"/>
      <c r="E481"/>
    </row>
    <row r="482" spans="3:36" ht="15" x14ac:dyDescent="0.25">
      <c r="C482"/>
      <c r="D482"/>
      <c r="E482"/>
    </row>
    <row r="483" spans="3:36" ht="15" x14ac:dyDescent="0.25">
      <c r="C483"/>
      <c r="D483"/>
      <c r="E483"/>
      <c r="AD483" s="10" t="s">
        <v>1822</v>
      </c>
      <c r="AE483" s="11" t="s">
        <v>1821</v>
      </c>
    </row>
    <row r="484" spans="3:36" ht="15" x14ac:dyDescent="0.25">
      <c r="C484"/>
      <c r="D484"/>
      <c r="E484"/>
      <c r="AD484" s="12" t="s">
        <v>1823</v>
      </c>
      <c r="AE484" s="13">
        <v>0.72</v>
      </c>
      <c r="AH484" s="1" t="s">
        <v>1840</v>
      </c>
    </row>
    <row r="485" spans="3:36" ht="15" x14ac:dyDescent="0.25">
      <c r="C485"/>
      <c r="D485"/>
      <c r="E485"/>
      <c r="AD485" s="14" t="s">
        <v>1824</v>
      </c>
      <c r="AE485" s="15" cm="1">
        <f t="array" ref="AE485">INDEX($AE$475:$AL$475,,MATCH(AE484*60,INDEX($AE$476:$AL$479,MATCH(AE483,$AD$476:$AD$479,0),),1))</f>
        <v>4</v>
      </c>
      <c r="AG485" s="1" t="s">
        <v>1840</v>
      </c>
    </row>
    <row r="486" spans="3:36" ht="15" x14ac:dyDescent="0.25">
      <c r="C486"/>
      <c r="D486"/>
      <c r="E486"/>
    </row>
    <row r="487" spans="3:36" ht="15" x14ac:dyDescent="0.25">
      <c r="C487"/>
      <c r="D487"/>
      <c r="E487"/>
    </row>
    <row r="488" spans="3:36" ht="15" x14ac:dyDescent="0.25">
      <c r="C488"/>
      <c r="D488"/>
      <c r="E488"/>
    </row>
    <row r="489" spans="3:36" ht="15" x14ac:dyDescent="0.25">
      <c r="C489"/>
      <c r="D489"/>
      <c r="E489"/>
      <c r="AD489" s="1" t="s">
        <v>1841</v>
      </c>
      <c r="AE489" s="1" t="s">
        <v>1830</v>
      </c>
    </row>
    <row r="490" spans="3:36" ht="15" x14ac:dyDescent="0.25">
      <c r="C490"/>
      <c r="D490"/>
      <c r="E490"/>
    </row>
    <row r="491" spans="3:36" ht="15" x14ac:dyDescent="0.25">
      <c r="C491"/>
      <c r="D491"/>
      <c r="E491"/>
      <c r="AE491" s="1">
        <v>1</v>
      </c>
      <c r="AF491" s="1">
        <v>2</v>
      </c>
      <c r="AG491" s="1">
        <v>3</v>
      </c>
      <c r="AH491" s="1">
        <v>4</v>
      </c>
      <c r="AI491" s="1">
        <v>5</v>
      </c>
      <c r="AJ491" s="1">
        <v>6</v>
      </c>
    </row>
    <row r="492" spans="3:36" ht="15" x14ac:dyDescent="0.25">
      <c r="C492"/>
      <c r="D492"/>
      <c r="E492"/>
      <c r="AD492" s="1" t="s">
        <v>1827</v>
      </c>
      <c r="AE492" s="1">
        <v>10.5</v>
      </c>
      <c r="AF492" s="1">
        <v>22</v>
      </c>
      <c r="AG492" s="1">
        <v>37</v>
      </c>
      <c r="AH492" s="1">
        <v>55</v>
      </c>
      <c r="AI492" s="1">
        <v>82</v>
      </c>
      <c r="AJ492" s="1">
        <v>105</v>
      </c>
    </row>
    <row r="493" spans="3:36" ht="15" x14ac:dyDescent="0.25">
      <c r="C493"/>
      <c r="D493"/>
      <c r="E493"/>
      <c r="AD493" s="1" t="s">
        <v>1828</v>
      </c>
      <c r="AE493" s="1">
        <v>15</v>
      </c>
      <c r="AF493" s="1">
        <v>30.5</v>
      </c>
      <c r="AG493" s="1">
        <v>52</v>
      </c>
      <c r="AH493" s="1">
        <v>72</v>
      </c>
      <c r="AI493" s="1">
        <v>115</v>
      </c>
      <c r="AJ493" s="1">
        <v>150</v>
      </c>
    </row>
    <row r="494" spans="3:36" ht="15" x14ac:dyDescent="0.25">
      <c r="C494"/>
      <c r="D494"/>
      <c r="E494"/>
      <c r="AD494" s="1" t="s">
        <v>1829</v>
      </c>
      <c r="AE494" s="1">
        <v>18.5</v>
      </c>
      <c r="AF494" s="1">
        <v>38</v>
      </c>
      <c r="AG494" s="1">
        <v>62</v>
      </c>
      <c r="AH494" s="1">
        <v>90</v>
      </c>
      <c r="AI494" s="1">
        <v>146</v>
      </c>
      <c r="AJ494" s="1">
        <v>180</v>
      </c>
    </row>
    <row r="495" spans="3:36" ht="15" x14ac:dyDescent="0.25">
      <c r="C495"/>
      <c r="D495"/>
      <c r="E495"/>
    </row>
    <row r="496" spans="3:36" ht="15" x14ac:dyDescent="0.25">
      <c r="C496"/>
      <c r="D496"/>
      <c r="E496"/>
      <c r="AD496" s="1" t="s">
        <v>1820</v>
      </c>
      <c r="AE496" s="1">
        <v>1</v>
      </c>
      <c r="AF496" s="1">
        <v>2</v>
      </c>
      <c r="AG496" s="1">
        <v>3</v>
      </c>
      <c r="AH496" s="1">
        <v>4</v>
      </c>
      <c r="AI496" s="1">
        <v>5</v>
      </c>
      <c r="AJ496" s="1">
        <v>6</v>
      </c>
    </row>
    <row r="497" spans="3:36" ht="15" x14ac:dyDescent="0.25">
      <c r="C497"/>
      <c r="D497"/>
      <c r="E497"/>
      <c r="AD497" s="1" t="s">
        <v>1821</v>
      </c>
      <c r="AE497" s="1">
        <v>0</v>
      </c>
      <c r="AF497" s="1">
        <f>AE492+1</f>
        <v>11.5</v>
      </c>
      <c r="AG497" s="1">
        <f t="shared" ref="AG497:AJ497" si="18">AF492+1</f>
        <v>23</v>
      </c>
      <c r="AH497" s="1">
        <f t="shared" si="18"/>
        <v>38</v>
      </c>
      <c r="AI497" s="1">
        <f t="shared" si="18"/>
        <v>56</v>
      </c>
      <c r="AJ497" s="1">
        <f t="shared" si="18"/>
        <v>83</v>
      </c>
    </row>
    <row r="498" spans="3:36" ht="15" x14ac:dyDescent="0.25">
      <c r="C498"/>
      <c r="D498"/>
      <c r="E498"/>
      <c r="AD498" s="1" t="s">
        <v>1817</v>
      </c>
      <c r="AE498" s="1">
        <v>0</v>
      </c>
      <c r="AF498" s="1">
        <f t="shared" ref="AF498:AJ500" si="19">AE492+1</f>
        <v>11.5</v>
      </c>
      <c r="AG498" s="1">
        <f t="shared" si="19"/>
        <v>23</v>
      </c>
      <c r="AH498" s="1">
        <f t="shared" si="19"/>
        <v>38</v>
      </c>
      <c r="AI498" s="1">
        <f t="shared" si="19"/>
        <v>56</v>
      </c>
      <c r="AJ498" s="1">
        <f t="shared" si="19"/>
        <v>83</v>
      </c>
    </row>
    <row r="499" spans="3:36" ht="15" x14ac:dyDescent="0.25">
      <c r="C499"/>
      <c r="D499"/>
      <c r="E499"/>
      <c r="AD499" s="1" t="s">
        <v>1818</v>
      </c>
      <c r="AE499" s="1">
        <v>0</v>
      </c>
      <c r="AF499" s="1">
        <f t="shared" si="19"/>
        <v>16</v>
      </c>
      <c r="AG499" s="1">
        <f t="shared" si="19"/>
        <v>31.5</v>
      </c>
      <c r="AH499" s="1">
        <f t="shared" si="19"/>
        <v>53</v>
      </c>
      <c r="AI499" s="1">
        <f t="shared" si="19"/>
        <v>73</v>
      </c>
      <c r="AJ499" s="1">
        <f t="shared" si="19"/>
        <v>116</v>
      </c>
    </row>
    <row r="500" spans="3:36" ht="15" x14ac:dyDescent="0.25">
      <c r="C500"/>
      <c r="D500"/>
      <c r="E500"/>
      <c r="AD500" s="1" t="s">
        <v>1819</v>
      </c>
      <c r="AE500" s="1">
        <v>0</v>
      </c>
      <c r="AF500" s="1">
        <f t="shared" si="19"/>
        <v>19.5</v>
      </c>
      <c r="AG500" s="1">
        <f t="shared" si="19"/>
        <v>39</v>
      </c>
      <c r="AH500" s="1">
        <f t="shared" si="19"/>
        <v>63</v>
      </c>
      <c r="AI500" s="1">
        <f t="shared" si="19"/>
        <v>91</v>
      </c>
      <c r="AJ500" s="1">
        <f t="shared" si="19"/>
        <v>147</v>
      </c>
    </row>
    <row r="501" spans="3:36" ht="15" x14ac:dyDescent="0.25">
      <c r="C501"/>
      <c r="D501"/>
      <c r="E501"/>
    </row>
    <row r="502" spans="3:36" ht="15" x14ac:dyDescent="0.25">
      <c r="C502"/>
      <c r="D502"/>
      <c r="E502"/>
    </row>
    <row r="503" spans="3:36" ht="15" x14ac:dyDescent="0.25">
      <c r="C503"/>
      <c r="D503"/>
      <c r="E503"/>
    </row>
    <row r="504" spans="3:36" ht="15" x14ac:dyDescent="0.25">
      <c r="C504"/>
      <c r="D504"/>
      <c r="E504"/>
      <c r="AD504" s="10" t="s">
        <v>1822</v>
      </c>
      <c r="AE504" s="11" t="s">
        <v>1821</v>
      </c>
    </row>
    <row r="505" spans="3:36" ht="15" x14ac:dyDescent="0.25">
      <c r="C505"/>
      <c r="D505"/>
      <c r="E505"/>
      <c r="AD505" s="12" t="s">
        <v>1823</v>
      </c>
      <c r="AE505" s="13">
        <v>0.2</v>
      </c>
      <c r="AH505" s="1" t="s">
        <v>1840</v>
      </c>
    </row>
    <row r="506" spans="3:36" ht="15" x14ac:dyDescent="0.25">
      <c r="C506"/>
      <c r="D506"/>
      <c r="E506"/>
      <c r="AD506" s="14" t="s">
        <v>1824</v>
      </c>
      <c r="AE506" s="15" cm="1">
        <f t="array" ref="AE506">INDEX($AE$496:$AL$496,,MATCH(AE505*60,INDEX($AE$497:$AL$500,MATCH(AE504,$AD$497:$AD$500,0),),1))</f>
        <v>2</v>
      </c>
      <c r="AG506" s="1" t="s">
        <v>1840</v>
      </c>
    </row>
    <row r="507" spans="3:36" ht="15" x14ac:dyDescent="0.25">
      <c r="C507"/>
      <c r="D507"/>
      <c r="E507"/>
    </row>
    <row r="508" spans="3:36" ht="15" x14ac:dyDescent="0.25">
      <c r="C508"/>
      <c r="D508"/>
      <c r="E508"/>
    </row>
    <row r="509" spans="3:36" ht="15" x14ac:dyDescent="0.25">
      <c r="C509"/>
      <c r="D509"/>
      <c r="E509"/>
    </row>
    <row r="510" spans="3:36" ht="15" x14ac:dyDescent="0.25">
      <c r="C510"/>
      <c r="D510"/>
      <c r="E510"/>
    </row>
    <row r="511" spans="3:36" ht="15" x14ac:dyDescent="0.25">
      <c r="C511"/>
      <c r="D511"/>
      <c r="E511"/>
      <c r="AD511" s="1" t="s">
        <v>1842</v>
      </c>
      <c r="AE511" s="1" t="s">
        <v>1830</v>
      </c>
    </row>
    <row r="512" spans="3:36" ht="15" x14ac:dyDescent="0.25">
      <c r="C512"/>
      <c r="D512"/>
      <c r="E512"/>
    </row>
    <row r="513" spans="3:45" ht="15" x14ac:dyDescent="0.2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x14ac:dyDescent="0.25">
      <c r="C514"/>
      <c r="D514"/>
      <c r="E514"/>
      <c r="AD514" s="1" t="s">
        <v>1827</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x14ac:dyDescent="0.25">
      <c r="C515"/>
      <c r="D515"/>
      <c r="E515"/>
      <c r="AD515" s="1" t="s">
        <v>1828</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x14ac:dyDescent="0.25">
      <c r="C516"/>
      <c r="D516"/>
      <c r="E516"/>
      <c r="AD516" s="1" t="s">
        <v>1829</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x14ac:dyDescent="0.25">
      <c r="C517"/>
      <c r="D517"/>
      <c r="E517"/>
    </row>
    <row r="518" spans="3:45" ht="15" x14ac:dyDescent="0.25">
      <c r="C518"/>
      <c r="D518"/>
      <c r="E518"/>
      <c r="AD518" s="1" t="s">
        <v>1820</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x14ac:dyDescent="0.25">
      <c r="C519"/>
      <c r="D519"/>
      <c r="E519"/>
      <c r="AD519" s="1" t="s">
        <v>1821</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x14ac:dyDescent="0.25">
      <c r="C520"/>
      <c r="D520"/>
      <c r="E520"/>
      <c r="AD520" s="1" t="s">
        <v>1817</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x14ac:dyDescent="0.25">
      <c r="C521"/>
      <c r="D521"/>
      <c r="E521"/>
      <c r="AD521" s="1" t="s">
        <v>1818</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x14ac:dyDescent="0.25">
      <c r="C522"/>
      <c r="D522"/>
      <c r="E522"/>
      <c r="AD522" s="1" t="s">
        <v>1819</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x14ac:dyDescent="0.25">
      <c r="C523"/>
      <c r="D523"/>
      <c r="E523"/>
    </row>
    <row r="524" spans="3:45" ht="15" x14ac:dyDescent="0.25">
      <c r="C524"/>
      <c r="D524"/>
      <c r="E524"/>
    </row>
    <row r="525" spans="3:45" ht="15" x14ac:dyDescent="0.25">
      <c r="C525"/>
      <c r="D525"/>
      <c r="E525"/>
    </row>
    <row r="526" spans="3:45" ht="15" x14ac:dyDescent="0.25">
      <c r="C526"/>
      <c r="D526"/>
      <c r="E526"/>
      <c r="AD526" s="10" t="s">
        <v>1822</v>
      </c>
      <c r="AE526" s="11" t="s">
        <v>1821</v>
      </c>
    </row>
    <row r="527" spans="3:45" ht="15" x14ac:dyDescent="0.25">
      <c r="C527"/>
      <c r="D527"/>
      <c r="E527"/>
      <c r="AD527" s="12" t="s">
        <v>1823</v>
      </c>
      <c r="AE527" s="13">
        <v>1.44</v>
      </c>
      <c r="AH527" s="1" t="s">
        <v>1840</v>
      </c>
    </row>
    <row r="528" spans="3:45" ht="15" x14ac:dyDescent="0.25">
      <c r="C528"/>
      <c r="D528"/>
      <c r="E528"/>
      <c r="AD528" s="14" t="s">
        <v>1824</v>
      </c>
      <c r="AE528" s="15" cm="1">
        <f t="array" ref="AE528">INDEX($AE$518:$AS$518,,MATCH(AE527*60,INDEX($AE$519:$AS$522,MATCH(AE526,$AD$519:$AD$522,0),),1))</f>
        <v>4.5</v>
      </c>
      <c r="AG528" s="1" t="s">
        <v>1840</v>
      </c>
    </row>
    <row r="529" spans="3:5" ht="15" x14ac:dyDescent="0.25">
      <c r="C529"/>
      <c r="D529"/>
      <c r="E529"/>
    </row>
    <row r="530" spans="3:5" ht="15" x14ac:dyDescent="0.25">
      <c r="C530"/>
      <c r="D530"/>
      <c r="E530"/>
    </row>
    <row r="531" spans="3:5" ht="15" x14ac:dyDescent="0.25">
      <c r="C531"/>
      <c r="D531"/>
      <c r="E531"/>
    </row>
    <row r="532" spans="3:5" ht="15" x14ac:dyDescent="0.25">
      <c r="C532"/>
      <c r="D532"/>
      <c r="E532"/>
    </row>
    <row r="533" spans="3:5" ht="15" x14ac:dyDescent="0.25">
      <c r="C533"/>
      <c r="D533"/>
      <c r="E533"/>
    </row>
    <row r="534" spans="3:5" ht="15" x14ac:dyDescent="0.25">
      <c r="C534"/>
      <c r="D534"/>
      <c r="E534"/>
    </row>
    <row r="535" spans="3:5" ht="15" x14ac:dyDescent="0.25">
      <c r="C535"/>
      <c r="D535"/>
      <c r="E535"/>
    </row>
    <row r="536" spans="3:5" ht="15" x14ac:dyDescent="0.25">
      <c r="C536"/>
      <c r="D536"/>
      <c r="E536"/>
    </row>
    <row r="537" spans="3:5" ht="15" x14ac:dyDescent="0.25">
      <c r="C537"/>
      <c r="D537"/>
      <c r="E537"/>
    </row>
    <row r="538" spans="3:5" ht="15" x14ac:dyDescent="0.25">
      <c r="C538"/>
      <c r="D538"/>
      <c r="E538"/>
    </row>
    <row r="539" spans="3:5" ht="15" x14ac:dyDescent="0.25">
      <c r="C539"/>
      <c r="D539"/>
      <c r="E539"/>
    </row>
    <row r="540" spans="3:5" ht="15" x14ac:dyDescent="0.25">
      <c r="C540"/>
      <c r="D540"/>
      <c r="E540"/>
    </row>
    <row r="541" spans="3:5" ht="15" x14ac:dyDescent="0.25">
      <c r="C541"/>
      <c r="D541"/>
      <c r="E541"/>
    </row>
    <row r="542" spans="3:5" ht="15" x14ac:dyDescent="0.25">
      <c r="C542"/>
      <c r="D542"/>
      <c r="E542"/>
    </row>
    <row r="543" spans="3:5" ht="15" x14ac:dyDescent="0.25">
      <c r="C543"/>
      <c r="D543"/>
      <c r="E543"/>
    </row>
    <row r="544" spans="3:5" ht="15" x14ac:dyDescent="0.25">
      <c r="C544"/>
      <c r="D544"/>
      <c r="E544"/>
    </row>
    <row r="545" spans="3:5" ht="15" x14ac:dyDescent="0.25">
      <c r="C545"/>
      <c r="D545"/>
      <c r="E545"/>
    </row>
    <row r="546" spans="3:5" ht="15" x14ac:dyDescent="0.25">
      <c r="C546"/>
      <c r="D546"/>
      <c r="E546"/>
    </row>
    <row r="547" spans="3:5" ht="15" x14ac:dyDescent="0.25">
      <c r="C547"/>
      <c r="D547"/>
      <c r="E547"/>
    </row>
    <row r="548" spans="3:5" ht="15" x14ac:dyDescent="0.25">
      <c r="C548"/>
      <c r="D548"/>
      <c r="E548"/>
    </row>
    <row r="549" spans="3:5" ht="15" x14ac:dyDescent="0.25">
      <c r="C549"/>
      <c r="D549"/>
      <c r="E549"/>
    </row>
    <row r="550" spans="3:5" ht="15" x14ac:dyDescent="0.25">
      <c r="C550"/>
      <c r="D550"/>
      <c r="E550"/>
    </row>
    <row r="551" spans="3:5" ht="15" x14ac:dyDescent="0.25">
      <c r="C551"/>
      <c r="D551"/>
      <c r="E551"/>
    </row>
    <row r="552" spans="3:5" ht="15" x14ac:dyDescent="0.25">
      <c r="C552"/>
      <c r="D552"/>
      <c r="E552"/>
    </row>
    <row r="553" spans="3:5" ht="15" x14ac:dyDescent="0.25">
      <c r="C553"/>
      <c r="D553"/>
      <c r="E553"/>
    </row>
    <row r="554" spans="3:5" ht="15" x14ac:dyDescent="0.25">
      <c r="C554"/>
      <c r="D554"/>
      <c r="E554"/>
    </row>
    <row r="555" spans="3:5" ht="15" x14ac:dyDescent="0.25">
      <c r="C555"/>
      <c r="D555"/>
      <c r="E555"/>
    </row>
    <row r="556" spans="3:5" ht="15" x14ac:dyDescent="0.25">
      <c r="C556"/>
      <c r="D556"/>
      <c r="E556"/>
    </row>
    <row r="557" spans="3:5" ht="15" x14ac:dyDescent="0.25">
      <c r="C557"/>
      <c r="D557"/>
      <c r="E557"/>
    </row>
    <row r="558" spans="3:5" ht="15" x14ac:dyDescent="0.25">
      <c r="C558"/>
      <c r="D558"/>
      <c r="E558"/>
    </row>
    <row r="559" spans="3:5" ht="15" x14ac:dyDescent="0.25">
      <c r="C559"/>
      <c r="D559"/>
      <c r="E559"/>
    </row>
    <row r="560" spans="3:5" ht="15" x14ac:dyDescent="0.25">
      <c r="C560"/>
      <c r="D560"/>
      <c r="E560"/>
    </row>
    <row r="561" spans="3:5" ht="15" x14ac:dyDescent="0.25">
      <c r="C561"/>
      <c r="D561"/>
      <c r="E561"/>
    </row>
    <row r="562" spans="3:5" ht="15" x14ac:dyDescent="0.25">
      <c r="C562"/>
      <c r="D562"/>
      <c r="E562"/>
    </row>
    <row r="563" spans="3:5" ht="15" x14ac:dyDescent="0.25">
      <c r="C563"/>
      <c r="D563"/>
      <c r="E563"/>
    </row>
    <row r="564" spans="3:5" ht="15" x14ac:dyDescent="0.25">
      <c r="C564"/>
      <c r="D564"/>
      <c r="E564"/>
    </row>
    <row r="565" spans="3:5" ht="15" x14ac:dyDescent="0.25">
      <c r="C565"/>
      <c r="D565"/>
      <c r="E565"/>
    </row>
    <row r="566" spans="3:5" ht="15" x14ac:dyDescent="0.25">
      <c r="C566"/>
      <c r="D566"/>
      <c r="E566"/>
    </row>
    <row r="567" spans="3:5" ht="15" x14ac:dyDescent="0.25">
      <c r="C567"/>
      <c r="D567"/>
      <c r="E567"/>
    </row>
    <row r="568" spans="3:5" ht="15" x14ac:dyDescent="0.25">
      <c r="C568"/>
      <c r="D568"/>
      <c r="E568"/>
    </row>
    <row r="569" spans="3:5" ht="15" x14ac:dyDescent="0.25">
      <c r="C569"/>
      <c r="D569"/>
      <c r="E569"/>
    </row>
    <row r="570" spans="3:5" ht="15" x14ac:dyDescent="0.25">
      <c r="C570"/>
      <c r="D570"/>
      <c r="E570"/>
    </row>
    <row r="571" spans="3:5" ht="15" x14ac:dyDescent="0.25">
      <c r="C571"/>
      <c r="D571"/>
      <c r="E571"/>
    </row>
    <row r="572" spans="3:5" ht="15" x14ac:dyDescent="0.25">
      <c r="C572"/>
      <c r="D572"/>
      <c r="E572"/>
    </row>
    <row r="573" spans="3:5" ht="15" x14ac:dyDescent="0.25">
      <c r="C573"/>
      <c r="D573"/>
      <c r="E573"/>
    </row>
    <row r="574" spans="3:5" ht="15" x14ac:dyDescent="0.25">
      <c r="C574"/>
      <c r="D574"/>
      <c r="E574"/>
    </row>
    <row r="575" spans="3:5" ht="15" x14ac:dyDescent="0.25">
      <c r="C575"/>
      <c r="D575"/>
      <c r="E575"/>
    </row>
    <row r="576" spans="3:5" ht="15" x14ac:dyDescent="0.25">
      <c r="C576"/>
      <c r="D576"/>
      <c r="E576"/>
    </row>
    <row r="577" spans="3:5" ht="15" x14ac:dyDescent="0.25">
      <c r="C577"/>
      <c r="D577"/>
      <c r="E577"/>
    </row>
    <row r="578" spans="3:5" ht="15" x14ac:dyDescent="0.25">
      <c r="C578"/>
      <c r="D578"/>
      <c r="E578"/>
    </row>
    <row r="579" spans="3:5" ht="15" x14ac:dyDescent="0.25">
      <c r="C579"/>
      <c r="D579"/>
      <c r="E579"/>
    </row>
    <row r="580" spans="3:5" ht="15" x14ac:dyDescent="0.25">
      <c r="C580"/>
      <c r="D580"/>
      <c r="E580"/>
    </row>
    <row r="581" spans="3:5" ht="15" x14ac:dyDescent="0.25">
      <c r="C581"/>
      <c r="D581"/>
      <c r="E581"/>
    </row>
    <row r="582" spans="3:5" ht="15" x14ac:dyDescent="0.25">
      <c r="C582"/>
      <c r="D582"/>
      <c r="E582"/>
    </row>
    <row r="583" spans="3:5" ht="15" x14ac:dyDescent="0.25">
      <c r="C583"/>
      <c r="D583"/>
      <c r="E583"/>
    </row>
    <row r="584" spans="3:5" ht="15" x14ac:dyDescent="0.25">
      <c r="C584"/>
      <c r="D584"/>
      <c r="E584"/>
    </row>
    <row r="585" spans="3:5" ht="15" x14ac:dyDescent="0.25">
      <c r="C585"/>
      <c r="D585"/>
      <c r="E585"/>
    </row>
    <row r="586" spans="3:5" ht="15" x14ac:dyDescent="0.25">
      <c r="C586"/>
      <c r="D586"/>
      <c r="E586"/>
    </row>
    <row r="587" spans="3:5" ht="15" x14ac:dyDescent="0.25">
      <c r="C587"/>
      <c r="D587"/>
      <c r="E587"/>
    </row>
    <row r="588" spans="3:5" ht="15" x14ac:dyDescent="0.25">
      <c r="C588"/>
      <c r="D588"/>
      <c r="E588"/>
    </row>
    <row r="589" spans="3:5" ht="15" x14ac:dyDescent="0.25">
      <c r="C589"/>
      <c r="D589"/>
      <c r="E589"/>
    </row>
    <row r="590" spans="3:5" ht="15" x14ac:dyDescent="0.25">
      <c r="C590"/>
      <c r="D590"/>
      <c r="E590"/>
    </row>
    <row r="591" spans="3:5" ht="15" x14ac:dyDescent="0.25">
      <c r="C591"/>
      <c r="D591"/>
      <c r="E591"/>
    </row>
    <row r="592" spans="3:5" ht="15" x14ac:dyDescent="0.25">
      <c r="C592"/>
      <c r="D592"/>
      <c r="E592"/>
    </row>
    <row r="593" spans="3:5" ht="15" x14ac:dyDescent="0.25">
      <c r="C593"/>
      <c r="D593"/>
      <c r="E593"/>
    </row>
    <row r="594" spans="3:5" ht="15" x14ac:dyDescent="0.25">
      <c r="C594"/>
      <c r="D594"/>
      <c r="E594"/>
    </row>
    <row r="595" spans="3:5" ht="15" x14ac:dyDescent="0.25">
      <c r="C595"/>
      <c r="D595"/>
      <c r="E595"/>
    </row>
    <row r="596" spans="3:5" ht="15" x14ac:dyDescent="0.25">
      <c r="C596"/>
      <c r="D596"/>
      <c r="E596"/>
    </row>
    <row r="597" spans="3:5" ht="15" x14ac:dyDescent="0.25">
      <c r="C597"/>
      <c r="D597"/>
      <c r="E597"/>
    </row>
    <row r="598" spans="3:5" ht="15" x14ac:dyDescent="0.25">
      <c r="C598"/>
      <c r="D598"/>
      <c r="E598"/>
    </row>
    <row r="599" spans="3:5" ht="15" x14ac:dyDescent="0.25">
      <c r="C599"/>
      <c r="D599"/>
      <c r="E599"/>
    </row>
    <row r="600" spans="3:5" ht="15" x14ac:dyDescent="0.25">
      <c r="C600"/>
      <c r="D600"/>
      <c r="E600"/>
    </row>
    <row r="601" spans="3:5" ht="15" x14ac:dyDescent="0.25">
      <c r="C601"/>
      <c r="D601"/>
      <c r="E601"/>
    </row>
    <row r="602" spans="3:5" ht="15" x14ac:dyDescent="0.25">
      <c r="C602"/>
      <c r="D602"/>
      <c r="E602"/>
    </row>
    <row r="603" spans="3:5" ht="15" x14ac:dyDescent="0.25">
      <c r="C603"/>
      <c r="D603"/>
      <c r="E603"/>
    </row>
    <row r="604" spans="3:5" ht="15" x14ac:dyDescent="0.25">
      <c r="C604"/>
      <c r="D604"/>
      <c r="E604"/>
    </row>
    <row r="605" spans="3:5" ht="15" x14ac:dyDescent="0.25">
      <c r="C605"/>
      <c r="D605"/>
      <c r="E605"/>
    </row>
    <row r="606" spans="3:5" ht="15" x14ac:dyDescent="0.25">
      <c r="C606"/>
      <c r="D606"/>
      <c r="E606"/>
    </row>
    <row r="607" spans="3:5" ht="15" x14ac:dyDescent="0.25">
      <c r="C607"/>
      <c r="D607"/>
      <c r="E607"/>
    </row>
    <row r="608" spans="3:5" ht="15" x14ac:dyDescent="0.25">
      <c r="C608"/>
      <c r="D608"/>
      <c r="E608"/>
    </row>
    <row r="609" spans="3:5" ht="15" x14ac:dyDescent="0.25">
      <c r="C609"/>
      <c r="D609"/>
      <c r="E609"/>
    </row>
    <row r="610" spans="3:5" ht="15" x14ac:dyDescent="0.25">
      <c r="C610"/>
      <c r="D610"/>
      <c r="E610"/>
    </row>
    <row r="611" spans="3:5" ht="15" x14ac:dyDescent="0.25">
      <c r="C611"/>
      <c r="D611"/>
      <c r="E611"/>
    </row>
    <row r="612" spans="3:5" ht="15" x14ac:dyDescent="0.25">
      <c r="C612"/>
      <c r="D612"/>
      <c r="E612"/>
    </row>
    <row r="613" spans="3:5" ht="15" x14ac:dyDescent="0.25">
      <c r="C613"/>
      <c r="D613"/>
      <c r="E613"/>
    </row>
    <row r="614" spans="3:5" ht="15" x14ac:dyDescent="0.25">
      <c r="C614"/>
      <c r="D614"/>
      <c r="E614"/>
    </row>
    <row r="615" spans="3:5" ht="15" x14ac:dyDescent="0.25">
      <c r="C615"/>
      <c r="D615"/>
      <c r="E615"/>
    </row>
    <row r="616" spans="3:5" ht="15" x14ac:dyDescent="0.25">
      <c r="C616"/>
      <c r="D616"/>
      <c r="E616"/>
    </row>
    <row r="617" spans="3:5" ht="15" x14ac:dyDescent="0.25">
      <c r="C617"/>
      <c r="D617"/>
      <c r="E617"/>
    </row>
    <row r="618" spans="3:5" ht="15" x14ac:dyDescent="0.25">
      <c r="C618"/>
      <c r="D618"/>
      <c r="E618"/>
    </row>
    <row r="619" spans="3:5" ht="15" x14ac:dyDescent="0.25">
      <c r="C619"/>
      <c r="D619"/>
      <c r="E619"/>
    </row>
    <row r="620" spans="3:5" ht="15" x14ac:dyDescent="0.25">
      <c r="C620"/>
      <c r="D620"/>
      <c r="E620"/>
    </row>
    <row r="621" spans="3:5" ht="15" x14ac:dyDescent="0.25">
      <c r="C621"/>
      <c r="D621"/>
      <c r="E621"/>
    </row>
    <row r="622" spans="3:5" ht="15" x14ac:dyDescent="0.25">
      <c r="C622"/>
      <c r="D622"/>
      <c r="E622"/>
    </row>
    <row r="623" spans="3:5" ht="15" x14ac:dyDescent="0.25">
      <c r="C623"/>
      <c r="D623"/>
      <c r="E623"/>
    </row>
    <row r="624" spans="3:5" ht="15" x14ac:dyDescent="0.25">
      <c r="C624"/>
      <c r="D624"/>
      <c r="E624"/>
    </row>
    <row r="625" spans="3:5" ht="15" x14ac:dyDescent="0.25">
      <c r="C625"/>
      <c r="D625"/>
      <c r="E625"/>
    </row>
    <row r="626" spans="3:5" ht="15" x14ac:dyDescent="0.25">
      <c r="C626"/>
      <c r="D626"/>
      <c r="E626"/>
    </row>
    <row r="627" spans="3:5" ht="15" x14ac:dyDescent="0.25">
      <c r="C627"/>
      <c r="D627"/>
      <c r="E627"/>
    </row>
    <row r="628" spans="3:5" ht="15" x14ac:dyDescent="0.25">
      <c r="C628"/>
      <c r="D628"/>
      <c r="E628"/>
    </row>
    <row r="629" spans="3:5" ht="15" x14ac:dyDescent="0.25">
      <c r="C629"/>
      <c r="D629"/>
      <c r="E629"/>
    </row>
    <row r="630" spans="3:5" ht="15" x14ac:dyDescent="0.25">
      <c r="C630"/>
      <c r="D630"/>
      <c r="E630"/>
    </row>
    <row r="631" spans="3:5" ht="15" x14ac:dyDescent="0.25">
      <c r="C631"/>
      <c r="D631"/>
      <c r="E631"/>
    </row>
    <row r="632" spans="3:5" ht="15" x14ac:dyDescent="0.25">
      <c r="C632"/>
      <c r="D632"/>
      <c r="E632"/>
    </row>
    <row r="633" spans="3:5" ht="15" x14ac:dyDescent="0.25">
      <c r="C633"/>
      <c r="D633"/>
      <c r="E633"/>
    </row>
    <row r="634" spans="3:5" ht="15" x14ac:dyDescent="0.25">
      <c r="C634"/>
      <c r="D634"/>
      <c r="E634"/>
    </row>
    <row r="635" spans="3:5" ht="15" x14ac:dyDescent="0.25">
      <c r="C635"/>
      <c r="D635"/>
      <c r="E635"/>
    </row>
    <row r="636" spans="3:5" ht="15" x14ac:dyDescent="0.25">
      <c r="C636"/>
      <c r="D636"/>
      <c r="E636"/>
    </row>
    <row r="637" spans="3:5" ht="15" x14ac:dyDescent="0.25">
      <c r="C637"/>
      <c r="D637"/>
      <c r="E637"/>
    </row>
    <row r="638" spans="3:5" ht="15" x14ac:dyDescent="0.25">
      <c r="C638"/>
      <c r="D638"/>
      <c r="E638"/>
    </row>
    <row r="639" spans="3:5" ht="15" x14ac:dyDescent="0.25">
      <c r="C639"/>
      <c r="D639"/>
      <c r="E639"/>
    </row>
    <row r="640" spans="3:5" ht="15" x14ac:dyDescent="0.25">
      <c r="C640"/>
      <c r="D640"/>
      <c r="E640"/>
    </row>
    <row r="641" spans="3:5" ht="15" x14ac:dyDescent="0.25">
      <c r="C641"/>
      <c r="D641"/>
      <c r="E641"/>
    </row>
    <row r="642" spans="3:5" ht="15" x14ac:dyDescent="0.25">
      <c r="C642"/>
      <c r="D642"/>
      <c r="E642"/>
    </row>
    <row r="643" spans="3:5" ht="15" x14ac:dyDescent="0.25">
      <c r="C643"/>
      <c r="D643"/>
      <c r="E643"/>
    </row>
    <row r="644" spans="3:5" ht="15" x14ac:dyDescent="0.25">
      <c r="C644"/>
      <c r="D644"/>
      <c r="E644"/>
    </row>
    <row r="645" spans="3:5" ht="15" x14ac:dyDescent="0.25">
      <c r="C645"/>
      <c r="D645"/>
      <c r="E645"/>
    </row>
    <row r="646" spans="3:5" ht="15" x14ac:dyDescent="0.25">
      <c r="C646"/>
      <c r="D646"/>
      <c r="E646"/>
    </row>
    <row r="647" spans="3:5" ht="15" x14ac:dyDescent="0.25">
      <c r="C647"/>
      <c r="D647"/>
      <c r="E647"/>
    </row>
    <row r="648" spans="3:5" ht="15" x14ac:dyDescent="0.25">
      <c r="C648"/>
      <c r="D648"/>
      <c r="E648"/>
    </row>
    <row r="649" spans="3:5" ht="15" x14ac:dyDescent="0.25">
      <c r="C649"/>
      <c r="D649"/>
      <c r="E649"/>
    </row>
    <row r="650" spans="3:5" ht="15" x14ac:dyDescent="0.25">
      <c r="C650"/>
      <c r="D650"/>
      <c r="E650"/>
    </row>
    <row r="651" spans="3:5" ht="15" x14ac:dyDescent="0.25">
      <c r="C651"/>
      <c r="D651"/>
      <c r="E651"/>
    </row>
    <row r="652" spans="3:5" ht="15" x14ac:dyDescent="0.25">
      <c r="C652"/>
      <c r="D652"/>
      <c r="E652"/>
    </row>
    <row r="653" spans="3:5" ht="15" x14ac:dyDescent="0.25">
      <c r="C653"/>
      <c r="D653"/>
      <c r="E653"/>
    </row>
    <row r="654" spans="3:5" ht="15" x14ac:dyDescent="0.25">
      <c r="C654"/>
      <c r="D654"/>
      <c r="E654"/>
    </row>
    <row r="655" spans="3:5" ht="15" x14ac:dyDescent="0.25">
      <c r="C655"/>
      <c r="D655"/>
      <c r="E655"/>
    </row>
    <row r="656" spans="3:5" ht="15" x14ac:dyDescent="0.25">
      <c r="C656"/>
      <c r="D656"/>
      <c r="E656"/>
    </row>
    <row r="657" spans="3:5" ht="15" x14ac:dyDescent="0.25">
      <c r="C657"/>
      <c r="D657"/>
      <c r="E657"/>
    </row>
    <row r="658" spans="3:5" ht="15" x14ac:dyDescent="0.25">
      <c r="C658"/>
      <c r="D658"/>
      <c r="E658"/>
    </row>
    <row r="659" spans="3:5" ht="15" x14ac:dyDescent="0.25">
      <c r="C659"/>
      <c r="D659"/>
      <c r="E659"/>
    </row>
    <row r="660" spans="3:5" ht="15" x14ac:dyDescent="0.25">
      <c r="C660"/>
      <c r="D660"/>
      <c r="E660"/>
    </row>
    <row r="661" spans="3:5" ht="15" x14ac:dyDescent="0.25">
      <c r="C661"/>
      <c r="D661"/>
      <c r="E661"/>
    </row>
    <row r="662" spans="3:5" ht="15" x14ac:dyDescent="0.25">
      <c r="C662"/>
      <c r="D662"/>
      <c r="E662"/>
    </row>
    <row r="663" spans="3:5" ht="15" x14ac:dyDescent="0.25">
      <c r="C663"/>
      <c r="D663"/>
      <c r="E663"/>
    </row>
    <row r="664" spans="3:5" ht="15" x14ac:dyDescent="0.25">
      <c r="C664"/>
      <c r="D664"/>
      <c r="E664"/>
    </row>
    <row r="665" spans="3:5" ht="15" x14ac:dyDescent="0.25">
      <c r="C665"/>
      <c r="D665"/>
      <c r="E665"/>
    </row>
    <row r="666" spans="3:5" ht="15" x14ac:dyDescent="0.25">
      <c r="C666"/>
      <c r="D666"/>
      <c r="E666"/>
    </row>
    <row r="667" spans="3:5" ht="15" x14ac:dyDescent="0.25">
      <c r="C667"/>
      <c r="D667"/>
      <c r="E667"/>
    </row>
    <row r="668" spans="3:5" ht="15" x14ac:dyDescent="0.25">
      <c r="C668"/>
      <c r="D668"/>
      <c r="E668"/>
    </row>
    <row r="669" spans="3:5" ht="15" x14ac:dyDescent="0.25">
      <c r="C669"/>
      <c r="D669"/>
      <c r="E669"/>
    </row>
    <row r="670" spans="3:5" ht="15" x14ac:dyDescent="0.25">
      <c r="C670"/>
      <c r="D670"/>
      <c r="E670"/>
    </row>
    <row r="671" spans="3:5" ht="15" x14ac:dyDescent="0.25">
      <c r="C671"/>
      <c r="D671"/>
      <c r="E671"/>
    </row>
    <row r="672" spans="3:5" ht="15" x14ac:dyDescent="0.25">
      <c r="C672"/>
      <c r="D672"/>
      <c r="E672"/>
    </row>
    <row r="673" spans="3:5" ht="15" x14ac:dyDescent="0.25">
      <c r="C673"/>
      <c r="D673"/>
      <c r="E673"/>
    </row>
    <row r="674" spans="3:5" ht="15" x14ac:dyDescent="0.25">
      <c r="C674"/>
      <c r="D674"/>
      <c r="E674"/>
    </row>
    <row r="675" spans="3:5" ht="15" x14ac:dyDescent="0.25">
      <c r="C675"/>
      <c r="D675"/>
      <c r="E675"/>
    </row>
    <row r="676" spans="3:5" ht="15" x14ac:dyDescent="0.25">
      <c r="C676"/>
      <c r="D676"/>
      <c r="E676"/>
    </row>
    <row r="677" spans="3:5" ht="15" x14ac:dyDescent="0.25">
      <c r="C677"/>
      <c r="D677"/>
      <c r="E677"/>
    </row>
    <row r="678" spans="3:5" ht="15" x14ac:dyDescent="0.25">
      <c r="C678"/>
      <c r="D678"/>
      <c r="E678"/>
    </row>
    <row r="679" spans="3:5" ht="15" x14ac:dyDescent="0.25">
      <c r="C679"/>
      <c r="D679"/>
      <c r="E679"/>
    </row>
    <row r="680" spans="3:5" ht="15" x14ac:dyDescent="0.25">
      <c r="C680"/>
      <c r="D680"/>
      <c r="E680"/>
    </row>
    <row r="681" spans="3:5" ht="15" x14ac:dyDescent="0.25">
      <c r="C681"/>
      <c r="D681"/>
      <c r="E681"/>
    </row>
    <row r="682" spans="3:5" ht="15" x14ac:dyDescent="0.25">
      <c r="C682"/>
      <c r="D682"/>
      <c r="E682"/>
    </row>
    <row r="683" spans="3:5" ht="15" x14ac:dyDescent="0.25">
      <c r="C683"/>
      <c r="D683"/>
      <c r="E683"/>
    </row>
    <row r="684" spans="3:5" ht="15" x14ac:dyDescent="0.25">
      <c r="C684"/>
      <c r="D684"/>
      <c r="E684"/>
    </row>
    <row r="685" spans="3:5" ht="15" x14ac:dyDescent="0.25">
      <c r="C685"/>
      <c r="D685"/>
      <c r="E685"/>
    </row>
    <row r="686" spans="3:5" ht="15" x14ac:dyDescent="0.25">
      <c r="C686"/>
      <c r="D686"/>
      <c r="E686"/>
    </row>
    <row r="687" spans="3:5" ht="15" x14ac:dyDescent="0.25">
      <c r="C687"/>
      <c r="D687"/>
      <c r="E687"/>
    </row>
    <row r="688" spans="3:5" ht="15" x14ac:dyDescent="0.25">
      <c r="C688"/>
      <c r="D688"/>
      <c r="E688"/>
    </row>
    <row r="689" spans="3:5" ht="15" x14ac:dyDescent="0.25">
      <c r="C689"/>
      <c r="D689"/>
      <c r="E689"/>
    </row>
    <row r="690" spans="3:5" ht="15" x14ac:dyDescent="0.25">
      <c r="C690"/>
      <c r="D690"/>
      <c r="E690"/>
    </row>
    <row r="691" spans="3:5" ht="15" x14ac:dyDescent="0.25">
      <c r="C691"/>
      <c r="D691"/>
      <c r="E691"/>
    </row>
    <row r="692" spans="3:5" ht="15" x14ac:dyDescent="0.25">
      <c r="C692"/>
      <c r="D692"/>
      <c r="E692"/>
    </row>
    <row r="693" spans="3:5" ht="15" x14ac:dyDescent="0.25">
      <c r="C693"/>
      <c r="D693"/>
      <c r="E693"/>
    </row>
    <row r="694" spans="3:5" ht="15" x14ac:dyDescent="0.25">
      <c r="C694"/>
      <c r="D694"/>
      <c r="E694"/>
    </row>
    <row r="695" spans="3:5" ht="15" x14ac:dyDescent="0.25">
      <c r="C695"/>
      <c r="D695"/>
      <c r="E695"/>
    </row>
    <row r="696" spans="3:5" ht="15" x14ac:dyDescent="0.25">
      <c r="C696"/>
      <c r="D696"/>
      <c r="E696"/>
    </row>
    <row r="697" spans="3:5" ht="15" x14ac:dyDescent="0.25">
      <c r="C697"/>
      <c r="D697"/>
      <c r="E697"/>
    </row>
    <row r="698" spans="3:5" ht="15" x14ac:dyDescent="0.25">
      <c r="C698"/>
      <c r="D698"/>
      <c r="E698"/>
    </row>
    <row r="699" spans="3:5" ht="15" x14ac:dyDescent="0.25">
      <c r="C699"/>
      <c r="D699"/>
      <c r="E699"/>
    </row>
    <row r="700" spans="3:5" ht="15" x14ac:dyDescent="0.25">
      <c r="C700"/>
      <c r="D700"/>
      <c r="E700"/>
    </row>
    <row r="701" spans="3:5" ht="15" x14ac:dyDescent="0.25">
      <c r="C701"/>
      <c r="D701"/>
      <c r="E701"/>
    </row>
    <row r="702" spans="3:5" ht="15" x14ac:dyDescent="0.25">
      <c r="C702"/>
      <c r="D702"/>
      <c r="E702"/>
    </row>
    <row r="703" spans="3:5" ht="15" x14ac:dyDescent="0.25">
      <c r="C703"/>
      <c r="D703"/>
      <c r="E703"/>
    </row>
    <row r="704" spans="3:5" ht="15" x14ac:dyDescent="0.25">
      <c r="C704"/>
      <c r="D704"/>
      <c r="E704"/>
    </row>
    <row r="705" spans="3:5" ht="15" x14ac:dyDescent="0.25">
      <c r="C705"/>
      <c r="D705"/>
      <c r="E705"/>
    </row>
    <row r="706" spans="3:5" ht="15" x14ac:dyDescent="0.25">
      <c r="C706"/>
      <c r="D706"/>
      <c r="E706"/>
    </row>
    <row r="707" spans="3:5" ht="15" x14ac:dyDescent="0.25">
      <c r="C707"/>
      <c r="D707"/>
      <c r="E707"/>
    </row>
    <row r="708" spans="3:5" ht="15" x14ac:dyDescent="0.25">
      <c r="C708"/>
      <c r="D708"/>
      <c r="E708"/>
    </row>
    <row r="709" spans="3:5" ht="15" x14ac:dyDescent="0.25">
      <c r="C709"/>
      <c r="D709"/>
      <c r="E709"/>
    </row>
    <row r="710" spans="3:5" ht="15" x14ac:dyDescent="0.25">
      <c r="C710"/>
      <c r="D710"/>
      <c r="E710"/>
    </row>
    <row r="711" spans="3:5" ht="15" x14ac:dyDescent="0.25">
      <c r="C711"/>
      <c r="D711"/>
      <c r="E711"/>
    </row>
    <row r="712" spans="3:5" ht="15" x14ac:dyDescent="0.25">
      <c r="C712"/>
      <c r="D712"/>
      <c r="E712"/>
    </row>
    <row r="713" spans="3:5" ht="15" x14ac:dyDescent="0.25">
      <c r="C713"/>
      <c r="D713"/>
      <c r="E713"/>
    </row>
    <row r="714" spans="3:5" ht="15" x14ac:dyDescent="0.25">
      <c r="C714"/>
      <c r="D714"/>
      <c r="E714"/>
    </row>
    <row r="715" spans="3:5" ht="15" x14ac:dyDescent="0.25">
      <c r="C715"/>
      <c r="D715"/>
      <c r="E715"/>
    </row>
    <row r="716" spans="3:5" ht="15" x14ac:dyDescent="0.25">
      <c r="C716"/>
      <c r="D716"/>
      <c r="E716"/>
    </row>
    <row r="717" spans="3:5" ht="15" x14ac:dyDescent="0.25">
      <c r="C717"/>
      <c r="D717"/>
      <c r="E717"/>
    </row>
    <row r="718" spans="3:5" ht="15" x14ac:dyDescent="0.25">
      <c r="C718"/>
      <c r="D718"/>
      <c r="E718"/>
    </row>
    <row r="719" spans="3:5" ht="15" x14ac:dyDescent="0.25">
      <c r="C719"/>
      <c r="D719"/>
      <c r="E719"/>
    </row>
    <row r="720" spans="3:5" ht="15" x14ac:dyDescent="0.25">
      <c r="C720"/>
      <c r="D720"/>
      <c r="E720"/>
    </row>
    <row r="721" spans="3:5" ht="15" x14ac:dyDescent="0.25">
      <c r="C721"/>
      <c r="D721"/>
      <c r="E721"/>
    </row>
    <row r="722" spans="3:5" ht="15" x14ac:dyDescent="0.25">
      <c r="C722"/>
      <c r="D722"/>
      <c r="E722"/>
    </row>
    <row r="723" spans="3:5" ht="15" x14ac:dyDescent="0.25">
      <c r="C723"/>
      <c r="D723"/>
      <c r="E723"/>
    </row>
    <row r="724" spans="3:5" ht="15" x14ac:dyDescent="0.25">
      <c r="C724"/>
      <c r="D724"/>
      <c r="E724"/>
    </row>
    <row r="725" spans="3:5" ht="15" x14ac:dyDescent="0.25">
      <c r="C725"/>
      <c r="D725"/>
      <c r="E725"/>
    </row>
    <row r="726" spans="3:5" ht="15" x14ac:dyDescent="0.25">
      <c r="C726"/>
      <c r="D726"/>
      <c r="E726"/>
    </row>
    <row r="727" spans="3:5" ht="15" x14ac:dyDescent="0.25">
      <c r="C727"/>
      <c r="D727"/>
      <c r="E727"/>
    </row>
    <row r="728" spans="3:5" ht="15" x14ac:dyDescent="0.25">
      <c r="C728"/>
      <c r="D728"/>
      <c r="E728"/>
    </row>
    <row r="729" spans="3:5" ht="15" x14ac:dyDescent="0.25">
      <c r="C729"/>
      <c r="D729"/>
      <c r="E729"/>
    </row>
    <row r="730" spans="3:5" ht="15" x14ac:dyDescent="0.25">
      <c r="C730"/>
      <c r="D730"/>
      <c r="E730"/>
    </row>
    <row r="731" spans="3:5" ht="15" x14ac:dyDescent="0.25">
      <c r="C731"/>
      <c r="D731"/>
      <c r="E731"/>
    </row>
    <row r="732" spans="3:5" ht="15" x14ac:dyDescent="0.25">
      <c r="C732"/>
      <c r="D732"/>
      <c r="E732"/>
    </row>
    <row r="733" spans="3:5" ht="15" x14ac:dyDescent="0.25">
      <c r="C733"/>
      <c r="D733"/>
      <c r="E733"/>
    </row>
    <row r="734" spans="3:5" ht="15" x14ac:dyDescent="0.25">
      <c r="C734"/>
      <c r="D734"/>
      <c r="E734"/>
    </row>
    <row r="735" spans="3:5" ht="15" x14ac:dyDescent="0.25">
      <c r="C735"/>
      <c r="D735"/>
      <c r="E735"/>
    </row>
    <row r="736" spans="3:5" ht="15" x14ac:dyDescent="0.25">
      <c r="C736"/>
      <c r="D736"/>
      <c r="E736"/>
    </row>
    <row r="737" spans="3:5" ht="15" x14ac:dyDescent="0.25">
      <c r="C737"/>
      <c r="D737"/>
      <c r="E737"/>
    </row>
    <row r="738" spans="3:5" ht="15" x14ac:dyDescent="0.25">
      <c r="C738"/>
      <c r="D738"/>
      <c r="E738"/>
    </row>
    <row r="739" spans="3:5" ht="15" x14ac:dyDescent="0.25">
      <c r="C739"/>
      <c r="D739"/>
      <c r="E739"/>
    </row>
    <row r="740" spans="3:5" ht="15" x14ac:dyDescent="0.25">
      <c r="C740"/>
      <c r="D740"/>
      <c r="E740"/>
    </row>
    <row r="741" spans="3:5" ht="15" x14ac:dyDescent="0.25">
      <c r="C741"/>
      <c r="D741"/>
      <c r="E741"/>
    </row>
    <row r="742" spans="3:5" ht="15" x14ac:dyDescent="0.25">
      <c r="C742"/>
      <c r="D742"/>
      <c r="E742"/>
    </row>
    <row r="743" spans="3:5" ht="15" x14ac:dyDescent="0.25">
      <c r="C743"/>
      <c r="D743"/>
      <c r="E743"/>
    </row>
    <row r="744" spans="3:5" ht="15" x14ac:dyDescent="0.25">
      <c r="C744"/>
      <c r="D744"/>
      <c r="E744"/>
    </row>
    <row r="745" spans="3:5" ht="15" x14ac:dyDescent="0.25">
      <c r="C745"/>
      <c r="D745"/>
      <c r="E745"/>
    </row>
    <row r="746" spans="3:5" ht="15" x14ac:dyDescent="0.25">
      <c r="C746"/>
      <c r="D746"/>
      <c r="E746"/>
    </row>
    <row r="747" spans="3:5" ht="15" x14ac:dyDescent="0.25">
      <c r="C747"/>
      <c r="D747"/>
      <c r="E747"/>
    </row>
    <row r="748" spans="3:5" ht="15" x14ac:dyDescent="0.25">
      <c r="C748"/>
      <c r="D748"/>
      <c r="E748"/>
    </row>
    <row r="749" spans="3:5" ht="15" x14ac:dyDescent="0.25">
      <c r="C749"/>
      <c r="D749"/>
      <c r="E749"/>
    </row>
    <row r="750" spans="3:5" ht="15" x14ac:dyDescent="0.25">
      <c r="C750"/>
      <c r="D750"/>
      <c r="E750"/>
    </row>
    <row r="751" spans="3:5" ht="15" x14ac:dyDescent="0.25">
      <c r="C751"/>
      <c r="D751"/>
      <c r="E751"/>
    </row>
    <row r="752" spans="3:5" ht="15" x14ac:dyDescent="0.25">
      <c r="C752"/>
      <c r="D752"/>
      <c r="E752"/>
    </row>
    <row r="753" spans="3:5" ht="15" x14ac:dyDescent="0.25">
      <c r="C753"/>
      <c r="D753"/>
      <c r="E753"/>
    </row>
    <row r="754" spans="3:5" ht="15" x14ac:dyDescent="0.25">
      <c r="C754"/>
      <c r="D754"/>
      <c r="E754"/>
    </row>
    <row r="755" spans="3:5" ht="15" x14ac:dyDescent="0.25">
      <c r="C755"/>
      <c r="D755"/>
      <c r="E755"/>
    </row>
    <row r="756" spans="3:5" ht="15" x14ac:dyDescent="0.25">
      <c r="C756"/>
      <c r="D756"/>
      <c r="E756"/>
    </row>
    <row r="757" spans="3:5" ht="15" x14ac:dyDescent="0.25">
      <c r="C757"/>
      <c r="D757"/>
      <c r="E757"/>
    </row>
    <row r="758" spans="3:5" ht="15" x14ac:dyDescent="0.25">
      <c r="C758"/>
      <c r="D758"/>
      <c r="E758"/>
    </row>
    <row r="759" spans="3:5" ht="15" x14ac:dyDescent="0.25">
      <c r="C759"/>
      <c r="D759"/>
      <c r="E759"/>
    </row>
    <row r="760" spans="3:5" ht="15" x14ac:dyDescent="0.25">
      <c r="C760"/>
      <c r="D760"/>
      <c r="E760"/>
    </row>
    <row r="761" spans="3:5" ht="15" x14ac:dyDescent="0.25">
      <c r="C761"/>
      <c r="D761"/>
      <c r="E761"/>
    </row>
    <row r="762" spans="3:5" ht="15" x14ac:dyDescent="0.25">
      <c r="C762"/>
      <c r="D762"/>
      <c r="E762"/>
    </row>
    <row r="763" spans="3:5" ht="15" x14ac:dyDescent="0.25">
      <c r="C763"/>
      <c r="D763"/>
      <c r="E763"/>
    </row>
    <row r="764" spans="3:5" ht="15" x14ac:dyDescent="0.25">
      <c r="C764"/>
      <c r="D764"/>
      <c r="E764"/>
    </row>
    <row r="765" spans="3:5" ht="15" x14ac:dyDescent="0.25">
      <c r="C765"/>
      <c r="D765"/>
      <c r="E765"/>
    </row>
    <row r="766" spans="3:5" ht="15" x14ac:dyDescent="0.25">
      <c r="C766"/>
      <c r="D766"/>
      <c r="E766"/>
    </row>
    <row r="767" spans="3:5" ht="15" x14ac:dyDescent="0.25">
      <c r="C767"/>
      <c r="D767"/>
      <c r="E767"/>
    </row>
    <row r="768" spans="3:5" ht="15" x14ac:dyDescent="0.25">
      <c r="C768"/>
      <c r="D768"/>
      <c r="E768"/>
    </row>
    <row r="769" spans="3:5" ht="15" x14ac:dyDescent="0.25">
      <c r="C769"/>
      <c r="D769"/>
      <c r="E769"/>
    </row>
    <row r="770" spans="3:5" ht="15" x14ac:dyDescent="0.25">
      <c r="C770"/>
      <c r="D770"/>
      <c r="E770"/>
    </row>
    <row r="771" spans="3:5" ht="15" x14ac:dyDescent="0.25">
      <c r="C771"/>
      <c r="D771"/>
      <c r="E771"/>
    </row>
    <row r="772" spans="3:5" ht="15" x14ac:dyDescent="0.25">
      <c r="C772"/>
      <c r="D772"/>
      <c r="E772"/>
    </row>
    <row r="773" spans="3:5" ht="15" x14ac:dyDescent="0.25">
      <c r="C773"/>
      <c r="D773"/>
      <c r="E773"/>
    </row>
    <row r="774" spans="3:5" ht="15" x14ac:dyDescent="0.25">
      <c r="C774"/>
      <c r="D774"/>
      <c r="E774"/>
    </row>
    <row r="775" spans="3:5" ht="15" x14ac:dyDescent="0.2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266" zoomScale="85" zoomScaleNormal="85" workbookViewId="0">
      <selection activeCell="C268" sqref="C268"/>
    </sheetView>
  </sheetViews>
  <sheetFormatPr baseColWidth="10" defaultColWidth="11.42578125" defaultRowHeight="15" x14ac:dyDescent="0.2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x14ac:dyDescent="0.25">
      <c r="B1" s="17" t="s">
        <v>1843</v>
      </c>
      <c r="C1" s="53" t="s">
        <v>1844</v>
      </c>
      <c r="D1" s="54" t="s">
        <v>1845</v>
      </c>
      <c r="E1" s="53" t="s">
        <v>1846</v>
      </c>
      <c r="F1" s="54" t="s">
        <v>1847</v>
      </c>
      <c r="G1" s="53" t="s">
        <v>1848</v>
      </c>
      <c r="H1" s="54" t="s">
        <v>1849</v>
      </c>
      <c r="I1" s="53" t="s">
        <v>1850</v>
      </c>
      <c r="J1" s="54" t="s">
        <v>1851</v>
      </c>
      <c r="K1" s="53" t="s">
        <v>1852</v>
      </c>
      <c r="L1" s="54" t="s">
        <v>1853</v>
      </c>
      <c r="M1" s="53" t="s">
        <v>1854</v>
      </c>
      <c r="N1" s="54" t="s">
        <v>1855</v>
      </c>
      <c r="O1" s="53" t="s">
        <v>1856</v>
      </c>
      <c r="P1" s="54" t="s">
        <v>1857</v>
      </c>
      <c r="Q1" s="53" t="s">
        <v>1858</v>
      </c>
      <c r="R1" s="54" t="s">
        <v>1859</v>
      </c>
      <c r="S1" s="53" t="s">
        <v>1860</v>
      </c>
      <c r="T1" s="54" t="s">
        <v>1861</v>
      </c>
      <c r="U1" s="53" t="s">
        <v>1862</v>
      </c>
      <c r="V1" s="54" t="s">
        <v>1863</v>
      </c>
      <c r="W1" s="53" t="s">
        <v>1864</v>
      </c>
      <c r="X1" s="54" t="s">
        <v>1865</v>
      </c>
      <c r="Y1" s="53" t="s">
        <v>1866</v>
      </c>
      <c r="Z1" s="54" t="s">
        <v>1867</v>
      </c>
      <c r="AA1" s="53" t="s">
        <v>1868</v>
      </c>
      <c r="AB1" s="54" t="s">
        <v>1869</v>
      </c>
      <c r="AC1" s="53" t="s">
        <v>1870</v>
      </c>
      <c r="AD1" s="54" t="s">
        <v>1871</v>
      </c>
      <c r="AE1" s="53" t="s">
        <v>1872</v>
      </c>
      <c r="AF1" s="54" t="s">
        <v>1873</v>
      </c>
      <c r="AG1" s="53" t="s">
        <v>1874</v>
      </c>
      <c r="AH1" s="54" t="s">
        <v>1875</v>
      </c>
      <c r="AI1" s="53" t="s">
        <v>1876</v>
      </c>
      <c r="AJ1" s="54" t="s">
        <v>1877</v>
      </c>
      <c r="AK1" s="53" t="s">
        <v>1878</v>
      </c>
      <c r="AL1" s="54" t="s">
        <v>1879</v>
      </c>
      <c r="AM1" s="53" t="s">
        <v>1880</v>
      </c>
      <c r="AN1" s="54" t="s">
        <v>1881</v>
      </c>
      <c r="AO1" s="61" t="s">
        <v>1882</v>
      </c>
      <c r="AP1" s="53" t="s">
        <v>1883</v>
      </c>
      <c r="AQ1" s="54" t="s">
        <v>1884</v>
      </c>
      <c r="AR1" s="53" t="s">
        <v>1885</v>
      </c>
      <c r="AS1" s="54" t="s">
        <v>1886</v>
      </c>
      <c r="AT1" s="53" t="s">
        <v>1887</v>
      </c>
      <c r="AU1" s="54" t="s">
        <v>1888</v>
      </c>
      <c r="AV1" s="53" t="s">
        <v>1889</v>
      </c>
      <c r="AW1" s="54" t="s">
        <v>1890</v>
      </c>
      <c r="AX1" s="53" t="s">
        <v>1891</v>
      </c>
      <c r="AY1" s="54" t="s">
        <v>1892</v>
      </c>
      <c r="AZ1" s="53" t="s">
        <v>1893</v>
      </c>
      <c r="BA1" s="54" t="s">
        <v>1894</v>
      </c>
      <c r="BB1" s="53" t="s">
        <v>1895</v>
      </c>
      <c r="BC1" s="54" t="s">
        <v>1896</v>
      </c>
      <c r="BD1" s="53" t="s">
        <v>1897</v>
      </c>
    </row>
    <row r="2" spans="2:57" ht="31.5" customHeight="1" x14ac:dyDescent="0.25">
      <c r="B2" s="17" t="s">
        <v>1898</v>
      </c>
      <c r="C2" s="53" t="s">
        <v>1899</v>
      </c>
      <c r="D2" s="53" t="s">
        <v>1900</v>
      </c>
      <c r="E2" s="53" t="s">
        <v>1901</v>
      </c>
      <c r="F2" s="53" t="s">
        <v>1902</v>
      </c>
      <c r="G2" s="53" t="s">
        <v>1903</v>
      </c>
      <c r="H2" s="53" t="s">
        <v>1904</v>
      </c>
      <c r="I2" s="53" t="s">
        <v>1905</v>
      </c>
      <c r="J2" s="53" t="s">
        <v>1906</v>
      </c>
      <c r="K2" s="53" t="s">
        <v>1907</v>
      </c>
      <c r="L2" s="53" t="s">
        <v>1908</v>
      </c>
      <c r="M2" s="53" t="s">
        <v>1909</v>
      </c>
      <c r="N2" s="53" t="s">
        <v>1910</v>
      </c>
      <c r="O2" s="53" t="s">
        <v>1911</v>
      </c>
      <c r="P2" s="53" t="s">
        <v>1912</v>
      </c>
      <c r="Q2" s="53" t="s">
        <v>1913</v>
      </c>
      <c r="R2" s="53" t="s">
        <v>1914</v>
      </c>
      <c r="S2" s="53" t="s">
        <v>1914</v>
      </c>
      <c r="T2" s="53" t="s">
        <v>1915</v>
      </c>
      <c r="U2" s="53" t="s">
        <v>1916</v>
      </c>
      <c r="V2" s="53" t="s">
        <v>1917</v>
      </c>
      <c r="W2" s="53" t="s">
        <v>1918</v>
      </c>
      <c r="X2" s="53" t="s">
        <v>1919</v>
      </c>
      <c r="Y2" s="53" t="s">
        <v>1920</v>
      </c>
      <c r="Z2" s="53" t="s">
        <v>1914</v>
      </c>
      <c r="AA2" s="53" t="s">
        <v>1915</v>
      </c>
      <c r="AB2" s="53" t="s">
        <v>1916</v>
      </c>
      <c r="AC2" s="53" t="s">
        <v>1917</v>
      </c>
      <c r="AD2" s="53" t="s">
        <v>1918</v>
      </c>
      <c r="AE2" s="53" t="s">
        <v>1917</v>
      </c>
      <c r="AF2" s="53" t="s">
        <v>1918</v>
      </c>
      <c r="AG2" s="53" t="s">
        <v>1904</v>
      </c>
      <c r="AH2" s="53" t="s">
        <v>1921</v>
      </c>
      <c r="AI2" s="53" t="s">
        <v>1922</v>
      </c>
      <c r="AJ2" s="53" t="s">
        <v>1923</v>
      </c>
      <c r="AK2" s="53" t="s">
        <v>1924</v>
      </c>
      <c r="AL2" s="53" t="s">
        <v>1925</v>
      </c>
      <c r="AM2" s="53" t="s">
        <v>1926</v>
      </c>
      <c r="AN2" s="53" t="s">
        <v>1927</v>
      </c>
      <c r="AO2" s="53" t="s">
        <v>1840</v>
      </c>
      <c r="AP2" s="53" t="s">
        <v>1928</v>
      </c>
      <c r="AQ2" s="53" t="s">
        <v>1929</v>
      </c>
      <c r="AR2" s="53" t="s">
        <v>1930</v>
      </c>
      <c r="AS2" s="53" t="s">
        <v>1931</v>
      </c>
      <c r="AT2" s="53" t="s">
        <v>1932</v>
      </c>
      <c r="AU2" s="53" t="s">
        <v>1933</v>
      </c>
      <c r="AV2" s="53" t="s">
        <v>1934</v>
      </c>
      <c r="AW2" s="53" t="s">
        <v>1935</v>
      </c>
      <c r="AX2" s="53" t="s">
        <v>1936</v>
      </c>
      <c r="AY2" s="53" t="s">
        <v>1937</v>
      </c>
      <c r="AZ2" s="53" t="s">
        <v>1938</v>
      </c>
      <c r="BA2" s="53" t="s">
        <v>1939</v>
      </c>
      <c r="BB2" s="53" t="s">
        <v>1940</v>
      </c>
      <c r="BC2" s="53" t="s">
        <v>1941</v>
      </c>
      <c r="BD2" s="53" t="s">
        <v>1942</v>
      </c>
    </row>
    <row r="3" spans="2:57" x14ac:dyDescent="0.25">
      <c r="B3" s="17" t="s">
        <v>484</v>
      </c>
      <c r="C3" s="55" t="s">
        <v>1821</v>
      </c>
      <c r="D3" s="56" t="s">
        <v>1821</v>
      </c>
      <c r="E3" s="55" t="s">
        <v>1821</v>
      </c>
      <c r="F3" s="56" t="s">
        <v>1821</v>
      </c>
      <c r="G3" s="55" t="s">
        <v>1821</v>
      </c>
      <c r="H3" s="56" t="s">
        <v>1821</v>
      </c>
      <c r="I3" s="55" t="s">
        <v>1821</v>
      </c>
      <c r="J3" s="56" t="s">
        <v>1821</v>
      </c>
      <c r="K3" s="55" t="s">
        <v>1943</v>
      </c>
      <c r="L3" s="56" t="s">
        <v>1943</v>
      </c>
      <c r="M3" s="55" t="s">
        <v>1943</v>
      </c>
      <c r="N3" s="56" t="s">
        <v>1943</v>
      </c>
      <c r="O3" s="55" t="s">
        <v>1943</v>
      </c>
      <c r="P3" s="56" t="s">
        <v>1943</v>
      </c>
      <c r="Q3" s="55" t="s">
        <v>1943</v>
      </c>
      <c r="R3" s="56" t="s">
        <v>1944</v>
      </c>
      <c r="S3" s="55" t="s">
        <v>1944</v>
      </c>
      <c r="T3" s="56" t="s">
        <v>1944</v>
      </c>
      <c r="U3" s="55" t="s">
        <v>1944</v>
      </c>
      <c r="V3" s="56" t="s">
        <v>1944</v>
      </c>
      <c r="W3" s="55" t="s">
        <v>1944</v>
      </c>
      <c r="X3" s="56" t="s">
        <v>1944</v>
      </c>
      <c r="Y3" s="55" t="s">
        <v>1944</v>
      </c>
      <c r="Z3" s="56" t="s">
        <v>1944</v>
      </c>
      <c r="AA3" s="55" t="s">
        <v>1944</v>
      </c>
      <c r="AB3" s="56" t="s">
        <v>1944</v>
      </c>
      <c r="AC3" s="55" t="s">
        <v>1944</v>
      </c>
      <c r="AD3" s="56" t="s">
        <v>1944</v>
      </c>
      <c r="AE3" s="55" t="s">
        <v>1944</v>
      </c>
      <c r="AF3" s="56" t="s">
        <v>1944</v>
      </c>
      <c r="AG3" s="55" t="s">
        <v>1821</v>
      </c>
      <c r="AH3" s="56" t="s">
        <v>1944</v>
      </c>
      <c r="AI3" s="55" t="s">
        <v>1944</v>
      </c>
      <c r="AJ3" s="56" t="s">
        <v>1944</v>
      </c>
      <c r="AK3" s="55" t="s">
        <v>1944</v>
      </c>
      <c r="AL3" s="56" t="s">
        <v>1944</v>
      </c>
      <c r="AM3" s="55" t="s">
        <v>1945</v>
      </c>
      <c r="AN3" s="56" t="s">
        <v>1945</v>
      </c>
      <c r="AO3" s="61"/>
      <c r="AP3" s="55" t="s">
        <v>1821</v>
      </c>
      <c r="AQ3" s="56" t="s">
        <v>1821</v>
      </c>
      <c r="AR3" s="55" t="s">
        <v>1943</v>
      </c>
      <c r="AS3" s="56" t="s">
        <v>1943</v>
      </c>
      <c r="AT3" s="55" t="s">
        <v>1944</v>
      </c>
      <c r="AU3" s="56" t="s">
        <v>1944</v>
      </c>
      <c r="AV3" s="55" t="s">
        <v>1821</v>
      </c>
      <c r="AW3" s="56" t="s">
        <v>1821</v>
      </c>
      <c r="AX3" s="55" t="s">
        <v>1821</v>
      </c>
      <c r="AY3" s="56" t="s">
        <v>1943</v>
      </c>
      <c r="AZ3" s="56" t="s">
        <v>1943</v>
      </c>
      <c r="BA3" s="56" t="s">
        <v>1943</v>
      </c>
      <c r="BB3" s="56" t="s">
        <v>1944</v>
      </c>
      <c r="BC3" s="56" t="s">
        <v>1944</v>
      </c>
      <c r="BD3" s="56" t="s">
        <v>1944</v>
      </c>
    </row>
    <row r="4" spans="2:57" x14ac:dyDescent="0.25">
      <c r="B4" s="17" t="s">
        <v>250</v>
      </c>
      <c r="C4" s="55" t="s">
        <v>1946</v>
      </c>
      <c r="D4" s="56" t="s">
        <v>1693</v>
      </c>
      <c r="E4" s="55" t="s">
        <v>1947</v>
      </c>
      <c r="F4" s="56" t="s">
        <v>1948</v>
      </c>
      <c r="G4" s="55" t="s">
        <v>1949</v>
      </c>
      <c r="H4" s="56" t="s">
        <v>1950</v>
      </c>
      <c r="I4" s="55" t="s">
        <v>1951</v>
      </c>
      <c r="J4" s="56" t="s">
        <v>1952</v>
      </c>
      <c r="K4" s="55" t="s">
        <v>1953</v>
      </c>
      <c r="L4" s="56" t="s">
        <v>1947</v>
      </c>
      <c r="M4" s="55" t="s">
        <v>1948</v>
      </c>
      <c r="N4" s="56" t="s">
        <v>1949</v>
      </c>
      <c r="O4" s="55" t="s">
        <v>1950</v>
      </c>
      <c r="P4" s="56" t="s">
        <v>1951</v>
      </c>
      <c r="Q4" s="55" t="s">
        <v>1952</v>
      </c>
      <c r="R4" s="56" t="s">
        <v>1953</v>
      </c>
      <c r="S4" s="55" t="s">
        <v>1953</v>
      </c>
      <c r="T4" s="56" t="s">
        <v>1947</v>
      </c>
      <c r="U4" s="55" t="s">
        <v>1948</v>
      </c>
      <c r="V4" s="56" t="s">
        <v>1949</v>
      </c>
      <c r="W4" s="55" t="s">
        <v>1950</v>
      </c>
      <c r="X4" s="56" t="s">
        <v>1951</v>
      </c>
      <c r="Y4" s="55" t="s">
        <v>1952</v>
      </c>
      <c r="Z4" s="56" t="s">
        <v>1953</v>
      </c>
      <c r="AA4" s="55" t="s">
        <v>1947</v>
      </c>
      <c r="AB4" s="56" t="s">
        <v>1948</v>
      </c>
      <c r="AC4" s="55" t="s">
        <v>1949</v>
      </c>
      <c r="AD4" s="56" t="s">
        <v>1950</v>
      </c>
      <c r="AE4" s="55" t="s">
        <v>1949</v>
      </c>
      <c r="AF4" s="56" t="s">
        <v>1950</v>
      </c>
      <c r="AG4" s="55" t="s">
        <v>1950</v>
      </c>
      <c r="AH4" s="56" t="s">
        <v>1954</v>
      </c>
      <c r="AI4" s="55" t="s">
        <v>1955</v>
      </c>
      <c r="AJ4" s="56" t="s">
        <v>1956</v>
      </c>
      <c r="AK4" s="55" t="s">
        <v>1957</v>
      </c>
      <c r="AL4" s="56" t="s">
        <v>1958</v>
      </c>
      <c r="AM4" s="55" t="s">
        <v>1956</v>
      </c>
      <c r="AN4" s="56" t="s">
        <v>1957</v>
      </c>
      <c r="AO4" s="61"/>
      <c r="AP4" s="55" t="s">
        <v>1959</v>
      </c>
      <c r="AQ4" s="56" t="s">
        <v>1960</v>
      </c>
      <c r="AR4" s="55" t="s">
        <v>1959</v>
      </c>
      <c r="AS4" s="56" t="s">
        <v>1960</v>
      </c>
      <c r="AT4" s="55" t="s">
        <v>1959</v>
      </c>
      <c r="AU4" s="56" t="s">
        <v>1961</v>
      </c>
      <c r="AV4" s="18" t="s">
        <v>1716</v>
      </c>
      <c r="AW4" s="55" t="s">
        <v>1962</v>
      </c>
      <c r="AX4" s="55" t="s">
        <v>1963</v>
      </c>
      <c r="AY4" s="55" t="s">
        <v>1716</v>
      </c>
      <c r="AZ4" s="55" t="s">
        <v>1962</v>
      </c>
      <c r="BA4" s="55" t="s">
        <v>1963</v>
      </c>
      <c r="BB4" s="55" t="s">
        <v>1716</v>
      </c>
      <c r="BC4" s="55" t="s">
        <v>1962</v>
      </c>
      <c r="BD4" s="55" t="s">
        <v>1963</v>
      </c>
      <c r="BE4" s="55"/>
    </row>
    <row r="5" spans="2:57" x14ac:dyDescent="0.25">
      <c r="B5" s="19" t="s">
        <v>550</v>
      </c>
      <c r="C5" s="57" t="s">
        <v>740</v>
      </c>
      <c r="D5" s="57" t="s">
        <v>740</v>
      </c>
      <c r="E5" s="57" t="s">
        <v>740</v>
      </c>
      <c r="F5" s="57" t="s">
        <v>740</v>
      </c>
      <c r="G5" s="57" t="s">
        <v>740</v>
      </c>
      <c r="H5" s="57" t="s">
        <v>740</v>
      </c>
      <c r="I5" s="57" t="s">
        <v>740</v>
      </c>
      <c r="J5" s="57" t="s">
        <v>740</v>
      </c>
      <c r="K5" s="57" t="s">
        <v>740</v>
      </c>
      <c r="L5" s="57" t="s">
        <v>740</v>
      </c>
      <c r="M5" s="57" t="s">
        <v>740</v>
      </c>
      <c r="N5" s="57" t="s">
        <v>740</v>
      </c>
      <c r="O5" s="57" t="s">
        <v>740</v>
      </c>
      <c r="P5" s="57" t="s">
        <v>740</v>
      </c>
      <c r="Q5" s="57" t="s">
        <v>740</v>
      </c>
      <c r="R5" s="57" t="s">
        <v>740</v>
      </c>
      <c r="S5" s="57" t="s">
        <v>740</v>
      </c>
      <c r="T5" s="57" t="s">
        <v>740</v>
      </c>
      <c r="U5" s="57" t="s">
        <v>740</v>
      </c>
      <c r="V5" s="57" t="s">
        <v>740</v>
      </c>
      <c r="W5" s="57" t="s">
        <v>740</v>
      </c>
      <c r="X5" s="57" t="s">
        <v>740</v>
      </c>
      <c r="Y5" s="57" t="s">
        <v>740</v>
      </c>
      <c r="Z5" s="57" t="s">
        <v>740</v>
      </c>
      <c r="AA5" s="57" t="s">
        <v>740</v>
      </c>
      <c r="AB5" s="57" t="s">
        <v>740</v>
      </c>
      <c r="AC5" s="57" t="s">
        <v>740</v>
      </c>
      <c r="AD5" s="57" t="s">
        <v>740</v>
      </c>
      <c r="AE5" s="57" t="s">
        <v>740</v>
      </c>
      <c r="AF5" s="57" t="s">
        <v>740</v>
      </c>
      <c r="AG5" s="57" t="s">
        <v>740</v>
      </c>
      <c r="AH5" s="57" t="s">
        <v>740</v>
      </c>
      <c r="AI5" s="57" t="s">
        <v>740</v>
      </c>
      <c r="AJ5" s="57" t="s">
        <v>740</v>
      </c>
      <c r="AK5" s="57" t="s">
        <v>740</v>
      </c>
      <c r="AL5" s="57" t="s">
        <v>740</v>
      </c>
      <c r="AM5" s="57" t="s">
        <v>740</v>
      </c>
      <c r="AN5" s="57" t="s">
        <v>740</v>
      </c>
      <c r="AO5" s="61"/>
      <c r="AP5" s="57" t="s">
        <v>740</v>
      </c>
      <c r="AQ5" s="57" t="s">
        <v>740</v>
      </c>
      <c r="AR5" s="57" t="s">
        <v>740</v>
      </c>
      <c r="AS5" s="57" t="s">
        <v>740</v>
      </c>
      <c r="AT5" s="57" t="s">
        <v>740</v>
      </c>
      <c r="AU5" s="57" t="s">
        <v>740</v>
      </c>
    </row>
    <row r="6" spans="2:57" x14ac:dyDescent="0.25">
      <c r="B6" s="19" t="s">
        <v>1964</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x14ac:dyDescent="0.25">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x14ac:dyDescent="0.25">
      <c r="B8" s="19" t="s">
        <v>1964</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x14ac:dyDescent="0.25">
      <c r="B9" s="19" t="s">
        <v>544</v>
      </c>
      <c r="C9" s="57" t="s">
        <v>544</v>
      </c>
      <c r="D9" s="58" t="s">
        <v>1965</v>
      </c>
      <c r="E9" s="57" t="s">
        <v>1965</v>
      </c>
      <c r="F9" s="58" t="s">
        <v>1965</v>
      </c>
      <c r="G9" s="57" t="s">
        <v>1965</v>
      </c>
      <c r="H9" s="58" t="s">
        <v>1965</v>
      </c>
      <c r="I9" s="57" t="s">
        <v>1965</v>
      </c>
      <c r="J9" s="58" t="s">
        <v>1965</v>
      </c>
      <c r="K9" s="57" t="s">
        <v>1965</v>
      </c>
      <c r="L9" s="58" t="s">
        <v>1965</v>
      </c>
      <c r="M9" s="57" t="s">
        <v>1965</v>
      </c>
      <c r="N9" s="58" t="s">
        <v>1965</v>
      </c>
      <c r="O9" s="57" t="s">
        <v>1965</v>
      </c>
      <c r="P9" s="58" t="s">
        <v>1965</v>
      </c>
      <c r="Q9" s="57" t="s">
        <v>1965</v>
      </c>
      <c r="R9" s="58" t="s">
        <v>1965</v>
      </c>
      <c r="S9" s="57" t="s">
        <v>1965</v>
      </c>
      <c r="T9" s="58" t="s">
        <v>1965</v>
      </c>
      <c r="U9" s="57" t="s">
        <v>1965</v>
      </c>
      <c r="V9" s="58" t="s">
        <v>1965</v>
      </c>
      <c r="W9" s="57" t="s">
        <v>1965</v>
      </c>
      <c r="X9" s="58" t="s">
        <v>1965</v>
      </c>
      <c r="Y9" s="57" t="s">
        <v>1965</v>
      </c>
      <c r="Z9" s="58" t="s">
        <v>1965</v>
      </c>
      <c r="AA9" s="57" t="s">
        <v>1965</v>
      </c>
      <c r="AB9" s="58" t="s">
        <v>1965</v>
      </c>
      <c r="AC9" s="57" t="s">
        <v>1965</v>
      </c>
      <c r="AD9" s="58" t="s">
        <v>1965</v>
      </c>
      <c r="AE9" s="57" t="s">
        <v>1965</v>
      </c>
      <c r="AF9" s="58" t="s">
        <v>1965</v>
      </c>
      <c r="AG9" s="57" t="s">
        <v>1966</v>
      </c>
      <c r="AH9" s="58" t="s">
        <v>1965</v>
      </c>
      <c r="AI9" s="57" t="s">
        <v>1965</v>
      </c>
      <c r="AJ9" s="58" t="s">
        <v>1965</v>
      </c>
      <c r="AK9" s="57" t="s">
        <v>1965</v>
      </c>
      <c r="AL9" s="58" t="s">
        <v>1965</v>
      </c>
      <c r="AM9" s="57" t="s">
        <v>1965</v>
      </c>
      <c r="AN9" s="58" t="s">
        <v>1965</v>
      </c>
      <c r="AO9" s="59"/>
      <c r="AP9" s="57" t="s">
        <v>1965</v>
      </c>
      <c r="AQ9" s="58" t="s">
        <v>1965</v>
      </c>
      <c r="AR9" s="57" t="s">
        <v>1967</v>
      </c>
      <c r="AS9" s="58" t="s">
        <v>1965</v>
      </c>
      <c r="AT9" s="57" t="s">
        <v>1965</v>
      </c>
      <c r="AU9" s="58" t="s">
        <v>1965</v>
      </c>
    </row>
    <row r="10" spans="2:57" x14ac:dyDescent="0.25">
      <c r="B10" s="19" t="s">
        <v>1964</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x14ac:dyDescent="0.25">
      <c r="B11" s="19" t="s">
        <v>1968</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1969</v>
      </c>
      <c r="U11" s="57">
        <v>0</v>
      </c>
      <c r="V11" s="58">
        <v>0</v>
      </c>
      <c r="W11" s="57">
        <v>0</v>
      </c>
      <c r="X11" s="58">
        <v>0</v>
      </c>
      <c r="Y11" s="57">
        <v>0</v>
      </c>
      <c r="Z11" s="58">
        <v>0</v>
      </c>
      <c r="AA11" s="57">
        <v>0</v>
      </c>
      <c r="AB11" s="58">
        <v>0</v>
      </c>
      <c r="AC11" s="57">
        <v>0</v>
      </c>
      <c r="AD11" s="58">
        <v>0</v>
      </c>
      <c r="AE11" s="57">
        <v>0</v>
      </c>
      <c r="AF11" s="58">
        <v>0</v>
      </c>
      <c r="AG11" s="57" t="s">
        <v>1970</v>
      </c>
      <c r="AH11" s="58">
        <v>0</v>
      </c>
      <c r="AI11" s="57">
        <v>0</v>
      </c>
      <c r="AJ11" s="58">
        <v>0</v>
      </c>
      <c r="AK11" s="57">
        <v>0</v>
      </c>
      <c r="AL11" s="58">
        <v>0</v>
      </c>
      <c r="AM11" s="57">
        <v>0</v>
      </c>
      <c r="AN11" s="58">
        <v>0</v>
      </c>
      <c r="AO11" s="59"/>
      <c r="AP11" s="57">
        <v>0</v>
      </c>
      <c r="AQ11" s="58">
        <v>0</v>
      </c>
      <c r="AR11" s="57"/>
      <c r="AS11" s="58">
        <v>0</v>
      </c>
      <c r="AT11" s="57">
        <v>0</v>
      </c>
      <c r="AU11" s="58">
        <v>0</v>
      </c>
    </row>
    <row r="12" spans="2:57" x14ac:dyDescent="0.25">
      <c r="B12" s="19" t="s">
        <v>1964</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x14ac:dyDescent="0.25">
      <c r="B13" s="19" t="s">
        <v>1971</v>
      </c>
      <c r="C13" s="57">
        <v>0</v>
      </c>
      <c r="D13" s="58">
        <v>0</v>
      </c>
      <c r="E13" s="57">
        <v>0</v>
      </c>
      <c r="F13" s="58">
        <v>0</v>
      </c>
      <c r="G13" s="57">
        <v>0</v>
      </c>
      <c r="H13" s="58" t="s">
        <v>1972</v>
      </c>
      <c r="I13" s="57">
        <v>0</v>
      </c>
      <c r="J13" s="58">
        <v>0</v>
      </c>
      <c r="K13" s="57">
        <v>0</v>
      </c>
      <c r="L13" s="58">
        <v>0</v>
      </c>
      <c r="M13" s="57">
        <v>0</v>
      </c>
      <c r="N13" s="58">
        <v>0</v>
      </c>
      <c r="O13" s="57">
        <v>0</v>
      </c>
      <c r="P13" s="58">
        <v>0</v>
      </c>
      <c r="Q13" s="57">
        <v>0</v>
      </c>
      <c r="R13" s="58" t="s">
        <v>1973</v>
      </c>
      <c r="S13" s="57">
        <v>0</v>
      </c>
      <c r="T13" s="58">
        <v>0</v>
      </c>
      <c r="U13" s="57">
        <v>0</v>
      </c>
      <c r="V13" s="58">
        <v>0</v>
      </c>
      <c r="W13" s="57">
        <v>0</v>
      </c>
      <c r="X13" s="58">
        <v>0</v>
      </c>
      <c r="Y13" s="57">
        <v>0</v>
      </c>
      <c r="Z13" s="58">
        <v>0</v>
      </c>
      <c r="AA13" s="57">
        <v>0</v>
      </c>
      <c r="AB13" s="58">
        <v>0</v>
      </c>
      <c r="AC13" s="57">
        <v>0</v>
      </c>
      <c r="AD13" s="58">
        <v>0</v>
      </c>
      <c r="AE13" s="57" t="s">
        <v>1974</v>
      </c>
      <c r="AF13" s="58" t="s">
        <v>1975</v>
      </c>
      <c r="AG13" s="57" t="s">
        <v>1976</v>
      </c>
      <c r="AH13" s="58">
        <v>0</v>
      </c>
      <c r="AI13" s="57">
        <v>0</v>
      </c>
      <c r="AJ13" s="58">
        <v>0</v>
      </c>
      <c r="AK13" s="57">
        <v>0</v>
      </c>
      <c r="AL13" s="58">
        <v>0</v>
      </c>
      <c r="AM13" s="57">
        <v>0</v>
      </c>
      <c r="AN13" s="58">
        <v>0</v>
      </c>
      <c r="AO13" s="59"/>
      <c r="AP13" s="57">
        <v>0</v>
      </c>
      <c r="AQ13" s="58">
        <v>0</v>
      </c>
      <c r="AR13" s="57" t="s">
        <v>1977</v>
      </c>
      <c r="AS13" s="58">
        <v>0</v>
      </c>
      <c r="AT13" s="57">
        <v>0</v>
      </c>
      <c r="AU13" s="58">
        <v>0</v>
      </c>
    </row>
    <row r="14" spans="2:57" x14ac:dyDescent="0.25">
      <c r="B14" s="19" t="s">
        <v>1964</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x14ac:dyDescent="0.25">
      <c r="B15" s="17" t="s">
        <v>1978</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x14ac:dyDescent="0.25">
      <c r="B16" s="19" t="s">
        <v>1979</v>
      </c>
      <c r="C16" s="57">
        <v>0</v>
      </c>
      <c r="D16" s="58" t="s">
        <v>1980</v>
      </c>
      <c r="E16" s="57">
        <v>0</v>
      </c>
      <c r="F16" s="58" t="s">
        <v>1981</v>
      </c>
      <c r="G16" s="57">
        <v>0</v>
      </c>
      <c r="H16" s="58" t="s">
        <v>1981</v>
      </c>
      <c r="I16" s="57">
        <v>0</v>
      </c>
      <c r="J16" s="58">
        <v>0</v>
      </c>
      <c r="K16" s="57">
        <v>0</v>
      </c>
      <c r="L16" s="58">
        <v>0</v>
      </c>
      <c r="M16" s="57">
        <v>0</v>
      </c>
      <c r="N16" s="58">
        <v>0</v>
      </c>
      <c r="O16" s="57">
        <v>0</v>
      </c>
      <c r="P16" s="58">
        <v>0</v>
      </c>
      <c r="Q16" s="57">
        <v>0</v>
      </c>
      <c r="R16" s="58" t="s">
        <v>1982</v>
      </c>
      <c r="S16" s="57">
        <v>0</v>
      </c>
      <c r="T16" s="58" t="s">
        <v>1983</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x14ac:dyDescent="0.25">
      <c r="B17" s="19" t="s">
        <v>907</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x14ac:dyDescent="0.25">
      <c r="B18" s="17" t="s">
        <v>1984</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x14ac:dyDescent="0.25">
      <c r="B19" s="19" t="s">
        <v>1964</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x14ac:dyDescent="0.25">
      <c r="B20" s="60" t="s">
        <v>1985</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x14ac:dyDescent="0.25">
      <c r="B21" s="19" t="s">
        <v>1964</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x14ac:dyDescent="0.25">
      <c r="B22" s="19" t="s">
        <v>1968</v>
      </c>
      <c r="C22" s="57" t="s">
        <v>1986</v>
      </c>
      <c r="D22" s="58" t="s">
        <v>1986</v>
      </c>
      <c r="E22" s="57" t="s">
        <v>1986</v>
      </c>
      <c r="F22" s="58" t="s">
        <v>1986</v>
      </c>
      <c r="G22" s="57" t="s">
        <v>1986</v>
      </c>
      <c r="H22" s="58" t="s">
        <v>1986</v>
      </c>
      <c r="I22" s="57" t="s">
        <v>1986</v>
      </c>
      <c r="J22" s="58" t="s">
        <v>1986</v>
      </c>
      <c r="K22" s="57" t="s">
        <v>1986</v>
      </c>
      <c r="L22" s="58" t="s">
        <v>1986</v>
      </c>
      <c r="M22" s="57" t="s">
        <v>1986</v>
      </c>
      <c r="N22" s="58" t="s">
        <v>1986</v>
      </c>
      <c r="O22" s="57" t="s">
        <v>1986</v>
      </c>
      <c r="P22" s="58" t="s">
        <v>1986</v>
      </c>
      <c r="Q22" s="57" t="s">
        <v>1986</v>
      </c>
      <c r="R22" s="58" t="s">
        <v>1986</v>
      </c>
      <c r="S22" s="57" t="s">
        <v>1986</v>
      </c>
      <c r="T22" s="58" t="s">
        <v>1986</v>
      </c>
      <c r="U22" s="57" t="s">
        <v>1986</v>
      </c>
      <c r="V22" s="58" t="s">
        <v>1986</v>
      </c>
      <c r="W22" s="57" t="s">
        <v>1986</v>
      </c>
      <c r="X22" s="58" t="s">
        <v>1986</v>
      </c>
      <c r="Y22" s="57" t="s">
        <v>1986</v>
      </c>
      <c r="Z22" s="58" t="s">
        <v>1986</v>
      </c>
      <c r="AA22" s="57" t="s">
        <v>1986</v>
      </c>
      <c r="AB22" s="58" t="s">
        <v>1986</v>
      </c>
      <c r="AC22" s="57" t="s">
        <v>1986</v>
      </c>
      <c r="AD22" s="58" t="s">
        <v>1986</v>
      </c>
      <c r="AE22" s="57" t="s">
        <v>1986</v>
      </c>
      <c r="AF22" s="58" t="s">
        <v>1986</v>
      </c>
      <c r="AG22" s="57" t="s">
        <v>1986</v>
      </c>
      <c r="AH22" s="58" t="s">
        <v>1986</v>
      </c>
      <c r="AI22" s="57" t="s">
        <v>1986</v>
      </c>
      <c r="AJ22" s="58" t="s">
        <v>1986</v>
      </c>
      <c r="AK22" s="57" t="s">
        <v>1986</v>
      </c>
      <c r="AL22" s="58" t="s">
        <v>1986</v>
      </c>
      <c r="AM22" s="57" t="s">
        <v>1986</v>
      </c>
      <c r="AN22" s="58" t="s">
        <v>1986</v>
      </c>
      <c r="AO22" s="59"/>
      <c r="AP22" s="57" t="s">
        <v>1987</v>
      </c>
      <c r="AQ22" s="58" t="s">
        <v>1987</v>
      </c>
      <c r="AR22" s="57" t="s">
        <v>1987</v>
      </c>
      <c r="AS22" s="58" t="s">
        <v>1987</v>
      </c>
      <c r="AT22" s="57" t="s">
        <v>1987</v>
      </c>
      <c r="AU22" s="58" t="s">
        <v>1987</v>
      </c>
    </row>
    <row r="23" spans="2:47" x14ac:dyDescent="0.25">
      <c r="B23" s="19" t="s">
        <v>1988</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x14ac:dyDescent="0.25">
      <c r="B24" s="19" t="s">
        <v>1968</v>
      </c>
      <c r="C24" s="57" t="s">
        <v>1989</v>
      </c>
      <c r="D24" s="58" t="s">
        <v>1989</v>
      </c>
      <c r="E24" s="57" t="s">
        <v>1989</v>
      </c>
      <c r="F24" s="58" t="s">
        <v>1989</v>
      </c>
      <c r="G24" s="57" t="s">
        <v>1989</v>
      </c>
      <c r="H24" s="58" t="s">
        <v>1989</v>
      </c>
      <c r="I24" s="57" t="s">
        <v>1989</v>
      </c>
      <c r="J24" s="58" t="s">
        <v>1989</v>
      </c>
      <c r="K24" s="57" t="s">
        <v>1989</v>
      </c>
      <c r="L24" s="58" t="s">
        <v>1989</v>
      </c>
      <c r="M24" s="57" t="s">
        <v>1989</v>
      </c>
      <c r="N24" s="58" t="s">
        <v>1989</v>
      </c>
      <c r="O24" s="57" t="s">
        <v>1989</v>
      </c>
      <c r="P24" s="58" t="s">
        <v>1989</v>
      </c>
      <c r="Q24" s="57" t="s">
        <v>1989</v>
      </c>
      <c r="R24" s="58" t="s">
        <v>1989</v>
      </c>
      <c r="S24" s="57" t="s">
        <v>1989</v>
      </c>
      <c r="T24" s="58" t="s">
        <v>1989</v>
      </c>
      <c r="U24" s="57" t="s">
        <v>1989</v>
      </c>
      <c r="V24" s="58" t="s">
        <v>1989</v>
      </c>
      <c r="W24" s="57" t="s">
        <v>1989</v>
      </c>
      <c r="X24" s="58" t="s">
        <v>1989</v>
      </c>
      <c r="Y24" s="57" t="s">
        <v>1989</v>
      </c>
      <c r="Z24" s="58" t="s">
        <v>1989</v>
      </c>
      <c r="AA24" s="57" t="s">
        <v>1989</v>
      </c>
      <c r="AB24" s="58" t="s">
        <v>1989</v>
      </c>
      <c r="AC24" s="57" t="s">
        <v>1989</v>
      </c>
      <c r="AD24" s="58" t="s">
        <v>1989</v>
      </c>
      <c r="AE24" s="57" t="s">
        <v>1989</v>
      </c>
      <c r="AF24" s="58" t="s">
        <v>1989</v>
      </c>
      <c r="AG24" s="57" t="s">
        <v>1989</v>
      </c>
      <c r="AH24" s="58" t="s">
        <v>1989</v>
      </c>
      <c r="AI24" s="57" t="s">
        <v>1989</v>
      </c>
      <c r="AJ24" s="58" t="s">
        <v>1989</v>
      </c>
      <c r="AK24" s="57" t="s">
        <v>1989</v>
      </c>
      <c r="AL24" s="58" t="s">
        <v>1989</v>
      </c>
      <c r="AM24" s="57" t="s">
        <v>1989</v>
      </c>
      <c r="AN24" s="58" t="s">
        <v>1989</v>
      </c>
      <c r="AO24" s="59"/>
      <c r="AP24" s="57" t="s">
        <v>1990</v>
      </c>
      <c r="AQ24" s="58" t="s">
        <v>1990</v>
      </c>
      <c r="AR24" s="57" t="s">
        <v>1990</v>
      </c>
      <c r="AS24" s="58" t="s">
        <v>1990</v>
      </c>
      <c r="AT24" s="57" t="s">
        <v>1990</v>
      </c>
      <c r="AU24" s="58" t="s">
        <v>1990</v>
      </c>
    </row>
    <row r="25" spans="2:47" x14ac:dyDescent="0.25">
      <c r="B25" s="19" t="s">
        <v>1988</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x14ac:dyDescent="0.25">
      <c r="B26" s="19" t="s">
        <v>1968</v>
      </c>
      <c r="C26" s="57" t="s">
        <v>1991</v>
      </c>
      <c r="D26" s="58" t="s">
        <v>1991</v>
      </c>
      <c r="E26" s="57" t="s">
        <v>1991</v>
      </c>
      <c r="F26" s="58" t="s">
        <v>1991</v>
      </c>
      <c r="G26" s="57" t="s">
        <v>1991</v>
      </c>
      <c r="H26" s="58" t="s">
        <v>1991</v>
      </c>
      <c r="I26" s="57" t="s">
        <v>1991</v>
      </c>
      <c r="J26" s="58" t="s">
        <v>1991</v>
      </c>
      <c r="K26" s="57" t="s">
        <v>1991</v>
      </c>
      <c r="L26" s="58" t="s">
        <v>1991</v>
      </c>
      <c r="M26" s="57" t="s">
        <v>1991</v>
      </c>
      <c r="N26" s="58" t="s">
        <v>1991</v>
      </c>
      <c r="O26" s="57" t="s">
        <v>1991</v>
      </c>
      <c r="P26" s="58" t="s">
        <v>1991</v>
      </c>
      <c r="Q26" s="57" t="s">
        <v>1991</v>
      </c>
      <c r="R26" s="58" t="s">
        <v>1991</v>
      </c>
      <c r="S26" s="57" t="s">
        <v>1991</v>
      </c>
      <c r="T26" s="58" t="s">
        <v>1991</v>
      </c>
      <c r="U26" s="57" t="s">
        <v>1991</v>
      </c>
      <c r="V26" s="58" t="s">
        <v>1991</v>
      </c>
      <c r="W26" s="57" t="s">
        <v>1991</v>
      </c>
      <c r="X26" s="58" t="s">
        <v>1991</v>
      </c>
      <c r="Y26" s="57" t="s">
        <v>1991</v>
      </c>
      <c r="Z26" s="58" t="s">
        <v>1991</v>
      </c>
      <c r="AA26" s="57" t="s">
        <v>1991</v>
      </c>
      <c r="AB26" s="58" t="s">
        <v>1991</v>
      </c>
      <c r="AC26" s="57" t="s">
        <v>1991</v>
      </c>
      <c r="AD26" s="58" t="s">
        <v>1991</v>
      </c>
      <c r="AE26" s="57" t="s">
        <v>1991</v>
      </c>
      <c r="AF26" s="58" t="s">
        <v>1991</v>
      </c>
      <c r="AG26" s="57" t="s">
        <v>1991</v>
      </c>
      <c r="AH26" s="58" t="s">
        <v>1991</v>
      </c>
      <c r="AI26" s="57" t="s">
        <v>1991</v>
      </c>
      <c r="AJ26" s="58" t="s">
        <v>1991</v>
      </c>
      <c r="AK26" s="57" t="s">
        <v>1991</v>
      </c>
      <c r="AL26" s="58" t="s">
        <v>1991</v>
      </c>
      <c r="AM26" s="57" t="s">
        <v>1991</v>
      </c>
      <c r="AN26" s="58" t="s">
        <v>1991</v>
      </c>
      <c r="AO26" s="59"/>
      <c r="AP26" s="57" t="s">
        <v>1992</v>
      </c>
      <c r="AQ26" s="58" t="s">
        <v>1992</v>
      </c>
      <c r="AR26" s="57" t="s">
        <v>1992</v>
      </c>
      <c r="AS26" s="58" t="s">
        <v>1992</v>
      </c>
      <c r="AT26" s="57" t="s">
        <v>1992</v>
      </c>
      <c r="AU26" s="58" t="s">
        <v>1992</v>
      </c>
    </row>
    <row r="27" spans="2:47" x14ac:dyDescent="0.25">
      <c r="B27" s="19" t="s">
        <v>1988</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x14ac:dyDescent="0.25">
      <c r="B29" s="19" t="s">
        <v>1993</v>
      </c>
      <c r="C29" s="19" t="s">
        <v>484</v>
      </c>
      <c r="D29" t="s">
        <v>250</v>
      </c>
      <c r="E29" t="s">
        <v>1749</v>
      </c>
      <c r="F29" t="s">
        <v>1748</v>
      </c>
      <c r="G29" t="s">
        <v>1994</v>
      </c>
      <c r="K29" s="65" t="s">
        <v>740</v>
      </c>
      <c r="L29" s="65" t="s">
        <v>185</v>
      </c>
      <c r="M29" s="65" t="s">
        <v>544</v>
      </c>
      <c r="N29" s="65" t="s">
        <v>738</v>
      </c>
    </row>
    <row r="30" spans="2:47" ht="45" x14ac:dyDescent="0.25">
      <c r="B30" s="19" t="s">
        <v>1995</v>
      </c>
      <c r="C30" s="19" t="s">
        <v>516</v>
      </c>
      <c r="D30" t="s">
        <v>1691</v>
      </c>
      <c r="E30" t="s">
        <v>740</v>
      </c>
      <c r="F30">
        <v>1.8</v>
      </c>
      <c r="G30" t="s">
        <v>120</v>
      </c>
      <c r="H30" t="s">
        <v>1996</v>
      </c>
      <c r="J30" s="62" t="s">
        <v>1997</v>
      </c>
      <c r="K30">
        <v>1.8</v>
      </c>
      <c r="L30">
        <v>1.9</v>
      </c>
      <c r="M30">
        <v>1.04</v>
      </c>
      <c r="N30">
        <v>5.2</v>
      </c>
    </row>
    <row r="31" spans="2:47" ht="45" x14ac:dyDescent="0.25">
      <c r="B31" s="19" t="s">
        <v>1998</v>
      </c>
      <c r="C31" s="19" t="s">
        <v>516</v>
      </c>
      <c r="D31" t="s">
        <v>1692</v>
      </c>
      <c r="E31" t="s">
        <v>740</v>
      </c>
      <c r="F31">
        <v>1.1100000000000001</v>
      </c>
      <c r="G31" t="s">
        <v>123</v>
      </c>
      <c r="H31" t="s">
        <v>1996</v>
      </c>
      <c r="J31" s="63" t="s">
        <v>1998</v>
      </c>
      <c r="K31">
        <v>1.1100000000000001</v>
      </c>
      <c r="L31">
        <v>1.7</v>
      </c>
      <c r="M31">
        <v>1.1100000000000001</v>
      </c>
      <c r="N31">
        <v>2.57</v>
      </c>
    </row>
    <row r="32" spans="2:47" ht="45" x14ac:dyDescent="0.25">
      <c r="B32" s="19" t="s">
        <v>1999</v>
      </c>
      <c r="C32" s="19" t="s">
        <v>516</v>
      </c>
      <c r="D32" t="s">
        <v>1695</v>
      </c>
      <c r="E32" t="s">
        <v>740</v>
      </c>
      <c r="F32">
        <v>1.1100000000000001</v>
      </c>
      <c r="G32" t="s">
        <v>1722</v>
      </c>
      <c r="H32" t="s">
        <v>1996</v>
      </c>
      <c r="J32" s="62" t="s">
        <v>1999</v>
      </c>
      <c r="K32">
        <v>1.1100000000000001</v>
      </c>
      <c r="L32">
        <v>1.7</v>
      </c>
      <c r="M32">
        <v>1.1100000000000001</v>
      </c>
      <c r="N32">
        <v>2.57</v>
      </c>
    </row>
    <row r="33" spans="2:14" ht="45" x14ac:dyDescent="0.25">
      <c r="B33" s="19" t="s">
        <v>2000</v>
      </c>
      <c r="C33" s="19" t="s">
        <v>516</v>
      </c>
      <c r="D33" t="s">
        <v>733</v>
      </c>
      <c r="E33" t="s">
        <v>740</v>
      </c>
      <c r="F33">
        <v>1.1100000000000001</v>
      </c>
      <c r="G33" t="s">
        <v>1723</v>
      </c>
      <c r="H33" t="s">
        <v>1996</v>
      </c>
      <c r="J33" s="63" t="s">
        <v>2000</v>
      </c>
      <c r="K33">
        <v>1.1100000000000001</v>
      </c>
      <c r="L33">
        <v>0.93</v>
      </c>
      <c r="M33">
        <v>1.01</v>
      </c>
      <c r="N33">
        <v>2.57</v>
      </c>
    </row>
    <row r="34" spans="2:14" ht="45" x14ac:dyDescent="0.25">
      <c r="B34" s="19" t="s">
        <v>2001</v>
      </c>
      <c r="C34" s="19" t="s">
        <v>516</v>
      </c>
      <c r="D34" t="s">
        <v>1697</v>
      </c>
      <c r="E34" t="s">
        <v>740</v>
      </c>
      <c r="F34">
        <v>0.92</v>
      </c>
      <c r="G34" t="s">
        <v>1724</v>
      </c>
      <c r="H34" t="s">
        <v>1996</v>
      </c>
      <c r="J34" s="62" t="s">
        <v>2001</v>
      </c>
      <c r="K34">
        <v>0.92</v>
      </c>
      <c r="L34">
        <v>1.44</v>
      </c>
      <c r="M34">
        <v>0.97</v>
      </c>
      <c r="N34">
        <v>2.9</v>
      </c>
    </row>
    <row r="35" spans="2:14" ht="45" x14ac:dyDescent="0.25">
      <c r="B35" s="19" t="s">
        <v>2002</v>
      </c>
      <c r="C35" s="19" t="s">
        <v>516</v>
      </c>
      <c r="D35" t="s">
        <v>517</v>
      </c>
      <c r="E35" t="s">
        <v>740</v>
      </c>
      <c r="F35">
        <v>0.63</v>
      </c>
      <c r="G35" t="s">
        <v>1725</v>
      </c>
      <c r="H35" t="s">
        <v>1996</v>
      </c>
      <c r="J35" s="63" t="s">
        <v>2002</v>
      </c>
      <c r="K35">
        <v>0.63</v>
      </c>
      <c r="L35">
        <v>1.21</v>
      </c>
      <c r="M35">
        <v>0.84599999999999997</v>
      </c>
      <c r="N35">
        <v>2.57</v>
      </c>
    </row>
    <row r="36" spans="2:14" ht="45" x14ac:dyDescent="0.25">
      <c r="B36" s="19" t="s">
        <v>2003</v>
      </c>
      <c r="C36" s="19" t="s">
        <v>516</v>
      </c>
      <c r="D36" t="s">
        <v>1717</v>
      </c>
      <c r="E36" t="s">
        <v>740</v>
      </c>
      <c r="F36">
        <v>0.43</v>
      </c>
      <c r="G36" t="s">
        <v>1726</v>
      </c>
      <c r="H36" t="s">
        <v>1996</v>
      </c>
      <c r="J36" s="62" t="s">
        <v>2003</v>
      </c>
      <c r="K36">
        <v>0.43</v>
      </c>
      <c r="L36">
        <v>0.8</v>
      </c>
      <c r="M36">
        <v>0.81</v>
      </c>
      <c r="N36">
        <v>4.3</v>
      </c>
    </row>
    <row r="37" spans="2:14" ht="45" x14ac:dyDescent="0.25">
      <c r="B37" s="19" t="s">
        <v>2004</v>
      </c>
      <c r="C37" s="19" t="s">
        <v>516</v>
      </c>
      <c r="D37" t="s">
        <v>1719</v>
      </c>
      <c r="E37" t="s">
        <v>740</v>
      </c>
      <c r="F37">
        <v>0.3</v>
      </c>
      <c r="G37" t="s">
        <v>1727</v>
      </c>
      <c r="H37" t="s">
        <v>1996</v>
      </c>
      <c r="J37" s="63" t="s">
        <v>2004</v>
      </c>
      <c r="K37">
        <v>0.3</v>
      </c>
      <c r="L37">
        <v>0.68</v>
      </c>
      <c r="M37">
        <v>0.55000000000000004</v>
      </c>
      <c r="N37">
        <v>2.57</v>
      </c>
    </row>
    <row r="38" spans="2:14" ht="45" x14ac:dyDescent="0.25">
      <c r="B38" s="19" t="s">
        <v>2005</v>
      </c>
      <c r="C38" s="19" t="s">
        <v>516</v>
      </c>
      <c r="D38" t="s">
        <v>787</v>
      </c>
      <c r="E38" t="s">
        <v>740</v>
      </c>
      <c r="F38">
        <v>0.22</v>
      </c>
      <c r="G38" t="s">
        <v>2006</v>
      </c>
      <c r="H38" t="s">
        <v>1996</v>
      </c>
      <c r="J38" s="62" t="s">
        <v>2005</v>
      </c>
      <c r="K38">
        <v>0.22</v>
      </c>
      <c r="L38">
        <v>0.5</v>
      </c>
      <c r="M38">
        <v>0.34</v>
      </c>
      <c r="N38">
        <v>1.6</v>
      </c>
    </row>
    <row r="39" spans="2:14" ht="45" x14ac:dyDescent="0.25">
      <c r="B39" s="19" t="s">
        <v>2007</v>
      </c>
      <c r="C39" s="19" t="s">
        <v>516</v>
      </c>
      <c r="D39" t="s">
        <v>687</v>
      </c>
      <c r="E39" t="s">
        <v>740</v>
      </c>
      <c r="F39">
        <v>0.22</v>
      </c>
      <c r="G39" t="s">
        <v>2008</v>
      </c>
      <c r="H39" t="s">
        <v>1996</v>
      </c>
      <c r="J39" s="63" t="s">
        <v>2007</v>
      </c>
      <c r="K39">
        <v>0.22</v>
      </c>
      <c r="L39">
        <v>0.35</v>
      </c>
      <c r="M39">
        <v>0.4</v>
      </c>
      <c r="N39">
        <v>1.6</v>
      </c>
    </row>
    <row r="40" spans="2:14" ht="45" x14ac:dyDescent="0.25">
      <c r="B40" s="19" t="s">
        <v>2009</v>
      </c>
      <c r="C40" s="19" t="s">
        <v>516</v>
      </c>
      <c r="D40" t="s">
        <v>1716</v>
      </c>
      <c r="E40" t="s">
        <v>740</v>
      </c>
      <c r="F40">
        <v>0.22</v>
      </c>
      <c r="G40" t="s">
        <v>1011</v>
      </c>
      <c r="H40" t="s">
        <v>2010</v>
      </c>
      <c r="J40" s="62" t="s">
        <v>2009</v>
      </c>
      <c r="K40">
        <v>0.22</v>
      </c>
      <c r="L40">
        <v>0.24</v>
      </c>
      <c r="M40">
        <v>0.3</v>
      </c>
      <c r="N40">
        <v>1.45</v>
      </c>
    </row>
    <row r="41" spans="2:14" ht="45" x14ac:dyDescent="0.25">
      <c r="B41" s="19" t="s">
        <v>2011</v>
      </c>
      <c r="C41" s="19" t="s">
        <v>516</v>
      </c>
      <c r="D41" t="s">
        <v>1718</v>
      </c>
      <c r="E41" t="s">
        <v>740</v>
      </c>
      <c r="F41">
        <v>0.22</v>
      </c>
      <c r="G41" t="s">
        <v>134</v>
      </c>
      <c r="H41" t="s">
        <v>2012</v>
      </c>
      <c r="J41" s="63" t="s">
        <v>2013</v>
      </c>
      <c r="K41">
        <v>0.22</v>
      </c>
      <c r="L41">
        <v>0.24</v>
      </c>
      <c r="M41">
        <v>0.35</v>
      </c>
      <c r="N41">
        <v>1.7</v>
      </c>
    </row>
    <row r="42" spans="2:14" ht="45" x14ac:dyDescent="0.25">
      <c r="B42" s="19" t="s">
        <v>2014</v>
      </c>
      <c r="C42" s="19" t="s">
        <v>516</v>
      </c>
      <c r="D42" t="s">
        <v>2015</v>
      </c>
      <c r="E42" t="s">
        <v>740</v>
      </c>
      <c r="F42">
        <v>0.22</v>
      </c>
      <c r="G42" t="s">
        <v>2016</v>
      </c>
      <c r="H42" s="26" t="s">
        <v>2017</v>
      </c>
      <c r="J42" s="62" t="s">
        <v>2014</v>
      </c>
      <c r="K42">
        <v>0.22</v>
      </c>
      <c r="L42">
        <v>0.24</v>
      </c>
      <c r="M42">
        <v>0.35</v>
      </c>
      <c r="N42">
        <v>1.7000000000000002</v>
      </c>
    </row>
    <row r="43" spans="2:14" ht="45" x14ac:dyDescent="0.25">
      <c r="B43" s="19" t="s">
        <v>1995</v>
      </c>
      <c r="C43" s="19" t="s">
        <v>516</v>
      </c>
      <c r="D43" t="s">
        <v>1691</v>
      </c>
      <c r="E43" t="s">
        <v>185</v>
      </c>
      <c r="F43">
        <v>1.9</v>
      </c>
      <c r="G43" t="s">
        <v>120</v>
      </c>
      <c r="H43" t="s">
        <v>1996</v>
      </c>
      <c r="J43" s="62" t="s">
        <v>2018</v>
      </c>
      <c r="K43">
        <v>0.78</v>
      </c>
      <c r="L43">
        <v>1.7</v>
      </c>
      <c r="M43">
        <v>0.91</v>
      </c>
      <c r="N43">
        <v>2.57</v>
      </c>
    </row>
    <row r="44" spans="2:14" ht="45" x14ac:dyDescent="0.25">
      <c r="B44" s="19" t="s">
        <v>1998</v>
      </c>
      <c r="C44" s="19" t="s">
        <v>516</v>
      </c>
      <c r="D44" t="s">
        <v>1692</v>
      </c>
      <c r="E44" t="s">
        <v>185</v>
      </c>
      <c r="F44">
        <v>1.7</v>
      </c>
      <c r="G44" t="s">
        <v>123</v>
      </c>
      <c r="H44" t="s">
        <v>1996</v>
      </c>
      <c r="J44" s="63" t="s">
        <v>2019</v>
      </c>
      <c r="K44">
        <v>0.78</v>
      </c>
      <c r="L44">
        <v>1.39</v>
      </c>
      <c r="M44">
        <v>1.6</v>
      </c>
      <c r="N44">
        <v>2.8</v>
      </c>
    </row>
    <row r="45" spans="2:14" ht="45" x14ac:dyDescent="0.25">
      <c r="B45" s="19" t="s">
        <v>1999</v>
      </c>
      <c r="C45" s="19" t="s">
        <v>516</v>
      </c>
      <c r="D45" t="s">
        <v>1695</v>
      </c>
      <c r="E45" t="s">
        <v>185</v>
      </c>
      <c r="F45">
        <v>1.7</v>
      </c>
      <c r="G45" t="s">
        <v>1722</v>
      </c>
      <c r="H45" t="s">
        <v>1996</v>
      </c>
      <c r="J45" s="62" t="s">
        <v>2020</v>
      </c>
      <c r="K45">
        <v>0.78</v>
      </c>
      <c r="L45">
        <v>0.86</v>
      </c>
      <c r="M45">
        <v>1.01</v>
      </c>
      <c r="N45">
        <v>2.9</v>
      </c>
    </row>
    <row r="46" spans="2:14" ht="45" x14ac:dyDescent="0.25">
      <c r="B46" s="19" t="s">
        <v>2000</v>
      </c>
      <c r="C46" s="19" t="s">
        <v>516</v>
      </c>
      <c r="D46" t="s">
        <v>733</v>
      </c>
      <c r="E46" t="s">
        <v>185</v>
      </c>
      <c r="F46">
        <v>0.93</v>
      </c>
      <c r="G46" t="s">
        <v>1723</v>
      </c>
      <c r="H46" t="s">
        <v>1996</v>
      </c>
      <c r="J46" s="63" t="s">
        <v>2021</v>
      </c>
      <c r="K46">
        <v>1.23</v>
      </c>
      <c r="L46">
        <v>1.44</v>
      </c>
      <c r="M46">
        <v>0.97</v>
      </c>
      <c r="N46">
        <v>2.57</v>
      </c>
    </row>
    <row r="47" spans="2:14" ht="45" x14ac:dyDescent="0.25">
      <c r="B47" s="19" t="s">
        <v>2001</v>
      </c>
      <c r="C47" s="19" t="s">
        <v>516</v>
      </c>
      <c r="D47" t="s">
        <v>1697</v>
      </c>
      <c r="E47" t="s">
        <v>185</v>
      </c>
      <c r="F47">
        <v>1.44</v>
      </c>
      <c r="G47" t="s">
        <v>1724</v>
      </c>
      <c r="H47" t="s">
        <v>1996</v>
      </c>
      <c r="J47" s="62" t="s">
        <v>2022</v>
      </c>
      <c r="K47">
        <v>0.52</v>
      </c>
      <c r="L47">
        <v>0.8</v>
      </c>
      <c r="M47">
        <v>0.97</v>
      </c>
      <c r="N47">
        <v>4.3</v>
      </c>
    </row>
    <row r="48" spans="2:14" ht="45" x14ac:dyDescent="0.25">
      <c r="B48" s="19" t="s">
        <v>2002</v>
      </c>
      <c r="C48" s="19" t="s">
        <v>516</v>
      </c>
      <c r="D48" t="s">
        <v>517</v>
      </c>
      <c r="E48" t="s">
        <v>185</v>
      </c>
      <c r="F48">
        <v>1.21</v>
      </c>
      <c r="G48" t="s">
        <v>1725</v>
      </c>
      <c r="H48" t="s">
        <v>1996</v>
      </c>
      <c r="J48" s="63" t="s">
        <v>2023</v>
      </c>
      <c r="K48">
        <v>0.43</v>
      </c>
      <c r="L48">
        <v>0.68</v>
      </c>
      <c r="M48">
        <v>0.67</v>
      </c>
      <c r="N48">
        <v>2.57</v>
      </c>
    </row>
    <row r="49" spans="2:14" ht="45" x14ac:dyDescent="0.25">
      <c r="B49" s="19" t="s">
        <v>2003</v>
      </c>
      <c r="C49" s="19" t="s">
        <v>516</v>
      </c>
      <c r="D49" t="s">
        <v>1717</v>
      </c>
      <c r="E49" t="s">
        <v>185</v>
      </c>
      <c r="F49">
        <v>0.8</v>
      </c>
      <c r="G49" t="s">
        <v>1726</v>
      </c>
      <c r="H49" t="s">
        <v>1996</v>
      </c>
      <c r="J49" s="62" t="s">
        <v>2024</v>
      </c>
      <c r="K49">
        <v>0.3</v>
      </c>
      <c r="L49">
        <v>0.77</v>
      </c>
      <c r="M49">
        <v>0.55000000000000004</v>
      </c>
      <c r="N49">
        <v>2.57</v>
      </c>
    </row>
    <row r="50" spans="2:14" ht="45" x14ac:dyDescent="0.25">
      <c r="B50" s="19" t="s">
        <v>2004</v>
      </c>
      <c r="C50" s="19" t="s">
        <v>516</v>
      </c>
      <c r="D50" t="s">
        <v>1719</v>
      </c>
      <c r="E50" t="s">
        <v>185</v>
      </c>
      <c r="F50">
        <v>0.68</v>
      </c>
      <c r="G50" t="s">
        <v>1727</v>
      </c>
      <c r="H50" t="s">
        <v>1996</v>
      </c>
      <c r="J50" s="63" t="s">
        <v>2025</v>
      </c>
      <c r="K50">
        <v>0.22</v>
      </c>
      <c r="L50">
        <v>0.49</v>
      </c>
      <c r="M50">
        <v>0.32</v>
      </c>
      <c r="N50">
        <v>1.6</v>
      </c>
    </row>
    <row r="51" spans="2:14" ht="45" x14ac:dyDescent="0.25">
      <c r="B51" s="19" t="s">
        <v>2005</v>
      </c>
      <c r="C51" s="19" t="s">
        <v>516</v>
      </c>
      <c r="D51" t="s">
        <v>787</v>
      </c>
      <c r="E51" t="s">
        <v>185</v>
      </c>
      <c r="F51">
        <v>0.5</v>
      </c>
      <c r="G51" t="s">
        <v>2006</v>
      </c>
      <c r="H51" t="s">
        <v>1996</v>
      </c>
      <c r="J51" s="62" t="s">
        <v>2026</v>
      </c>
      <c r="K51">
        <v>0.14000000000000001</v>
      </c>
      <c r="L51">
        <v>0.24</v>
      </c>
      <c r="M51">
        <v>0.28999999999999998</v>
      </c>
      <c r="N51">
        <v>1.6</v>
      </c>
    </row>
    <row r="52" spans="2:14" ht="45" x14ac:dyDescent="0.25">
      <c r="B52" s="19" t="s">
        <v>2007</v>
      </c>
      <c r="C52" s="19" t="s">
        <v>516</v>
      </c>
      <c r="D52" t="s">
        <v>687</v>
      </c>
      <c r="E52" t="s">
        <v>185</v>
      </c>
      <c r="F52">
        <v>0.35</v>
      </c>
      <c r="G52" t="s">
        <v>2008</v>
      </c>
      <c r="H52" t="s">
        <v>1996</v>
      </c>
      <c r="J52" s="63" t="s">
        <v>2027</v>
      </c>
      <c r="K52">
        <v>0.22</v>
      </c>
      <c r="L52">
        <v>0.24</v>
      </c>
      <c r="M52">
        <v>0.3</v>
      </c>
      <c r="N52">
        <v>1.45</v>
      </c>
    </row>
    <row r="53" spans="2:14" ht="45" x14ac:dyDescent="0.25">
      <c r="B53" s="19" t="s">
        <v>2009</v>
      </c>
      <c r="C53" s="19" t="s">
        <v>516</v>
      </c>
      <c r="D53" t="s">
        <v>1716</v>
      </c>
      <c r="E53" t="s">
        <v>185</v>
      </c>
      <c r="F53">
        <v>0.24</v>
      </c>
      <c r="G53" t="s">
        <v>1011</v>
      </c>
      <c r="H53" t="s">
        <v>2010</v>
      </c>
      <c r="J53" s="62" t="s">
        <v>2028</v>
      </c>
      <c r="K53">
        <v>0.22</v>
      </c>
      <c r="L53">
        <v>0.24</v>
      </c>
      <c r="M53">
        <v>0.35</v>
      </c>
      <c r="N53">
        <v>1.7000000000000002</v>
      </c>
    </row>
    <row r="54" spans="2:14" ht="45" x14ac:dyDescent="0.25">
      <c r="B54" s="19" t="s">
        <v>2011</v>
      </c>
      <c r="C54" s="19" t="s">
        <v>516</v>
      </c>
      <c r="D54" t="s">
        <v>1718</v>
      </c>
      <c r="E54" t="s">
        <v>185</v>
      </c>
      <c r="F54">
        <v>0.24</v>
      </c>
      <c r="G54" t="s">
        <v>134</v>
      </c>
      <c r="H54" t="s">
        <v>2012</v>
      </c>
      <c r="J54" s="63" t="s">
        <v>2029</v>
      </c>
      <c r="K54">
        <v>0.22</v>
      </c>
      <c r="L54">
        <v>0.24</v>
      </c>
      <c r="M54">
        <v>0.35</v>
      </c>
      <c r="N54">
        <v>1.7000000000000002</v>
      </c>
    </row>
    <row r="55" spans="2:14" ht="45" x14ac:dyDescent="0.25">
      <c r="B55" s="19" t="s">
        <v>2014</v>
      </c>
      <c r="C55" s="19" t="s">
        <v>516</v>
      </c>
      <c r="D55" t="s">
        <v>2015</v>
      </c>
      <c r="E55" t="s">
        <v>185</v>
      </c>
      <c r="F55">
        <v>0.24</v>
      </c>
      <c r="G55" t="s">
        <v>2016</v>
      </c>
      <c r="H55" s="26" t="s">
        <v>2017</v>
      </c>
      <c r="J55" s="63" t="s">
        <v>2030</v>
      </c>
      <c r="K55">
        <v>2.6</v>
      </c>
      <c r="L55">
        <v>1.9</v>
      </c>
      <c r="M55">
        <v>1.04</v>
      </c>
      <c r="N55">
        <v>2.57</v>
      </c>
    </row>
    <row r="56" spans="2:14" ht="45" x14ac:dyDescent="0.25">
      <c r="B56" s="19" t="s">
        <v>1995</v>
      </c>
      <c r="C56" s="19" t="s">
        <v>516</v>
      </c>
      <c r="D56" t="s">
        <v>1691</v>
      </c>
      <c r="E56" t="s">
        <v>544</v>
      </c>
      <c r="F56">
        <v>1.04</v>
      </c>
      <c r="G56" t="s">
        <v>120</v>
      </c>
      <c r="H56" t="s">
        <v>1996</v>
      </c>
      <c r="J56" s="64" t="s">
        <v>2031</v>
      </c>
      <c r="K56">
        <v>2.6</v>
      </c>
      <c r="L56">
        <v>1.45</v>
      </c>
      <c r="M56">
        <v>1.37</v>
      </c>
      <c r="N56">
        <v>2.57</v>
      </c>
    </row>
    <row r="57" spans="2:14" ht="45" x14ac:dyDescent="0.25">
      <c r="B57" s="19" t="s">
        <v>1998</v>
      </c>
      <c r="C57" s="19" t="s">
        <v>516</v>
      </c>
      <c r="D57" t="s">
        <v>1692</v>
      </c>
      <c r="E57" t="s">
        <v>544</v>
      </c>
      <c r="F57">
        <v>1.1100000000000001</v>
      </c>
      <c r="G57" t="s">
        <v>123</v>
      </c>
      <c r="H57" t="s">
        <v>1996</v>
      </c>
      <c r="J57" s="64" t="s">
        <v>2032</v>
      </c>
      <c r="K57">
        <v>1.41</v>
      </c>
      <c r="L57">
        <v>1.64</v>
      </c>
      <c r="M57">
        <v>1.1100000000000001</v>
      </c>
      <c r="N57">
        <v>4.3</v>
      </c>
    </row>
    <row r="58" spans="2:14" ht="45" x14ac:dyDescent="0.25">
      <c r="B58" s="19" t="s">
        <v>1999</v>
      </c>
      <c r="C58" s="19" t="s">
        <v>516</v>
      </c>
      <c r="D58" t="s">
        <v>1695</v>
      </c>
      <c r="E58" t="s">
        <v>544</v>
      </c>
      <c r="F58">
        <v>1.1100000000000001</v>
      </c>
      <c r="G58" t="s">
        <v>1722</v>
      </c>
      <c r="H58" t="s">
        <v>1996</v>
      </c>
      <c r="J58" s="64" t="s">
        <v>2033</v>
      </c>
      <c r="K58">
        <v>1.17</v>
      </c>
      <c r="L58">
        <v>1.44</v>
      </c>
      <c r="M58">
        <v>1.65</v>
      </c>
      <c r="N58">
        <v>2.8</v>
      </c>
    </row>
    <row r="59" spans="2:14" ht="45" x14ac:dyDescent="0.25">
      <c r="B59" s="19" t="s">
        <v>2000</v>
      </c>
      <c r="C59" s="19" t="s">
        <v>516</v>
      </c>
      <c r="D59" t="s">
        <v>733</v>
      </c>
      <c r="E59" t="s">
        <v>544</v>
      </c>
      <c r="F59">
        <v>1.01</v>
      </c>
      <c r="G59" t="s">
        <v>1723</v>
      </c>
      <c r="H59" t="s">
        <v>1996</v>
      </c>
      <c r="J59" s="64" t="s">
        <v>2034</v>
      </c>
      <c r="K59">
        <v>2.2999999999999998</v>
      </c>
      <c r="L59">
        <v>1.21</v>
      </c>
      <c r="M59">
        <v>0.97</v>
      </c>
      <c r="N59">
        <v>2.57</v>
      </c>
    </row>
    <row r="60" spans="2:14" ht="45" x14ac:dyDescent="0.25">
      <c r="B60" s="19" t="s">
        <v>2001</v>
      </c>
      <c r="C60" s="19" t="s">
        <v>516</v>
      </c>
      <c r="D60" t="s">
        <v>1697</v>
      </c>
      <c r="E60" t="s">
        <v>544</v>
      </c>
      <c r="F60">
        <v>0.97</v>
      </c>
      <c r="G60" t="s">
        <v>1724</v>
      </c>
      <c r="H60" t="s">
        <v>1996</v>
      </c>
      <c r="J60" s="64" t="s">
        <v>2035</v>
      </c>
      <c r="K60">
        <v>0.59</v>
      </c>
      <c r="L60">
        <v>0.74</v>
      </c>
      <c r="M60">
        <v>0.97</v>
      </c>
      <c r="N60">
        <v>2.8</v>
      </c>
    </row>
    <row r="61" spans="2:14" ht="45" x14ac:dyDescent="0.25">
      <c r="B61" s="19" t="s">
        <v>2002</v>
      </c>
      <c r="C61" s="19" t="s">
        <v>516</v>
      </c>
      <c r="D61" t="s">
        <v>517</v>
      </c>
      <c r="E61" t="s">
        <v>544</v>
      </c>
      <c r="F61">
        <v>0.84599999999999997</v>
      </c>
      <c r="G61" t="s">
        <v>1725</v>
      </c>
      <c r="H61" t="s">
        <v>1996</v>
      </c>
      <c r="J61" s="64" t="s">
        <v>2036</v>
      </c>
      <c r="K61">
        <v>0.44</v>
      </c>
      <c r="L61">
        <v>0.8</v>
      </c>
      <c r="M61">
        <v>0.67</v>
      </c>
      <c r="N61">
        <v>2.57</v>
      </c>
    </row>
    <row r="62" spans="2:14" ht="45" x14ac:dyDescent="0.25">
      <c r="B62" s="19" t="s">
        <v>2003</v>
      </c>
      <c r="C62" s="19" t="s">
        <v>516</v>
      </c>
      <c r="D62" t="s">
        <v>1717</v>
      </c>
      <c r="E62" t="s">
        <v>544</v>
      </c>
      <c r="F62">
        <v>0.81</v>
      </c>
      <c r="G62" t="s">
        <v>1726</v>
      </c>
      <c r="H62" t="s">
        <v>1996</v>
      </c>
      <c r="J62" s="64" t="s">
        <v>2037</v>
      </c>
      <c r="K62">
        <v>0.3</v>
      </c>
      <c r="L62">
        <v>0.66</v>
      </c>
      <c r="M62">
        <v>0.55000000000000004</v>
      </c>
      <c r="N62">
        <v>2.57</v>
      </c>
    </row>
    <row r="63" spans="2:14" ht="45" x14ac:dyDescent="0.25">
      <c r="B63" s="19" t="s">
        <v>2004</v>
      </c>
      <c r="C63" s="19" t="s">
        <v>516</v>
      </c>
      <c r="D63" t="s">
        <v>1719</v>
      </c>
      <c r="E63" t="s">
        <v>544</v>
      </c>
      <c r="F63">
        <v>0.55000000000000004</v>
      </c>
      <c r="G63" t="s">
        <v>1727</v>
      </c>
      <c r="H63" t="s">
        <v>1996</v>
      </c>
      <c r="J63" s="64" t="s">
        <v>2038</v>
      </c>
      <c r="K63">
        <v>0.21</v>
      </c>
      <c r="L63">
        <v>0.28000000000000003</v>
      </c>
      <c r="M63">
        <v>0.34</v>
      </c>
      <c r="N63">
        <v>1.6</v>
      </c>
    </row>
    <row r="64" spans="2:14" ht="45" x14ac:dyDescent="0.25">
      <c r="B64" s="19" t="s">
        <v>2005</v>
      </c>
      <c r="C64" s="19" t="s">
        <v>516</v>
      </c>
      <c r="D64" t="s">
        <v>787</v>
      </c>
      <c r="E64" t="s">
        <v>544</v>
      </c>
      <c r="F64">
        <v>0.34</v>
      </c>
      <c r="G64" t="s">
        <v>2006</v>
      </c>
      <c r="H64" t="s">
        <v>1996</v>
      </c>
      <c r="J64" s="64" t="s">
        <v>2039</v>
      </c>
      <c r="K64">
        <v>0.22</v>
      </c>
      <c r="L64">
        <v>0.35</v>
      </c>
      <c r="M64">
        <v>0.34</v>
      </c>
      <c r="N64">
        <v>1.6</v>
      </c>
    </row>
    <row r="65" spans="2:14" ht="45" x14ac:dyDescent="0.25">
      <c r="B65" s="19" t="s">
        <v>2007</v>
      </c>
      <c r="C65" s="19" t="s">
        <v>516</v>
      </c>
      <c r="D65" t="s">
        <v>687</v>
      </c>
      <c r="E65" t="s">
        <v>544</v>
      </c>
      <c r="F65">
        <v>0.4</v>
      </c>
      <c r="G65" t="s">
        <v>2008</v>
      </c>
      <c r="H65" t="s">
        <v>1996</v>
      </c>
      <c r="J65" s="64" t="s">
        <v>2040</v>
      </c>
      <c r="K65">
        <v>0.22</v>
      </c>
      <c r="L65">
        <v>0.24</v>
      </c>
      <c r="M65">
        <v>0.3</v>
      </c>
      <c r="N65">
        <v>1.45</v>
      </c>
    </row>
    <row r="66" spans="2:14" ht="45" x14ac:dyDescent="0.25">
      <c r="B66" s="19" t="s">
        <v>2009</v>
      </c>
      <c r="C66" s="19" t="s">
        <v>516</v>
      </c>
      <c r="D66" t="s">
        <v>1716</v>
      </c>
      <c r="E66" t="s">
        <v>544</v>
      </c>
      <c r="F66">
        <v>0.3</v>
      </c>
      <c r="G66" t="s">
        <v>1011</v>
      </c>
      <c r="H66" t="s">
        <v>2010</v>
      </c>
      <c r="J66" s="64" t="s">
        <v>2041</v>
      </c>
      <c r="K66">
        <v>0.22</v>
      </c>
      <c r="L66">
        <v>0.24</v>
      </c>
      <c r="M66">
        <v>0.35</v>
      </c>
      <c r="N66">
        <v>1.7000000000000002</v>
      </c>
    </row>
    <row r="67" spans="2:14" ht="45" x14ac:dyDescent="0.25">
      <c r="B67" s="19" t="s">
        <v>2011</v>
      </c>
      <c r="C67" s="19" t="s">
        <v>516</v>
      </c>
      <c r="D67" t="s">
        <v>1718</v>
      </c>
      <c r="E67" t="s">
        <v>544</v>
      </c>
      <c r="F67">
        <v>0.35</v>
      </c>
      <c r="G67" t="s">
        <v>134</v>
      </c>
      <c r="H67" s="26" t="s">
        <v>2042</v>
      </c>
      <c r="J67" s="64" t="s">
        <v>2043</v>
      </c>
      <c r="K67">
        <v>0.22</v>
      </c>
      <c r="L67">
        <v>0.24</v>
      </c>
      <c r="M67">
        <v>0.35</v>
      </c>
      <c r="N67">
        <v>1.7000000000000002</v>
      </c>
    </row>
    <row r="68" spans="2:14" ht="45" x14ac:dyDescent="0.25">
      <c r="B68" s="19" t="s">
        <v>2014</v>
      </c>
      <c r="C68" s="19" t="s">
        <v>516</v>
      </c>
      <c r="D68" t="s">
        <v>2015</v>
      </c>
      <c r="E68" t="s">
        <v>544</v>
      </c>
      <c r="F68">
        <v>0.35</v>
      </c>
      <c r="G68" t="s">
        <v>2016</v>
      </c>
      <c r="H68" s="26" t="s">
        <v>2017</v>
      </c>
      <c r="J68" s="64" t="s">
        <v>2044</v>
      </c>
      <c r="K68">
        <v>2.6</v>
      </c>
      <c r="L68">
        <v>1.45</v>
      </c>
      <c r="M68">
        <v>1.37</v>
      </c>
      <c r="N68">
        <v>2.57</v>
      </c>
    </row>
    <row r="69" spans="2:14" ht="45" x14ac:dyDescent="0.25">
      <c r="B69" s="19" t="s">
        <v>1995</v>
      </c>
      <c r="C69" s="19" t="s">
        <v>516</v>
      </c>
      <c r="D69" t="s">
        <v>1691</v>
      </c>
      <c r="E69" t="s">
        <v>738</v>
      </c>
      <c r="F69">
        <v>5.2</v>
      </c>
      <c r="G69" t="s">
        <v>120</v>
      </c>
      <c r="H69" t="s">
        <v>1996</v>
      </c>
      <c r="J69" s="64" t="s">
        <v>2045</v>
      </c>
      <c r="K69">
        <v>0.78</v>
      </c>
      <c r="L69">
        <v>1.45</v>
      </c>
      <c r="M69">
        <v>1.1100000000000001</v>
      </c>
      <c r="N69">
        <v>4.3</v>
      </c>
    </row>
    <row r="70" spans="2:14" ht="45" x14ac:dyDescent="0.25">
      <c r="B70" s="19" t="s">
        <v>1998</v>
      </c>
      <c r="C70" s="19" t="s">
        <v>516</v>
      </c>
      <c r="D70" t="s">
        <v>1692</v>
      </c>
      <c r="E70" t="s">
        <v>738</v>
      </c>
      <c r="F70">
        <v>2.57</v>
      </c>
      <c r="G70" t="s">
        <v>123</v>
      </c>
      <c r="H70" t="s">
        <v>1996</v>
      </c>
      <c r="J70" s="64" t="s">
        <v>2046</v>
      </c>
      <c r="K70">
        <v>2.08</v>
      </c>
      <c r="L70">
        <v>1.21</v>
      </c>
      <c r="M70">
        <v>1.65</v>
      </c>
      <c r="N70">
        <v>2.8</v>
      </c>
    </row>
    <row r="71" spans="2:14" ht="45" x14ac:dyDescent="0.25">
      <c r="B71" s="19" t="s">
        <v>1999</v>
      </c>
      <c r="C71" s="19" t="s">
        <v>516</v>
      </c>
      <c r="D71" t="s">
        <v>1695</v>
      </c>
      <c r="E71" t="s">
        <v>738</v>
      </c>
      <c r="F71">
        <v>2.57</v>
      </c>
      <c r="G71" t="s">
        <v>1722</v>
      </c>
      <c r="H71" t="s">
        <v>1996</v>
      </c>
      <c r="J71" s="64" t="s">
        <v>2047</v>
      </c>
      <c r="K71">
        <v>0.82</v>
      </c>
      <c r="L71">
        <v>1.3</v>
      </c>
      <c r="M71">
        <v>0.97</v>
      </c>
      <c r="N71">
        <v>2.57</v>
      </c>
    </row>
    <row r="72" spans="2:14" ht="45" x14ac:dyDescent="0.25">
      <c r="B72" s="19" t="s">
        <v>2000</v>
      </c>
      <c r="C72" s="19" t="s">
        <v>516</v>
      </c>
      <c r="D72" t="s">
        <v>733</v>
      </c>
      <c r="E72" t="s">
        <v>738</v>
      </c>
      <c r="F72">
        <v>2.57</v>
      </c>
      <c r="G72" t="s">
        <v>1723</v>
      </c>
      <c r="H72" t="s">
        <v>1996</v>
      </c>
      <c r="J72" s="64" t="s">
        <v>2048</v>
      </c>
      <c r="K72">
        <v>0.82</v>
      </c>
      <c r="L72">
        <v>1.46</v>
      </c>
      <c r="M72">
        <v>0.97</v>
      </c>
      <c r="N72">
        <v>2.8</v>
      </c>
    </row>
    <row r="73" spans="2:14" ht="45" x14ac:dyDescent="0.25">
      <c r="B73" s="19" t="s">
        <v>2001</v>
      </c>
      <c r="C73" s="19" t="s">
        <v>516</v>
      </c>
      <c r="D73" t="s">
        <v>1697</v>
      </c>
      <c r="E73" t="s">
        <v>738</v>
      </c>
      <c r="F73">
        <v>2.9</v>
      </c>
      <c r="G73" t="s">
        <v>1724</v>
      </c>
      <c r="H73" t="s">
        <v>1996</v>
      </c>
      <c r="J73" s="64" t="s">
        <v>2049</v>
      </c>
      <c r="K73">
        <v>0.44</v>
      </c>
      <c r="L73">
        <v>0.8</v>
      </c>
      <c r="M73">
        <v>0.67</v>
      </c>
      <c r="N73">
        <v>2.57</v>
      </c>
    </row>
    <row r="74" spans="2:14" ht="45" x14ac:dyDescent="0.25">
      <c r="B74" s="19" t="s">
        <v>2002</v>
      </c>
      <c r="C74" s="19" t="s">
        <v>516</v>
      </c>
      <c r="D74" t="s">
        <v>517</v>
      </c>
      <c r="E74" t="s">
        <v>738</v>
      </c>
      <c r="F74">
        <v>2.57</v>
      </c>
      <c r="G74" t="s">
        <v>1725</v>
      </c>
      <c r="H74" t="s">
        <v>1996</v>
      </c>
      <c r="J74" s="64" t="s">
        <v>2050</v>
      </c>
      <c r="K74">
        <v>0.3</v>
      </c>
      <c r="L74">
        <v>0.66</v>
      </c>
      <c r="M74">
        <v>0.55000000000000004</v>
      </c>
      <c r="N74">
        <v>2.57</v>
      </c>
    </row>
    <row r="75" spans="2:14" ht="45" x14ac:dyDescent="0.25">
      <c r="B75" s="19" t="s">
        <v>2003</v>
      </c>
      <c r="C75" s="19" t="s">
        <v>516</v>
      </c>
      <c r="D75" t="s">
        <v>1717</v>
      </c>
      <c r="E75" t="s">
        <v>738</v>
      </c>
      <c r="F75">
        <v>4.3</v>
      </c>
      <c r="G75" t="s">
        <v>1726</v>
      </c>
      <c r="H75" t="s">
        <v>1996</v>
      </c>
      <c r="J75" s="64" t="s">
        <v>2051</v>
      </c>
      <c r="K75">
        <v>0.21</v>
      </c>
      <c r="L75">
        <v>0.28000000000000003</v>
      </c>
      <c r="M75">
        <v>0.34</v>
      </c>
      <c r="N75">
        <v>1.6</v>
      </c>
    </row>
    <row r="76" spans="2:14" ht="45" x14ac:dyDescent="0.25">
      <c r="B76" s="19" t="s">
        <v>2004</v>
      </c>
      <c r="C76" s="19" t="s">
        <v>516</v>
      </c>
      <c r="D76" t="s">
        <v>1719</v>
      </c>
      <c r="E76" t="s">
        <v>738</v>
      </c>
      <c r="F76">
        <v>2.57</v>
      </c>
      <c r="G76" t="s">
        <v>1727</v>
      </c>
      <c r="H76" t="s">
        <v>1996</v>
      </c>
      <c r="J76" s="64" t="s">
        <v>2052</v>
      </c>
      <c r="K76">
        <v>0.22</v>
      </c>
      <c r="L76">
        <v>0.35</v>
      </c>
      <c r="M76">
        <v>0.34</v>
      </c>
      <c r="N76">
        <v>1.6</v>
      </c>
    </row>
    <row r="77" spans="2:14" ht="45" x14ac:dyDescent="0.25">
      <c r="B77" s="19" t="s">
        <v>2005</v>
      </c>
      <c r="C77" s="19" t="s">
        <v>516</v>
      </c>
      <c r="D77" t="s">
        <v>787</v>
      </c>
      <c r="E77" t="s">
        <v>738</v>
      </c>
      <c r="F77">
        <v>1.6</v>
      </c>
      <c r="G77" t="s">
        <v>2006</v>
      </c>
      <c r="H77" t="s">
        <v>1996</v>
      </c>
      <c r="J77" s="64" t="s">
        <v>2053</v>
      </c>
      <c r="K77">
        <v>0.22</v>
      </c>
      <c r="L77">
        <v>0.24</v>
      </c>
      <c r="M77">
        <v>0.3</v>
      </c>
      <c r="N77">
        <v>1.45</v>
      </c>
    </row>
    <row r="78" spans="2:14" ht="45" x14ac:dyDescent="0.25">
      <c r="B78" s="19" t="s">
        <v>2007</v>
      </c>
      <c r="C78" s="19" t="s">
        <v>516</v>
      </c>
      <c r="D78" t="s">
        <v>687</v>
      </c>
      <c r="E78" t="s">
        <v>738</v>
      </c>
      <c r="F78">
        <v>1.6</v>
      </c>
      <c r="G78" t="s">
        <v>2008</v>
      </c>
      <c r="H78" t="s">
        <v>1996</v>
      </c>
      <c r="J78" s="64" t="s">
        <v>2054</v>
      </c>
      <c r="K78">
        <v>0.22</v>
      </c>
      <c r="L78">
        <v>0.24</v>
      </c>
      <c r="M78">
        <v>0.35</v>
      </c>
      <c r="N78">
        <v>1.7000000000000002</v>
      </c>
    </row>
    <row r="79" spans="2:14" ht="45" x14ac:dyDescent="0.25">
      <c r="B79" s="19" t="s">
        <v>2009</v>
      </c>
      <c r="C79" s="19" t="s">
        <v>516</v>
      </c>
      <c r="D79" t="s">
        <v>1716</v>
      </c>
      <c r="E79" t="s">
        <v>738</v>
      </c>
      <c r="F79">
        <v>1.45</v>
      </c>
      <c r="G79" t="s">
        <v>1011</v>
      </c>
      <c r="H79" t="s">
        <v>2010</v>
      </c>
      <c r="J79" s="64" t="s">
        <v>2055</v>
      </c>
      <c r="K79">
        <v>0.22</v>
      </c>
      <c r="L79">
        <v>0.24</v>
      </c>
      <c r="M79">
        <v>0.35</v>
      </c>
      <c r="N79">
        <v>1.7000000000000002</v>
      </c>
    </row>
    <row r="80" spans="2:14" ht="45" x14ac:dyDescent="0.25">
      <c r="B80" s="19" t="s">
        <v>2011</v>
      </c>
      <c r="C80" s="19" t="s">
        <v>516</v>
      </c>
      <c r="D80" t="s">
        <v>1718</v>
      </c>
      <c r="E80" t="s">
        <v>738</v>
      </c>
      <c r="F80">
        <v>1.1000000000000001</v>
      </c>
      <c r="G80" t="s">
        <v>134</v>
      </c>
      <c r="H80" s="26" t="s">
        <v>2056</v>
      </c>
      <c r="J80" s="64" t="s">
        <v>2057</v>
      </c>
      <c r="K80">
        <v>1.1399999999999999</v>
      </c>
      <c r="L80">
        <v>1.21</v>
      </c>
      <c r="M80">
        <v>1.01</v>
      </c>
      <c r="N80">
        <v>5.2</v>
      </c>
    </row>
    <row r="81" spans="2:14" ht="45" x14ac:dyDescent="0.25">
      <c r="B81" s="19" t="s">
        <v>2014</v>
      </c>
      <c r="C81" s="19" t="s">
        <v>516</v>
      </c>
      <c r="D81" t="s">
        <v>2015</v>
      </c>
      <c r="E81" t="s">
        <v>738</v>
      </c>
      <c r="F81">
        <v>1.1000000000000001</v>
      </c>
      <c r="G81" t="s">
        <v>2016</v>
      </c>
      <c r="H81" s="26" t="s">
        <v>2017</v>
      </c>
      <c r="J81" s="64" t="s">
        <v>2058</v>
      </c>
      <c r="K81">
        <v>1.1399999999999999</v>
      </c>
      <c r="L81">
        <v>1.46</v>
      </c>
      <c r="M81">
        <v>1.01</v>
      </c>
      <c r="N81">
        <v>5.2</v>
      </c>
    </row>
    <row r="82" spans="2:14" x14ac:dyDescent="0.25">
      <c r="B82" s="19" t="s">
        <v>2018</v>
      </c>
      <c r="C82" s="19" t="s">
        <v>1665</v>
      </c>
      <c r="D82" t="s">
        <v>1692</v>
      </c>
      <c r="E82" t="s">
        <v>740</v>
      </c>
      <c r="F82">
        <v>0.78</v>
      </c>
      <c r="G82" t="s">
        <v>123</v>
      </c>
      <c r="H82" t="s">
        <v>1996</v>
      </c>
      <c r="J82" s="64" t="s">
        <v>2059</v>
      </c>
      <c r="K82">
        <v>0.97</v>
      </c>
      <c r="L82">
        <v>0.88</v>
      </c>
      <c r="M82">
        <v>1.01</v>
      </c>
      <c r="N82">
        <v>5.2</v>
      </c>
    </row>
    <row r="83" spans="2:14" x14ac:dyDescent="0.25">
      <c r="B83" s="19" t="s">
        <v>2019</v>
      </c>
      <c r="C83" s="19" t="s">
        <v>1665</v>
      </c>
      <c r="D83" t="s">
        <v>1695</v>
      </c>
      <c r="E83" t="s">
        <v>740</v>
      </c>
      <c r="F83">
        <v>0.78</v>
      </c>
      <c r="G83" t="s">
        <v>1722</v>
      </c>
      <c r="H83" t="s">
        <v>1996</v>
      </c>
      <c r="J83" s="64" t="s">
        <v>2060</v>
      </c>
      <c r="K83">
        <v>0.97</v>
      </c>
      <c r="L83">
        <v>0.88</v>
      </c>
      <c r="M83">
        <v>0.85</v>
      </c>
      <c r="N83">
        <v>2.57</v>
      </c>
    </row>
    <row r="84" spans="2:14" x14ac:dyDescent="0.25">
      <c r="B84" s="19" t="s">
        <v>2020</v>
      </c>
      <c r="C84" s="19" t="s">
        <v>1665</v>
      </c>
      <c r="D84" t="s">
        <v>733</v>
      </c>
      <c r="E84" t="s">
        <v>740</v>
      </c>
      <c r="F84">
        <v>0.78</v>
      </c>
      <c r="G84" t="s">
        <v>1723</v>
      </c>
      <c r="H84" t="s">
        <v>1996</v>
      </c>
      <c r="J84" s="64" t="s">
        <v>2061</v>
      </c>
      <c r="K84">
        <v>0.84</v>
      </c>
      <c r="L84">
        <v>0.76</v>
      </c>
      <c r="M84">
        <v>0.85</v>
      </c>
      <c r="N84">
        <v>2.57</v>
      </c>
    </row>
    <row r="85" spans="2:14" x14ac:dyDescent="0.25">
      <c r="B85" s="19" t="s">
        <v>2021</v>
      </c>
      <c r="C85" s="19" t="s">
        <v>1665</v>
      </c>
      <c r="D85" t="s">
        <v>1697</v>
      </c>
      <c r="E85" t="s">
        <v>740</v>
      </c>
      <c r="F85">
        <v>1.23</v>
      </c>
      <c r="G85" t="s">
        <v>1724</v>
      </c>
      <c r="H85" t="s">
        <v>1996</v>
      </c>
    </row>
    <row r="86" spans="2:14" x14ac:dyDescent="0.25">
      <c r="B86" s="19" t="s">
        <v>2022</v>
      </c>
      <c r="C86" s="19" t="s">
        <v>1665</v>
      </c>
      <c r="D86" t="s">
        <v>517</v>
      </c>
      <c r="E86" t="s">
        <v>740</v>
      </c>
      <c r="F86">
        <v>0.52</v>
      </c>
      <c r="G86" t="s">
        <v>1725</v>
      </c>
      <c r="H86" t="s">
        <v>1996</v>
      </c>
    </row>
    <row r="87" spans="2:14" x14ac:dyDescent="0.25">
      <c r="B87" s="19" t="s">
        <v>2023</v>
      </c>
      <c r="C87" s="19" t="s">
        <v>1665</v>
      </c>
      <c r="D87" t="s">
        <v>1717</v>
      </c>
      <c r="E87" t="s">
        <v>740</v>
      </c>
      <c r="F87">
        <v>0.43</v>
      </c>
      <c r="G87" t="s">
        <v>1726</v>
      </c>
      <c r="H87" t="s">
        <v>1996</v>
      </c>
    </row>
    <row r="88" spans="2:14" x14ac:dyDescent="0.25">
      <c r="B88" s="19" t="s">
        <v>2024</v>
      </c>
      <c r="C88" s="19" t="s">
        <v>1665</v>
      </c>
      <c r="D88" t="s">
        <v>1719</v>
      </c>
      <c r="E88" t="s">
        <v>740</v>
      </c>
      <c r="F88">
        <v>0.3</v>
      </c>
      <c r="G88" t="s">
        <v>1727</v>
      </c>
      <c r="H88" t="s">
        <v>1996</v>
      </c>
    </row>
    <row r="89" spans="2:14" x14ac:dyDescent="0.25">
      <c r="B89" s="19" t="s">
        <v>2025</v>
      </c>
      <c r="C89" s="19" t="s">
        <v>1665</v>
      </c>
      <c r="D89" t="s">
        <v>787</v>
      </c>
      <c r="E89" t="s">
        <v>740</v>
      </c>
      <c r="F89">
        <v>0.22</v>
      </c>
      <c r="G89" t="s">
        <v>2006</v>
      </c>
      <c r="H89" t="s">
        <v>1996</v>
      </c>
    </row>
    <row r="90" spans="2:14" x14ac:dyDescent="0.25">
      <c r="B90" s="19" t="s">
        <v>2026</v>
      </c>
      <c r="C90" s="19" t="s">
        <v>1665</v>
      </c>
      <c r="D90" t="s">
        <v>687</v>
      </c>
      <c r="E90" t="s">
        <v>740</v>
      </c>
      <c r="F90">
        <v>0.14000000000000001</v>
      </c>
      <c r="G90" t="s">
        <v>2008</v>
      </c>
      <c r="H90" t="s">
        <v>1996</v>
      </c>
    </row>
    <row r="91" spans="2:14" x14ac:dyDescent="0.25">
      <c r="B91" s="19" t="s">
        <v>2027</v>
      </c>
      <c r="C91" s="19" t="s">
        <v>1665</v>
      </c>
      <c r="D91" t="s">
        <v>1716</v>
      </c>
      <c r="E91" t="s">
        <v>740</v>
      </c>
      <c r="F91">
        <v>0.22</v>
      </c>
      <c r="G91" t="s">
        <v>1011</v>
      </c>
      <c r="H91" t="s">
        <v>2010</v>
      </c>
    </row>
    <row r="92" spans="2:14" x14ac:dyDescent="0.25">
      <c r="B92" s="19" t="s">
        <v>2062</v>
      </c>
      <c r="C92" s="19" t="s">
        <v>1665</v>
      </c>
      <c r="D92" t="s">
        <v>1718</v>
      </c>
      <c r="E92" t="s">
        <v>740</v>
      </c>
      <c r="F92">
        <v>0.22</v>
      </c>
      <c r="G92" t="s">
        <v>134</v>
      </c>
      <c r="H92" t="s">
        <v>2012</v>
      </c>
    </row>
    <row r="93" spans="2:14" x14ac:dyDescent="0.25">
      <c r="B93" s="19" t="s">
        <v>2029</v>
      </c>
      <c r="C93" s="19" t="s">
        <v>1665</v>
      </c>
      <c r="D93" t="s">
        <v>2015</v>
      </c>
      <c r="E93" t="s">
        <v>740</v>
      </c>
      <c r="F93">
        <v>0.22</v>
      </c>
      <c r="G93" t="s">
        <v>2016</v>
      </c>
      <c r="H93" s="26" t="s">
        <v>2017</v>
      </c>
    </row>
    <row r="94" spans="2:14" x14ac:dyDescent="0.25">
      <c r="B94" s="19" t="s">
        <v>2018</v>
      </c>
      <c r="C94" s="19" t="s">
        <v>1665</v>
      </c>
      <c r="D94" t="s">
        <v>1692</v>
      </c>
      <c r="E94" t="s">
        <v>185</v>
      </c>
      <c r="F94">
        <v>1.7</v>
      </c>
      <c r="G94" t="s">
        <v>123</v>
      </c>
      <c r="H94" t="s">
        <v>1996</v>
      </c>
    </row>
    <row r="95" spans="2:14" x14ac:dyDescent="0.25">
      <c r="B95" s="19" t="s">
        <v>2019</v>
      </c>
      <c r="C95" s="19" t="s">
        <v>1665</v>
      </c>
      <c r="D95" t="s">
        <v>1695</v>
      </c>
      <c r="E95" t="s">
        <v>185</v>
      </c>
      <c r="F95">
        <v>1.39</v>
      </c>
      <c r="G95" t="s">
        <v>1722</v>
      </c>
      <c r="H95" t="s">
        <v>1996</v>
      </c>
    </row>
    <row r="96" spans="2:14" x14ac:dyDescent="0.25">
      <c r="B96" s="19" t="s">
        <v>2020</v>
      </c>
      <c r="C96" s="19" t="s">
        <v>1665</v>
      </c>
      <c r="D96" t="s">
        <v>733</v>
      </c>
      <c r="E96" t="s">
        <v>185</v>
      </c>
      <c r="F96">
        <v>0.86</v>
      </c>
      <c r="G96" t="s">
        <v>1723</v>
      </c>
      <c r="H96" t="s">
        <v>1996</v>
      </c>
    </row>
    <row r="97" spans="2:8" x14ac:dyDescent="0.25">
      <c r="B97" s="19" t="s">
        <v>2021</v>
      </c>
      <c r="C97" s="19" t="s">
        <v>1665</v>
      </c>
      <c r="D97" t="s">
        <v>1697</v>
      </c>
      <c r="E97" t="s">
        <v>185</v>
      </c>
      <c r="F97">
        <v>1.44</v>
      </c>
      <c r="G97" t="s">
        <v>1724</v>
      </c>
      <c r="H97" t="s">
        <v>1996</v>
      </c>
    </row>
    <row r="98" spans="2:8" x14ac:dyDescent="0.25">
      <c r="B98" s="19" t="s">
        <v>2022</v>
      </c>
      <c r="C98" s="19" t="s">
        <v>1665</v>
      </c>
      <c r="D98" t="s">
        <v>517</v>
      </c>
      <c r="E98" t="s">
        <v>185</v>
      </c>
      <c r="F98">
        <v>0.8</v>
      </c>
      <c r="G98" t="s">
        <v>1725</v>
      </c>
      <c r="H98" t="s">
        <v>1996</v>
      </c>
    </row>
    <row r="99" spans="2:8" x14ac:dyDescent="0.25">
      <c r="B99" s="19" t="s">
        <v>2023</v>
      </c>
      <c r="C99" s="19" t="s">
        <v>1665</v>
      </c>
      <c r="D99" t="s">
        <v>1717</v>
      </c>
      <c r="E99" t="s">
        <v>185</v>
      </c>
      <c r="F99">
        <v>0.68</v>
      </c>
      <c r="G99" t="s">
        <v>1726</v>
      </c>
      <c r="H99" t="s">
        <v>1996</v>
      </c>
    </row>
    <row r="100" spans="2:8" x14ac:dyDescent="0.25">
      <c r="B100" s="19" t="s">
        <v>2024</v>
      </c>
      <c r="C100" s="19" t="s">
        <v>1665</v>
      </c>
      <c r="D100" t="s">
        <v>1719</v>
      </c>
      <c r="E100" t="s">
        <v>185</v>
      </c>
      <c r="F100">
        <v>0.77</v>
      </c>
      <c r="G100" t="s">
        <v>1727</v>
      </c>
      <c r="H100" t="s">
        <v>1996</v>
      </c>
    </row>
    <row r="101" spans="2:8" x14ac:dyDescent="0.25">
      <c r="B101" s="19" t="s">
        <v>2025</v>
      </c>
      <c r="C101" s="19" t="s">
        <v>1665</v>
      </c>
      <c r="D101" t="s">
        <v>787</v>
      </c>
      <c r="E101" t="s">
        <v>185</v>
      </c>
      <c r="F101">
        <v>0.49</v>
      </c>
      <c r="G101" t="s">
        <v>2006</v>
      </c>
      <c r="H101" t="s">
        <v>1996</v>
      </c>
    </row>
    <row r="102" spans="2:8" x14ac:dyDescent="0.25">
      <c r="B102" s="19" t="s">
        <v>2026</v>
      </c>
      <c r="C102" s="19" t="s">
        <v>1665</v>
      </c>
      <c r="D102" t="s">
        <v>687</v>
      </c>
      <c r="E102" t="s">
        <v>185</v>
      </c>
      <c r="F102">
        <v>0.24</v>
      </c>
      <c r="G102" t="s">
        <v>2008</v>
      </c>
      <c r="H102" t="s">
        <v>1996</v>
      </c>
    </row>
    <row r="103" spans="2:8" x14ac:dyDescent="0.25">
      <c r="B103" s="19" t="s">
        <v>2027</v>
      </c>
      <c r="C103" s="19" t="s">
        <v>1665</v>
      </c>
      <c r="D103" t="s">
        <v>1716</v>
      </c>
      <c r="E103" t="s">
        <v>185</v>
      </c>
      <c r="F103">
        <v>0.24</v>
      </c>
      <c r="G103" t="s">
        <v>1011</v>
      </c>
      <c r="H103" t="s">
        <v>2010</v>
      </c>
    </row>
    <row r="104" spans="2:8" x14ac:dyDescent="0.25">
      <c r="B104" s="19" t="s">
        <v>2062</v>
      </c>
      <c r="C104" s="19" t="s">
        <v>1665</v>
      </c>
      <c r="D104" t="s">
        <v>1718</v>
      </c>
      <c r="E104" t="s">
        <v>185</v>
      </c>
      <c r="F104">
        <v>0.24</v>
      </c>
      <c r="G104" t="s">
        <v>134</v>
      </c>
      <c r="H104" t="s">
        <v>2012</v>
      </c>
    </row>
    <row r="105" spans="2:8" x14ac:dyDescent="0.25">
      <c r="B105" s="19" t="s">
        <v>2029</v>
      </c>
      <c r="C105" s="19" t="s">
        <v>1665</v>
      </c>
      <c r="D105" t="s">
        <v>2015</v>
      </c>
      <c r="E105" t="s">
        <v>185</v>
      </c>
      <c r="F105">
        <v>0.24</v>
      </c>
      <c r="G105" t="s">
        <v>2016</v>
      </c>
      <c r="H105" s="26" t="s">
        <v>2017</v>
      </c>
    </row>
    <row r="106" spans="2:8" x14ac:dyDescent="0.25">
      <c r="B106" s="19" t="s">
        <v>2018</v>
      </c>
      <c r="C106" s="19" t="s">
        <v>1665</v>
      </c>
      <c r="D106" t="s">
        <v>1692</v>
      </c>
      <c r="E106" t="s">
        <v>544</v>
      </c>
      <c r="F106">
        <v>0.91</v>
      </c>
      <c r="G106" t="s">
        <v>123</v>
      </c>
      <c r="H106" t="s">
        <v>1996</v>
      </c>
    </row>
    <row r="107" spans="2:8" x14ac:dyDescent="0.25">
      <c r="B107" s="19" t="s">
        <v>2019</v>
      </c>
      <c r="C107" s="19" t="s">
        <v>1665</v>
      </c>
      <c r="D107" t="s">
        <v>1695</v>
      </c>
      <c r="E107" t="s">
        <v>544</v>
      </c>
      <c r="F107">
        <v>1.6</v>
      </c>
      <c r="G107" t="s">
        <v>1722</v>
      </c>
      <c r="H107" t="s">
        <v>1996</v>
      </c>
    </row>
    <row r="108" spans="2:8" x14ac:dyDescent="0.25">
      <c r="B108" s="19" t="s">
        <v>2020</v>
      </c>
      <c r="C108" s="19" t="s">
        <v>1665</v>
      </c>
      <c r="D108" t="s">
        <v>733</v>
      </c>
      <c r="E108" t="s">
        <v>544</v>
      </c>
      <c r="F108">
        <v>1.01</v>
      </c>
      <c r="G108" t="s">
        <v>1723</v>
      </c>
      <c r="H108" t="s">
        <v>1996</v>
      </c>
    </row>
    <row r="109" spans="2:8" x14ac:dyDescent="0.25">
      <c r="B109" s="19" t="s">
        <v>2021</v>
      </c>
      <c r="C109" s="19" t="s">
        <v>1665</v>
      </c>
      <c r="D109" t="s">
        <v>1697</v>
      </c>
      <c r="E109" t="s">
        <v>544</v>
      </c>
      <c r="F109">
        <v>0.97</v>
      </c>
      <c r="G109" t="s">
        <v>1724</v>
      </c>
      <c r="H109" t="s">
        <v>1996</v>
      </c>
    </row>
    <row r="110" spans="2:8" x14ac:dyDescent="0.25">
      <c r="B110" s="19" t="s">
        <v>2022</v>
      </c>
      <c r="C110" s="19" t="s">
        <v>1665</v>
      </c>
      <c r="D110" t="s">
        <v>517</v>
      </c>
      <c r="E110" t="s">
        <v>544</v>
      </c>
      <c r="F110">
        <v>0.97</v>
      </c>
      <c r="G110" t="s">
        <v>1725</v>
      </c>
      <c r="H110" t="s">
        <v>1996</v>
      </c>
    </row>
    <row r="111" spans="2:8" x14ac:dyDescent="0.25">
      <c r="B111" s="19" t="s">
        <v>2023</v>
      </c>
      <c r="C111" s="19" t="s">
        <v>1665</v>
      </c>
      <c r="D111" t="s">
        <v>1717</v>
      </c>
      <c r="E111" t="s">
        <v>544</v>
      </c>
      <c r="F111">
        <v>0.67</v>
      </c>
      <c r="G111" t="s">
        <v>1726</v>
      </c>
      <c r="H111" t="s">
        <v>1996</v>
      </c>
    </row>
    <row r="112" spans="2:8" x14ac:dyDescent="0.25">
      <c r="B112" s="19" t="s">
        <v>2024</v>
      </c>
      <c r="C112" s="19" t="s">
        <v>1665</v>
      </c>
      <c r="D112" t="s">
        <v>1719</v>
      </c>
      <c r="E112" t="s">
        <v>544</v>
      </c>
      <c r="F112">
        <v>0.55000000000000004</v>
      </c>
      <c r="G112" t="s">
        <v>1727</v>
      </c>
      <c r="H112" t="s">
        <v>1996</v>
      </c>
    </row>
    <row r="113" spans="2:8" x14ac:dyDescent="0.25">
      <c r="B113" s="19" t="s">
        <v>2025</v>
      </c>
      <c r="C113" s="19" t="s">
        <v>1665</v>
      </c>
      <c r="D113" t="s">
        <v>787</v>
      </c>
      <c r="E113" t="s">
        <v>544</v>
      </c>
      <c r="F113">
        <v>0.32</v>
      </c>
      <c r="G113" t="s">
        <v>2006</v>
      </c>
      <c r="H113" t="s">
        <v>1996</v>
      </c>
    </row>
    <row r="114" spans="2:8" x14ac:dyDescent="0.25">
      <c r="B114" s="19" t="s">
        <v>2026</v>
      </c>
      <c r="C114" s="19" t="s">
        <v>1665</v>
      </c>
      <c r="D114" t="s">
        <v>687</v>
      </c>
      <c r="E114" t="s">
        <v>544</v>
      </c>
      <c r="F114">
        <v>0.28999999999999998</v>
      </c>
      <c r="G114" t="s">
        <v>2008</v>
      </c>
      <c r="H114" t="s">
        <v>1996</v>
      </c>
    </row>
    <row r="115" spans="2:8" x14ac:dyDescent="0.25">
      <c r="B115" s="19" t="s">
        <v>2027</v>
      </c>
      <c r="C115" s="19" t="s">
        <v>1665</v>
      </c>
      <c r="D115" t="s">
        <v>1716</v>
      </c>
      <c r="E115" t="s">
        <v>544</v>
      </c>
      <c r="F115">
        <v>0.3</v>
      </c>
      <c r="G115" t="s">
        <v>1011</v>
      </c>
      <c r="H115" t="s">
        <v>2010</v>
      </c>
    </row>
    <row r="116" spans="2:8" x14ac:dyDescent="0.25">
      <c r="B116" s="19" t="s">
        <v>2062</v>
      </c>
      <c r="C116" s="19" t="s">
        <v>1665</v>
      </c>
      <c r="D116" t="s">
        <v>1718</v>
      </c>
      <c r="E116" t="s">
        <v>544</v>
      </c>
      <c r="F116">
        <v>0.35</v>
      </c>
      <c r="G116" t="s">
        <v>134</v>
      </c>
      <c r="H116" t="s">
        <v>2012</v>
      </c>
    </row>
    <row r="117" spans="2:8" x14ac:dyDescent="0.25">
      <c r="B117" s="19" t="s">
        <v>2029</v>
      </c>
      <c r="C117" s="19" t="s">
        <v>1665</v>
      </c>
      <c r="D117" t="s">
        <v>2015</v>
      </c>
      <c r="E117" t="s">
        <v>544</v>
      </c>
      <c r="F117">
        <v>0.35</v>
      </c>
      <c r="G117" t="s">
        <v>2016</v>
      </c>
      <c r="H117" s="26" t="s">
        <v>2017</v>
      </c>
    </row>
    <row r="118" spans="2:8" x14ac:dyDescent="0.25">
      <c r="B118" s="19" t="s">
        <v>2018</v>
      </c>
      <c r="C118" s="19" t="s">
        <v>1665</v>
      </c>
      <c r="D118" t="s">
        <v>1692</v>
      </c>
      <c r="E118" t="s">
        <v>738</v>
      </c>
      <c r="F118">
        <v>2.57</v>
      </c>
      <c r="G118" t="s">
        <v>123</v>
      </c>
      <c r="H118" t="s">
        <v>1996</v>
      </c>
    </row>
    <row r="119" spans="2:8" x14ac:dyDescent="0.25">
      <c r="B119" s="19" t="s">
        <v>2019</v>
      </c>
      <c r="C119" s="19" t="s">
        <v>1665</v>
      </c>
      <c r="D119" t="s">
        <v>1695</v>
      </c>
      <c r="E119" t="s">
        <v>738</v>
      </c>
      <c r="F119">
        <v>2.8</v>
      </c>
      <c r="G119" t="s">
        <v>1722</v>
      </c>
      <c r="H119" t="s">
        <v>1996</v>
      </c>
    </row>
    <row r="120" spans="2:8" x14ac:dyDescent="0.25">
      <c r="B120" s="19" t="s">
        <v>2020</v>
      </c>
      <c r="C120" s="19" t="s">
        <v>1665</v>
      </c>
      <c r="D120" t="s">
        <v>733</v>
      </c>
      <c r="E120" t="s">
        <v>738</v>
      </c>
      <c r="F120">
        <v>2.9</v>
      </c>
      <c r="G120" t="s">
        <v>1723</v>
      </c>
      <c r="H120" t="s">
        <v>1996</v>
      </c>
    </row>
    <row r="121" spans="2:8" x14ac:dyDescent="0.25">
      <c r="B121" s="19" t="s">
        <v>2021</v>
      </c>
      <c r="C121" s="19" t="s">
        <v>1665</v>
      </c>
      <c r="D121" t="s">
        <v>1697</v>
      </c>
      <c r="E121" t="s">
        <v>738</v>
      </c>
      <c r="F121">
        <v>2.57</v>
      </c>
      <c r="G121" t="s">
        <v>1724</v>
      </c>
      <c r="H121" t="s">
        <v>1996</v>
      </c>
    </row>
    <row r="122" spans="2:8" x14ac:dyDescent="0.25">
      <c r="B122" s="19" t="s">
        <v>2022</v>
      </c>
      <c r="C122" s="19" t="s">
        <v>1665</v>
      </c>
      <c r="D122" t="s">
        <v>517</v>
      </c>
      <c r="E122" t="s">
        <v>738</v>
      </c>
      <c r="F122">
        <v>4.3</v>
      </c>
      <c r="G122" t="s">
        <v>1725</v>
      </c>
      <c r="H122" t="s">
        <v>1996</v>
      </c>
    </row>
    <row r="123" spans="2:8" x14ac:dyDescent="0.25">
      <c r="B123" s="19" t="s">
        <v>2023</v>
      </c>
      <c r="C123" s="19" t="s">
        <v>1665</v>
      </c>
      <c r="D123" t="s">
        <v>1717</v>
      </c>
      <c r="E123" t="s">
        <v>738</v>
      </c>
      <c r="F123">
        <v>2.57</v>
      </c>
      <c r="G123" t="s">
        <v>1726</v>
      </c>
      <c r="H123" t="s">
        <v>1996</v>
      </c>
    </row>
    <row r="124" spans="2:8" x14ac:dyDescent="0.25">
      <c r="B124" s="19" t="s">
        <v>2024</v>
      </c>
      <c r="C124" s="19" t="s">
        <v>1665</v>
      </c>
      <c r="D124" t="s">
        <v>1719</v>
      </c>
      <c r="E124" t="s">
        <v>738</v>
      </c>
      <c r="F124">
        <v>2.57</v>
      </c>
      <c r="G124" t="s">
        <v>1727</v>
      </c>
      <c r="H124" t="s">
        <v>1996</v>
      </c>
    </row>
    <row r="125" spans="2:8" x14ac:dyDescent="0.25">
      <c r="B125" s="19" t="s">
        <v>2025</v>
      </c>
      <c r="C125" s="19" t="s">
        <v>1665</v>
      </c>
      <c r="D125" t="s">
        <v>787</v>
      </c>
      <c r="E125" t="s">
        <v>738</v>
      </c>
      <c r="F125">
        <v>1.6</v>
      </c>
      <c r="G125" t="s">
        <v>2006</v>
      </c>
      <c r="H125" t="s">
        <v>1996</v>
      </c>
    </row>
    <row r="126" spans="2:8" x14ac:dyDescent="0.25">
      <c r="B126" s="19" t="s">
        <v>2026</v>
      </c>
      <c r="C126" s="19" t="s">
        <v>1665</v>
      </c>
      <c r="D126" t="s">
        <v>687</v>
      </c>
      <c r="E126" t="s">
        <v>738</v>
      </c>
      <c r="F126">
        <v>1.6</v>
      </c>
      <c r="G126" t="s">
        <v>2008</v>
      </c>
      <c r="H126" t="s">
        <v>1996</v>
      </c>
    </row>
    <row r="127" spans="2:8" x14ac:dyDescent="0.25">
      <c r="B127" s="19" t="s">
        <v>2027</v>
      </c>
      <c r="C127" s="19" t="s">
        <v>1665</v>
      </c>
      <c r="D127" t="s">
        <v>1716</v>
      </c>
      <c r="E127" t="s">
        <v>738</v>
      </c>
      <c r="F127">
        <v>1.45</v>
      </c>
      <c r="G127" t="s">
        <v>1011</v>
      </c>
      <c r="H127" t="s">
        <v>2010</v>
      </c>
    </row>
    <row r="128" spans="2:8" x14ac:dyDescent="0.25">
      <c r="B128" s="19" t="s">
        <v>2062</v>
      </c>
      <c r="C128" s="19" t="s">
        <v>1665</v>
      </c>
      <c r="D128" t="s">
        <v>1718</v>
      </c>
      <c r="E128" t="s">
        <v>738</v>
      </c>
      <c r="F128">
        <v>1.1000000000000001</v>
      </c>
      <c r="G128" t="s">
        <v>134</v>
      </c>
      <c r="H128" t="s">
        <v>2012</v>
      </c>
    </row>
    <row r="129" spans="2:8" x14ac:dyDescent="0.25">
      <c r="B129" s="19" t="s">
        <v>2029</v>
      </c>
      <c r="C129" s="19" t="s">
        <v>1665</v>
      </c>
      <c r="D129" t="s">
        <v>2015</v>
      </c>
      <c r="E129" t="s">
        <v>738</v>
      </c>
      <c r="F129">
        <v>1.1000000000000001</v>
      </c>
      <c r="G129" t="s">
        <v>2016</v>
      </c>
      <c r="H129" s="26" t="s">
        <v>2017</v>
      </c>
    </row>
    <row r="130" spans="2:8" ht="30" x14ac:dyDescent="0.25">
      <c r="B130" s="19" t="s">
        <v>2063</v>
      </c>
      <c r="C130" s="19" t="s">
        <v>1669</v>
      </c>
      <c r="D130" t="s">
        <v>1691</v>
      </c>
      <c r="E130" t="s">
        <v>740</v>
      </c>
      <c r="F130">
        <v>2.6</v>
      </c>
      <c r="G130" t="s">
        <v>120</v>
      </c>
      <c r="H130" t="s">
        <v>1996</v>
      </c>
    </row>
    <row r="131" spans="2:8" ht="30" x14ac:dyDescent="0.25">
      <c r="B131" s="19" t="s">
        <v>2031</v>
      </c>
      <c r="C131" s="19" t="s">
        <v>1669</v>
      </c>
      <c r="D131" t="s">
        <v>1692</v>
      </c>
      <c r="E131" t="s">
        <v>740</v>
      </c>
      <c r="F131">
        <v>2.6</v>
      </c>
      <c r="G131" t="s">
        <v>123</v>
      </c>
      <c r="H131" t="s">
        <v>1996</v>
      </c>
    </row>
    <row r="132" spans="2:8" ht="30" x14ac:dyDescent="0.25">
      <c r="B132" s="19" t="s">
        <v>2032</v>
      </c>
      <c r="C132" s="19" t="s">
        <v>1669</v>
      </c>
      <c r="D132" t="s">
        <v>1695</v>
      </c>
      <c r="E132" t="s">
        <v>740</v>
      </c>
      <c r="F132">
        <v>1.41</v>
      </c>
      <c r="G132" t="s">
        <v>1722</v>
      </c>
      <c r="H132" t="s">
        <v>1996</v>
      </c>
    </row>
    <row r="133" spans="2:8" ht="30" x14ac:dyDescent="0.25">
      <c r="B133" s="19" t="s">
        <v>2033</v>
      </c>
      <c r="C133" s="19" t="s">
        <v>1669</v>
      </c>
      <c r="D133" t="s">
        <v>733</v>
      </c>
      <c r="E133" t="s">
        <v>740</v>
      </c>
      <c r="F133">
        <v>1.17</v>
      </c>
      <c r="G133" t="s">
        <v>1723</v>
      </c>
      <c r="H133" t="s">
        <v>1996</v>
      </c>
    </row>
    <row r="134" spans="2:8" ht="30" x14ac:dyDescent="0.25">
      <c r="B134" s="19" t="s">
        <v>2034</v>
      </c>
      <c r="C134" s="19" t="s">
        <v>1669</v>
      </c>
      <c r="D134" t="s">
        <v>1697</v>
      </c>
      <c r="E134" t="s">
        <v>740</v>
      </c>
      <c r="F134">
        <v>2.2999999999999998</v>
      </c>
      <c r="G134" t="s">
        <v>1724</v>
      </c>
      <c r="H134" t="s">
        <v>1996</v>
      </c>
    </row>
    <row r="135" spans="2:8" ht="30" x14ac:dyDescent="0.25">
      <c r="B135" s="19" t="s">
        <v>2035</v>
      </c>
      <c r="C135" s="19" t="s">
        <v>1669</v>
      </c>
      <c r="D135" t="s">
        <v>517</v>
      </c>
      <c r="E135" t="s">
        <v>740</v>
      </c>
      <c r="F135">
        <v>0.59</v>
      </c>
      <c r="G135" t="s">
        <v>1725</v>
      </c>
      <c r="H135" t="s">
        <v>1996</v>
      </c>
    </row>
    <row r="136" spans="2:8" ht="30" x14ac:dyDescent="0.25">
      <c r="B136" s="19" t="s">
        <v>2036</v>
      </c>
      <c r="C136" s="19" t="s">
        <v>1669</v>
      </c>
      <c r="D136" t="s">
        <v>1717</v>
      </c>
      <c r="E136" t="s">
        <v>740</v>
      </c>
      <c r="F136">
        <v>0.44</v>
      </c>
      <c r="G136" t="s">
        <v>1726</v>
      </c>
      <c r="H136" t="s">
        <v>1996</v>
      </c>
    </row>
    <row r="137" spans="2:8" ht="30" x14ac:dyDescent="0.25">
      <c r="B137" s="19" t="s">
        <v>2037</v>
      </c>
      <c r="C137" s="19" t="s">
        <v>1669</v>
      </c>
      <c r="D137" t="s">
        <v>1719</v>
      </c>
      <c r="E137" t="s">
        <v>740</v>
      </c>
      <c r="F137">
        <v>0.3</v>
      </c>
      <c r="G137" t="s">
        <v>1727</v>
      </c>
      <c r="H137" t="s">
        <v>1996</v>
      </c>
    </row>
    <row r="138" spans="2:8" ht="30" x14ac:dyDescent="0.25">
      <c r="B138" s="19" t="s">
        <v>2038</v>
      </c>
      <c r="C138" s="19" t="s">
        <v>1669</v>
      </c>
      <c r="D138" t="s">
        <v>787</v>
      </c>
      <c r="E138" t="s">
        <v>740</v>
      </c>
      <c r="F138">
        <v>0.21</v>
      </c>
      <c r="G138" t="s">
        <v>2006</v>
      </c>
      <c r="H138" t="s">
        <v>1996</v>
      </c>
    </row>
    <row r="139" spans="2:8" ht="30" x14ac:dyDescent="0.25">
      <c r="B139" s="19" t="s">
        <v>2039</v>
      </c>
      <c r="C139" s="19" t="s">
        <v>1669</v>
      </c>
      <c r="D139" t="s">
        <v>687</v>
      </c>
      <c r="E139" t="s">
        <v>740</v>
      </c>
      <c r="F139">
        <v>0.22</v>
      </c>
      <c r="G139" t="s">
        <v>2008</v>
      </c>
      <c r="H139" t="s">
        <v>1996</v>
      </c>
    </row>
    <row r="140" spans="2:8" ht="30" x14ac:dyDescent="0.25">
      <c r="B140" s="19" t="s">
        <v>2040</v>
      </c>
      <c r="C140" s="19" t="s">
        <v>1669</v>
      </c>
      <c r="D140" t="s">
        <v>1716</v>
      </c>
      <c r="E140" t="s">
        <v>740</v>
      </c>
      <c r="F140">
        <v>0.22</v>
      </c>
      <c r="G140" t="s">
        <v>1011</v>
      </c>
      <c r="H140" t="s">
        <v>2010</v>
      </c>
    </row>
    <row r="141" spans="2:8" ht="30" x14ac:dyDescent="0.25">
      <c r="B141" s="19" t="s">
        <v>2064</v>
      </c>
      <c r="C141" s="19" t="s">
        <v>1669</v>
      </c>
      <c r="D141" t="s">
        <v>1718</v>
      </c>
      <c r="E141" t="s">
        <v>740</v>
      </c>
      <c r="F141">
        <v>0.22</v>
      </c>
      <c r="G141" t="s">
        <v>134</v>
      </c>
      <c r="H141" t="s">
        <v>2012</v>
      </c>
    </row>
    <row r="142" spans="2:8" ht="30" x14ac:dyDescent="0.25">
      <c r="B142" s="19" t="s">
        <v>2043</v>
      </c>
      <c r="C142" s="19" t="s">
        <v>1669</v>
      </c>
      <c r="D142" t="s">
        <v>2015</v>
      </c>
      <c r="E142" t="s">
        <v>740</v>
      </c>
      <c r="F142">
        <v>0.22</v>
      </c>
      <c r="G142" t="s">
        <v>2016</v>
      </c>
      <c r="H142" s="26" t="s">
        <v>2017</v>
      </c>
    </row>
    <row r="143" spans="2:8" ht="30" x14ac:dyDescent="0.25">
      <c r="B143" s="19" t="s">
        <v>2063</v>
      </c>
      <c r="C143" s="19" t="s">
        <v>1669</v>
      </c>
      <c r="D143" t="s">
        <v>1691</v>
      </c>
      <c r="E143" t="s">
        <v>185</v>
      </c>
      <c r="F143">
        <v>1.9</v>
      </c>
      <c r="G143" t="s">
        <v>120</v>
      </c>
      <c r="H143" t="s">
        <v>1996</v>
      </c>
    </row>
    <row r="144" spans="2:8" ht="30" x14ac:dyDescent="0.25">
      <c r="B144" s="19" t="s">
        <v>2031</v>
      </c>
      <c r="C144" s="19" t="s">
        <v>1669</v>
      </c>
      <c r="D144" t="s">
        <v>1692</v>
      </c>
      <c r="E144" t="s">
        <v>185</v>
      </c>
      <c r="F144">
        <v>1.45</v>
      </c>
      <c r="G144" t="s">
        <v>123</v>
      </c>
      <c r="H144" t="s">
        <v>1996</v>
      </c>
    </row>
    <row r="145" spans="2:8" ht="30" x14ac:dyDescent="0.25">
      <c r="B145" s="19" t="s">
        <v>2032</v>
      </c>
      <c r="C145" s="19" t="s">
        <v>1669</v>
      </c>
      <c r="D145" t="s">
        <v>1695</v>
      </c>
      <c r="E145" t="s">
        <v>185</v>
      </c>
      <c r="F145">
        <v>1.64</v>
      </c>
      <c r="G145" t="s">
        <v>1722</v>
      </c>
      <c r="H145" t="s">
        <v>1996</v>
      </c>
    </row>
    <row r="146" spans="2:8" ht="30" x14ac:dyDescent="0.25">
      <c r="B146" s="19" t="s">
        <v>2033</v>
      </c>
      <c r="C146" s="19" t="s">
        <v>1669</v>
      </c>
      <c r="D146" t="s">
        <v>733</v>
      </c>
      <c r="E146" t="s">
        <v>185</v>
      </c>
      <c r="F146">
        <v>1.44</v>
      </c>
      <c r="G146" t="s">
        <v>1723</v>
      </c>
      <c r="H146" t="s">
        <v>1996</v>
      </c>
    </row>
    <row r="147" spans="2:8" ht="30" x14ac:dyDescent="0.25">
      <c r="B147" s="19" t="s">
        <v>2034</v>
      </c>
      <c r="C147" s="19" t="s">
        <v>1669</v>
      </c>
      <c r="D147" t="s">
        <v>1697</v>
      </c>
      <c r="E147" t="s">
        <v>185</v>
      </c>
      <c r="F147">
        <v>1.21</v>
      </c>
      <c r="G147" t="s">
        <v>1724</v>
      </c>
      <c r="H147" t="s">
        <v>1996</v>
      </c>
    </row>
    <row r="148" spans="2:8" ht="30" x14ac:dyDescent="0.25">
      <c r="B148" s="19" t="s">
        <v>2035</v>
      </c>
      <c r="C148" s="19" t="s">
        <v>1669</v>
      </c>
      <c r="D148" t="s">
        <v>517</v>
      </c>
      <c r="E148" t="s">
        <v>185</v>
      </c>
      <c r="F148">
        <v>0.74</v>
      </c>
      <c r="G148" t="s">
        <v>1725</v>
      </c>
      <c r="H148" t="s">
        <v>1996</v>
      </c>
    </row>
    <row r="149" spans="2:8" ht="30" x14ac:dyDescent="0.25">
      <c r="B149" s="19" t="s">
        <v>2036</v>
      </c>
      <c r="C149" s="19" t="s">
        <v>1669</v>
      </c>
      <c r="D149" t="s">
        <v>1717</v>
      </c>
      <c r="E149" t="s">
        <v>185</v>
      </c>
      <c r="F149">
        <v>0.8</v>
      </c>
      <c r="G149" t="s">
        <v>1726</v>
      </c>
      <c r="H149" t="s">
        <v>1996</v>
      </c>
    </row>
    <row r="150" spans="2:8" ht="30" x14ac:dyDescent="0.25">
      <c r="B150" s="19" t="s">
        <v>2037</v>
      </c>
      <c r="C150" s="19" t="s">
        <v>1669</v>
      </c>
      <c r="D150" t="s">
        <v>1719</v>
      </c>
      <c r="E150" t="s">
        <v>185</v>
      </c>
      <c r="F150">
        <v>0.66</v>
      </c>
      <c r="G150" t="s">
        <v>1727</v>
      </c>
      <c r="H150" t="s">
        <v>1996</v>
      </c>
    </row>
    <row r="151" spans="2:8" ht="30" x14ac:dyDescent="0.25">
      <c r="B151" s="19" t="s">
        <v>2038</v>
      </c>
      <c r="C151" s="19" t="s">
        <v>1669</v>
      </c>
      <c r="D151" t="s">
        <v>787</v>
      </c>
      <c r="E151" t="s">
        <v>185</v>
      </c>
      <c r="F151">
        <v>0.28000000000000003</v>
      </c>
      <c r="G151" t="s">
        <v>2006</v>
      </c>
      <c r="H151" t="s">
        <v>1996</v>
      </c>
    </row>
    <row r="152" spans="2:8" ht="30" x14ac:dyDescent="0.25">
      <c r="B152" s="19" t="s">
        <v>2039</v>
      </c>
      <c r="C152" s="19" t="s">
        <v>1669</v>
      </c>
      <c r="D152" t="s">
        <v>687</v>
      </c>
      <c r="E152" t="s">
        <v>185</v>
      </c>
      <c r="F152">
        <v>0.35</v>
      </c>
      <c r="G152" t="s">
        <v>2008</v>
      </c>
      <c r="H152" t="s">
        <v>1996</v>
      </c>
    </row>
    <row r="153" spans="2:8" ht="30" x14ac:dyDescent="0.25">
      <c r="B153" s="19" t="s">
        <v>2040</v>
      </c>
      <c r="C153" s="19" t="s">
        <v>1669</v>
      </c>
      <c r="D153" t="s">
        <v>1716</v>
      </c>
      <c r="E153" t="s">
        <v>185</v>
      </c>
      <c r="F153">
        <v>0.24</v>
      </c>
      <c r="G153" t="s">
        <v>1011</v>
      </c>
      <c r="H153" t="s">
        <v>2010</v>
      </c>
    </row>
    <row r="154" spans="2:8" ht="30" x14ac:dyDescent="0.25">
      <c r="B154" s="19" t="s">
        <v>2064</v>
      </c>
      <c r="C154" s="19" t="s">
        <v>1669</v>
      </c>
      <c r="D154" t="s">
        <v>1718</v>
      </c>
      <c r="E154" t="s">
        <v>185</v>
      </c>
      <c r="F154">
        <v>0.24</v>
      </c>
      <c r="G154" t="s">
        <v>134</v>
      </c>
      <c r="H154" t="s">
        <v>2012</v>
      </c>
    </row>
    <row r="155" spans="2:8" ht="30" x14ac:dyDescent="0.25">
      <c r="B155" s="19" t="s">
        <v>2043</v>
      </c>
      <c r="C155" s="19" t="s">
        <v>1669</v>
      </c>
      <c r="D155" t="s">
        <v>2015</v>
      </c>
      <c r="E155" t="s">
        <v>185</v>
      </c>
      <c r="F155">
        <v>0.24</v>
      </c>
      <c r="G155" t="s">
        <v>2016</v>
      </c>
      <c r="H155" s="26" t="s">
        <v>2017</v>
      </c>
    </row>
    <row r="156" spans="2:8" ht="30" x14ac:dyDescent="0.25">
      <c r="B156" s="19" t="s">
        <v>2063</v>
      </c>
      <c r="C156" s="19" t="s">
        <v>1669</v>
      </c>
      <c r="D156" t="s">
        <v>1691</v>
      </c>
      <c r="E156" t="s">
        <v>544</v>
      </c>
      <c r="F156">
        <v>1.04</v>
      </c>
      <c r="G156" t="s">
        <v>120</v>
      </c>
      <c r="H156" t="s">
        <v>1996</v>
      </c>
    </row>
    <row r="157" spans="2:8" ht="30" x14ac:dyDescent="0.25">
      <c r="B157" s="19" t="s">
        <v>2031</v>
      </c>
      <c r="C157" s="19" t="s">
        <v>1669</v>
      </c>
      <c r="D157" t="s">
        <v>1692</v>
      </c>
      <c r="E157" t="s">
        <v>544</v>
      </c>
      <c r="F157">
        <v>1.37</v>
      </c>
      <c r="G157" t="s">
        <v>123</v>
      </c>
      <c r="H157" t="s">
        <v>1996</v>
      </c>
    </row>
    <row r="158" spans="2:8" ht="30" x14ac:dyDescent="0.25">
      <c r="B158" s="19" t="s">
        <v>2032</v>
      </c>
      <c r="C158" s="19" t="s">
        <v>1669</v>
      </c>
      <c r="D158" t="s">
        <v>1695</v>
      </c>
      <c r="E158" t="s">
        <v>544</v>
      </c>
      <c r="F158">
        <v>1.1100000000000001</v>
      </c>
      <c r="G158" t="s">
        <v>1722</v>
      </c>
      <c r="H158" t="s">
        <v>1996</v>
      </c>
    </row>
    <row r="159" spans="2:8" ht="30" x14ac:dyDescent="0.25">
      <c r="B159" s="19" t="s">
        <v>2033</v>
      </c>
      <c r="C159" s="19" t="s">
        <v>1669</v>
      </c>
      <c r="D159" t="s">
        <v>733</v>
      </c>
      <c r="E159" t="s">
        <v>544</v>
      </c>
      <c r="F159">
        <v>1.65</v>
      </c>
      <c r="G159" t="s">
        <v>1723</v>
      </c>
      <c r="H159" t="s">
        <v>1996</v>
      </c>
    </row>
    <row r="160" spans="2:8" ht="30" x14ac:dyDescent="0.25">
      <c r="B160" s="19" t="s">
        <v>2034</v>
      </c>
      <c r="C160" s="19" t="s">
        <v>1669</v>
      </c>
      <c r="D160" t="s">
        <v>1697</v>
      </c>
      <c r="E160" t="s">
        <v>544</v>
      </c>
      <c r="F160">
        <v>0.97</v>
      </c>
      <c r="G160" t="s">
        <v>1724</v>
      </c>
      <c r="H160" t="s">
        <v>1996</v>
      </c>
    </row>
    <row r="161" spans="2:8" ht="30" x14ac:dyDescent="0.25">
      <c r="B161" s="19" t="s">
        <v>2035</v>
      </c>
      <c r="C161" s="19" t="s">
        <v>1669</v>
      </c>
      <c r="D161" t="s">
        <v>517</v>
      </c>
      <c r="E161" t="s">
        <v>544</v>
      </c>
      <c r="F161">
        <v>0.97</v>
      </c>
      <c r="G161" t="s">
        <v>1725</v>
      </c>
      <c r="H161" t="s">
        <v>1996</v>
      </c>
    </row>
    <row r="162" spans="2:8" ht="30" x14ac:dyDescent="0.25">
      <c r="B162" s="19" t="s">
        <v>2036</v>
      </c>
      <c r="C162" s="19" t="s">
        <v>1669</v>
      </c>
      <c r="D162" t="s">
        <v>1717</v>
      </c>
      <c r="E162" t="s">
        <v>544</v>
      </c>
      <c r="F162">
        <v>0.67</v>
      </c>
      <c r="G162" t="s">
        <v>1726</v>
      </c>
      <c r="H162" t="s">
        <v>1996</v>
      </c>
    </row>
    <row r="163" spans="2:8" ht="30" x14ac:dyDescent="0.25">
      <c r="B163" s="19" t="s">
        <v>2037</v>
      </c>
      <c r="C163" s="19" t="s">
        <v>1669</v>
      </c>
      <c r="D163" t="s">
        <v>1719</v>
      </c>
      <c r="E163" t="s">
        <v>544</v>
      </c>
      <c r="F163">
        <v>0.55000000000000004</v>
      </c>
      <c r="G163" t="s">
        <v>1727</v>
      </c>
      <c r="H163" t="s">
        <v>1996</v>
      </c>
    </row>
    <row r="164" spans="2:8" ht="30" x14ac:dyDescent="0.25">
      <c r="B164" s="19" t="s">
        <v>2038</v>
      </c>
      <c r="C164" s="19" t="s">
        <v>1669</v>
      </c>
      <c r="D164" t="s">
        <v>787</v>
      </c>
      <c r="E164" t="s">
        <v>544</v>
      </c>
      <c r="F164">
        <v>0.34</v>
      </c>
      <c r="G164" t="s">
        <v>2006</v>
      </c>
      <c r="H164" t="s">
        <v>1996</v>
      </c>
    </row>
    <row r="165" spans="2:8" ht="30" x14ac:dyDescent="0.25">
      <c r="B165" s="19" t="s">
        <v>2039</v>
      </c>
      <c r="C165" s="19" t="s">
        <v>1669</v>
      </c>
      <c r="D165" t="s">
        <v>687</v>
      </c>
      <c r="E165" t="s">
        <v>544</v>
      </c>
      <c r="F165">
        <v>0.34</v>
      </c>
      <c r="G165" t="s">
        <v>2008</v>
      </c>
      <c r="H165" t="s">
        <v>1996</v>
      </c>
    </row>
    <row r="166" spans="2:8" ht="30" x14ac:dyDescent="0.25">
      <c r="B166" s="19" t="s">
        <v>2040</v>
      </c>
      <c r="C166" s="19" t="s">
        <v>1669</v>
      </c>
      <c r="D166" t="s">
        <v>1716</v>
      </c>
      <c r="E166" t="s">
        <v>544</v>
      </c>
      <c r="F166">
        <v>0.3</v>
      </c>
      <c r="G166" t="s">
        <v>1011</v>
      </c>
      <c r="H166" t="s">
        <v>2010</v>
      </c>
    </row>
    <row r="167" spans="2:8" ht="30" x14ac:dyDescent="0.25">
      <c r="B167" s="19" t="s">
        <v>2064</v>
      </c>
      <c r="C167" s="19" t="s">
        <v>1669</v>
      </c>
      <c r="D167" t="s">
        <v>1718</v>
      </c>
      <c r="E167" t="s">
        <v>544</v>
      </c>
      <c r="F167">
        <v>0.35</v>
      </c>
      <c r="G167" t="s">
        <v>134</v>
      </c>
      <c r="H167" s="26" t="s">
        <v>2042</v>
      </c>
    </row>
    <row r="168" spans="2:8" ht="30" x14ac:dyDescent="0.25">
      <c r="B168" s="19" t="s">
        <v>2043</v>
      </c>
      <c r="C168" s="19" t="s">
        <v>1669</v>
      </c>
      <c r="D168" t="s">
        <v>2015</v>
      </c>
      <c r="E168" t="s">
        <v>544</v>
      </c>
      <c r="F168">
        <v>0.35</v>
      </c>
      <c r="G168" t="s">
        <v>2016</v>
      </c>
      <c r="H168" s="26" t="s">
        <v>2017</v>
      </c>
    </row>
    <row r="169" spans="2:8" ht="30" x14ac:dyDescent="0.25">
      <c r="B169" s="19" t="s">
        <v>2063</v>
      </c>
      <c r="C169" s="19" t="s">
        <v>1669</v>
      </c>
      <c r="D169" t="s">
        <v>1691</v>
      </c>
      <c r="E169" t="s">
        <v>738</v>
      </c>
      <c r="F169">
        <v>2.57</v>
      </c>
      <c r="G169" t="s">
        <v>120</v>
      </c>
      <c r="H169" t="s">
        <v>1996</v>
      </c>
    </row>
    <row r="170" spans="2:8" ht="30" x14ac:dyDescent="0.25">
      <c r="B170" s="19" t="s">
        <v>2031</v>
      </c>
      <c r="C170" s="19" t="s">
        <v>1669</v>
      </c>
      <c r="D170" t="s">
        <v>1692</v>
      </c>
      <c r="E170" t="s">
        <v>738</v>
      </c>
      <c r="F170">
        <v>2.57</v>
      </c>
      <c r="G170" t="s">
        <v>123</v>
      </c>
      <c r="H170" t="s">
        <v>1996</v>
      </c>
    </row>
    <row r="171" spans="2:8" ht="30" x14ac:dyDescent="0.25">
      <c r="B171" s="19" t="s">
        <v>2032</v>
      </c>
      <c r="C171" s="19" t="s">
        <v>1669</v>
      </c>
      <c r="D171" t="s">
        <v>1695</v>
      </c>
      <c r="E171" t="s">
        <v>738</v>
      </c>
      <c r="F171">
        <v>4.3</v>
      </c>
      <c r="G171" t="s">
        <v>1722</v>
      </c>
      <c r="H171" t="s">
        <v>1996</v>
      </c>
    </row>
    <row r="172" spans="2:8" ht="30" x14ac:dyDescent="0.25">
      <c r="B172" s="19" t="s">
        <v>2033</v>
      </c>
      <c r="C172" s="19" t="s">
        <v>1669</v>
      </c>
      <c r="D172" t="s">
        <v>733</v>
      </c>
      <c r="E172" t="s">
        <v>738</v>
      </c>
      <c r="F172">
        <v>2.8</v>
      </c>
      <c r="G172" t="s">
        <v>1723</v>
      </c>
      <c r="H172" t="s">
        <v>1996</v>
      </c>
    </row>
    <row r="173" spans="2:8" ht="30" x14ac:dyDescent="0.25">
      <c r="B173" s="19" t="s">
        <v>2034</v>
      </c>
      <c r="C173" s="19" t="s">
        <v>1669</v>
      </c>
      <c r="D173" t="s">
        <v>1697</v>
      </c>
      <c r="E173" t="s">
        <v>738</v>
      </c>
      <c r="F173">
        <v>2.57</v>
      </c>
      <c r="G173" t="s">
        <v>1724</v>
      </c>
      <c r="H173" t="s">
        <v>1996</v>
      </c>
    </row>
    <row r="174" spans="2:8" ht="30" x14ac:dyDescent="0.25">
      <c r="B174" s="19" t="s">
        <v>2035</v>
      </c>
      <c r="C174" s="19" t="s">
        <v>1669</v>
      </c>
      <c r="D174" t="s">
        <v>517</v>
      </c>
      <c r="E174" t="s">
        <v>738</v>
      </c>
      <c r="F174">
        <v>2.8</v>
      </c>
      <c r="G174" t="s">
        <v>1725</v>
      </c>
      <c r="H174" t="s">
        <v>1996</v>
      </c>
    </row>
    <row r="175" spans="2:8" ht="30" x14ac:dyDescent="0.25">
      <c r="B175" s="19" t="s">
        <v>2036</v>
      </c>
      <c r="C175" s="19" t="s">
        <v>1669</v>
      </c>
      <c r="D175" t="s">
        <v>1717</v>
      </c>
      <c r="E175" t="s">
        <v>738</v>
      </c>
      <c r="F175">
        <v>2.57</v>
      </c>
      <c r="G175" t="s">
        <v>1726</v>
      </c>
      <c r="H175" t="s">
        <v>1996</v>
      </c>
    </row>
    <row r="176" spans="2:8" ht="30" x14ac:dyDescent="0.25">
      <c r="B176" s="19" t="s">
        <v>2037</v>
      </c>
      <c r="C176" s="19" t="s">
        <v>1669</v>
      </c>
      <c r="D176" t="s">
        <v>1719</v>
      </c>
      <c r="E176" t="s">
        <v>738</v>
      </c>
      <c r="F176">
        <v>2.57</v>
      </c>
      <c r="G176" t="s">
        <v>1727</v>
      </c>
      <c r="H176" t="s">
        <v>1996</v>
      </c>
    </row>
    <row r="177" spans="2:9" ht="30" x14ac:dyDescent="0.25">
      <c r="B177" s="19" t="s">
        <v>2038</v>
      </c>
      <c r="C177" s="19" t="s">
        <v>1669</v>
      </c>
      <c r="D177" t="s">
        <v>787</v>
      </c>
      <c r="E177" t="s">
        <v>738</v>
      </c>
      <c r="F177">
        <v>1.6</v>
      </c>
      <c r="G177" t="s">
        <v>2006</v>
      </c>
      <c r="H177" t="s">
        <v>1996</v>
      </c>
    </row>
    <row r="178" spans="2:9" ht="30" x14ac:dyDescent="0.25">
      <c r="B178" s="19" t="s">
        <v>2039</v>
      </c>
      <c r="C178" s="19" t="s">
        <v>1669</v>
      </c>
      <c r="D178" t="s">
        <v>687</v>
      </c>
      <c r="E178" t="s">
        <v>738</v>
      </c>
      <c r="F178">
        <v>1.6</v>
      </c>
      <c r="G178" t="s">
        <v>2008</v>
      </c>
      <c r="H178" t="s">
        <v>1996</v>
      </c>
    </row>
    <row r="179" spans="2:9" ht="30" x14ac:dyDescent="0.25">
      <c r="B179" s="19" t="s">
        <v>2040</v>
      </c>
      <c r="C179" s="19" t="s">
        <v>1669</v>
      </c>
      <c r="D179" t="s">
        <v>1716</v>
      </c>
      <c r="E179" t="s">
        <v>738</v>
      </c>
      <c r="F179">
        <v>1.45</v>
      </c>
      <c r="G179" t="s">
        <v>1011</v>
      </c>
      <c r="H179" t="s">
        <v>2010</v>
      </c>
    </row>
    <row r="180" spans="2:9" ht="30" x14ac:dyDescent="0.25">
      <c r="B180" s="19" t="s">
        <v>2064</v>
      </c>
      <c r="C180" s="19" t="s">
        <v>1669</v>
      </c>
      <c r="D180" t="s">
        <v>1718</v>
      </c>
      <c r="E180" t="s">
        <v>738</v>
      </c>
      <c r="F180">
        <v>1.1000000000000001</v>
      </c>
      <c r="G180" t="s">
        <v>134</v>
      </c>
      <c r="H180" t="s">
        <v>2012</v>
      </c>
    </row>
    <row r="181" spans="2:9" ht="30" x14ac:dyDescent="0.25">
      <c r="B181" s="19" t="s">
        <v>2043</v>
      </c>
      <c r="C181" s="19" t="s">
        <v>1669</v>
      </c>
      <c r="D181" t="s">
        <v>2015</v>
      </c>
      <c r="E181" t="s">
        <v>738</v>
      </c>
      <c r="F181">
        <v>1.1000000000000001</v>
      </c>
      <c r="G181" t="s">
        <v>2016</v>
      </c>
      <c r="H181" s="26" t="s">
        <v>2017</v>
      </c>
    </row>
    <row r="182" spans="2:9" ht="45" x14ac:dyDescent="0.25">
      <c r="B182" s="19" t="s">
        <v>2044</v>
      </c>
      <c r="C182" s="19" t="s">
        <v>2065</v>
      </c>
      <c r="D182" t="s">
        <v>1692</v>
      </c>
      <c r="E182" t="s">
        <v>740</v>
      </c>
      <c r="F182">
        <v>2.6</v>
      </c>
      <c r="G182" t="s">
        <v>123</v>
      </c>
      <c r="H182" t="s">
        <v>1996</v>
      </c>
      <c r="I182" s="26" t="s">
        <v>2066</v>
      </c>
    </row>
    <row r="183" spans="2:9" ht="45" x14ac:dyDescent="0.25">
      <c r="B183" s="19" t="s">
        <v>2045</v>
      </c>
      <c r="C183" s="19" t="s">
        <v>2065</v>
      </c>
      <c r="D183" t="s">
        <v>1695</v>
      </c>
      <c r="E183" t="s">
        <v>740</v>
      </c>
      <c r="F183">
        <v>0.78</v>
      </c>
      <c r="G183" t="s">
        <v>1722</v>
      </c>
      <c r="H183" t="s">
        <v>1996</v>
      </c>
    </row>
    <row r="184" spans="2:9" ht="45" x14ac:dyDescent="0.25">
      <c r="B184" s="19" t="s">
        <v>2046</v>
      </c>
      <c r="C184" s="19" t="s">
        <v>2065</v>
      </c>
      <c r="D184" t="s">
        <v>733</v>
      </c>
      <c r="E184" t="s">
        <v>740</v>
      </c>
      <c r="F184">
        <v>2.08</v>
      </c>
      <c r="G184" t="s">
        <v>1723</v>
      </c>
      <c r="H184" t="s">
        <v>1996</v>
      </c>
    </row>
    <row r="185" spans="2:9" ht="45" x14ac:dyDescent="0.25">
      <c r="B185" s="19" t="s">
        <v>2047</v>
      </c>
      <c r="C185" s="19" t="s">
        <v>2065</v>
      </c>
      <c r="D185" t="s">
        <v>1697</v>
      </c>
      <c r="E185" t="s">
        <v>740</v>
      </c>
      <c r="F185">
        <v>0.82</v>
      </c>
      <c r="G185" t="s">
        <v>1724</v>
      </c>
      <c r="H185" t="s">
        <v>1996</v>
      </c>
    </row>
    <row r="186" spans="2:9" ht="45" x14ac:dyDescent="0.25">
      <c r="B186" s="19" t="s">
        <v>2048</v>
      </c>
      <c r="C186" s="19" t="s">
        <v>2065</v>
      </c>
      <c r="D186" t="s">
        <v>517</v>
      </c>
      <c r="E186" t="s">
        <v>740</v>
      </c>
      <c r="F186">
        <v>0.82</v>
      </c>
      <c r="G186" t="s">
        <v>1725</v>
      </c>
      <c r="H186" t="s">
        <v>1996</v>
      </c>
    </row>
    <row r="187" spans="2:9" ht="45" x14ac:dyDescent="0.25">
      <c r="B187" s="19" t="s">
        <v>2049</v>
      </c>
      <c r="C187" s="19" t="s">
        <v>2065</v>
      </c>
      <c r="D187" t="s">
        <v>1717</v>
      </c>
      <c r="E187" t="s">
        <v>740</v>
      </c>
      <c r="F187">
        <v>0.44</v>
      </c>
      <c r="G187" t="s">
        <v>1726</v>
      </c>
      <c r="H187" s="26" t="s">
        <v>2017</v>
      </c>
    </row>
    <row r="188" spans="2:9" ht="45" x14ac:dyDescent="0.25">
      <c r="B188" s="19" t="s">
        <v>2050</v>
      </c>
      <c r="C188" s="19" t="s">
        <v>2065</v>
      </c>
      <c r="D188" t="s">
        <v>1719</v>
      </c>
      <c r="E188" t="s">
        <v>740</v>
      </c>
      <c r="F188">
        <v>0.3</v>
      </c>
      <c r="G188" t="s">
        <v>1727</v>
      </c>
      <c r="H188" s="26" t="s">
        <v>2017</v>
      </c>
    </row>
    <row r="189" spans="2:9" ht="45" x14ac:dyDescent="0.25">
      <c r="B189" s="19" t="s">
        <v>2051</v>
      </c>
      <c r="C189" s="19" t="s">
        <v>2065</v>
      </c>
      <c r="D189" t="s">
        <v>787</v>
      </c>
      <c r="E189" t="s">
        <v>740</v>
      </c>
      <c r="F189">
        <v>0.21</v>
      </c>
      <c r="G189" t="s">
        <v>2006</v>
      </c>
      <c r="H189" s="26" t="s">
        <v>2017</v>
      </c>
    </row>
    <row r="190" spans="2:9" ht="45" x14ac:dyDescent="0.25">
      <c r="B190" s="19" t="s">
        <v>2052</v>
      </c>
      <c r="C190" s="19" t="s">
        <v>2065</v>
      </c>
      <c r="D190" t="s">
        <v>687</v>
      </c>
      <c r="E190" t="s">
        <v>740</v>
      </c>
      <c r="F190">
        <v>0.22</v>
      </c>
      <c r="G190" t="s">
        <v>2008</v>
      </c>
      <c r="H190" s="26" t="s">
        <v>2017</v>
      </c>
    </row>
    <row r="191" spans="2:9" ht="45" x14ac:dyDescent="0.25">
      <c r="B191" s="19" t="s">
        <v>2053</v>
      </c>
      <c r="C191" s="19" t="s">
        <v>2065</v>
      </c>
      <c r="D191" t="s">
        <v>1716</v>
      </c>
      <c r="E191" t="s">
        <v>740</v>
      </c>
      <c r="F191">
        <v>0.22</v>
      </c>
      <c r="G191" t="s">
        <v>1011</v>
      </c>
      <c r="H191" t="s">
        <v>2010</v>
      </c>
    </row>
    <row r="192" spans="2:9" ht="45" x14ac:dyDescent="0.25">
      <c r="B192" s="19" t="s">
        <v>2067</v>
      </c>
      <c r="C192" s="19" t="s">
        <v>2065</v>
      </c>
      <c r="D192" t="s">
        <v>1718</v>
      </c>
      <c r="E192" t="s">
        <v>740</v>
      </c>
      <c r="F192">
        <v>0.22</v>
      </c>
      <c r="G192" t="s">
        <v>134</v>
      </c>
      <c r="H192" t="s">
        <v>2012</v>
      </c>
    </row>
    <row r="193" spans="2:8" ht="45" x14ac:dyDescent="0.25">
      <c r="B193" s="19" t="s">
        <v>2055</v>
      </c>
      <c r="C193" s="19" t="s">
        <v>2065</v>
      </c>
      <c r="D193" t="s">
        <v>2015</v>
      </c>
      <c r="E193" t="s">
        <v>740</v>
      </c>
      <c r="F193">
        <v>0.22</v>
      </c>
      <c r="G193" t="s">
        <v>2016</v>
      </c>
      <c r="H193" s="26" t="s">
        <v>2017</v>
      </c>
    </row>
    <row r="194" spans="2:8" ht="45" x14ac:dyDescent="0.25">
      <c r="B194" s="19" t="s">
        <v>2044</v>
      </c>
      <c r="C194" s="19" t="s">
        <v>2065</v>
      </c>
      <c r="D194" t="s">
        <v>1692</v>
      </c>
      <c r="E194" t="s">
        <v>185</v>
      </c>
      <c r="F194">
        <v>1.45</v>
      </c>
      <c r="G194" t="s">
        <v>123</v>
      </c>
      <c r="H194" t="s">
        <v>1996</v>
      </c>
    </row>
    <row r="195" spans="2:8" ht="45" x14ac:dyDescent="0.25">
      <c r="B195" s="19" t="s">
        <v>2045</v>
      </c>
      <c r="C195" s="19" t="s">
        <v>2065</v>
      </c>
      <c r="D195" t="s">
        <v>1695</v>
      </c>
      <c r="E195" t="s">
        <v>185</v>
      </c>
      <c r="F195">
        <v>1.45</v>
      </c>
      <c r="G195" t="s">
        <v>1722</v>
      </c>
      <c r="H195" t="s">
        <v>1996</v>
      </c>
    </row>
    <row r="196" spans="2:8" ht="45" x14ac:dyDescent="0.25">
      <c r="B196" s="19" t="s">
        <v>2046</v>
      </c>
      <c r="C196" s="19" t="s">
        <v>2065</v>
      </c>
      <c r="D196" t="s">
        <v>733</v>
      </c>
      <c r="E196" t="s">
        <v>185</v>
      </c>
      <c r="F196">
        <v>1.21</v>
      </c>
      <c r="G196" t="s">
        <v>1723</v>
      </c>
      <c r="H196" t="s">
        <v>1996</v>
      </c>
    </row>
    <row r="197" spans="2:8" ht="45" x14ac:dyDescent="0.25">
      <c r="B197" s="19" t="s">
        <v>2047</v>
      </c>
      <c r="C197" s="19" t="s">
        <v>2065</v>
      </c>
      <c r="D197" t="s">
        <v>1697</v>
      </c>
      <c r="E197" t="s">
        <v>185</v>
      </c>
      <c r="F197">
        <v>1.3</v>
      </c>
      <c r="G197" t="s">
        <v>1724</v>
      </c>
      <c r="H197" t="s">
        <v>1996</v>
      </c>
    </row>
    <row r="198" spans="2:8" ht="45" x14ac:dyDescent="0.25">
      <c r="B198" s="19" t="s">
        <v>2048</v>
      </c>
      <c r="C198" s="19" t="s">
        <v>2065</v>
      </c>
      <c r="D198" t="s">
        <v>517</v>
      </c>
      <c r="E198" t="s">
        <v>185</v>
      </c>
      <c r="F198">
        <v>1.46</v>
      </c>
      <c r="G198" t="s">
        <v>1725</v>
      </c>
      <c r="H198" t="s">
        <v>1996</v>
      </c>
    </row>
    <row r="199" spans="2:8" ht="45" x14ac:dyDescent="0.25">
      <c r="B199" s="19" t="s">
        <v>2049</v>
      </c>
      <c r="C199" s="19" t="s">
        <v>2065</v>
      </c>
      <c r="D199" t="s">
        <v>1717</v>
      </c>
      <c r="E199" t="s">
        <v>185</v>
      </c>
      <c r="F199">
        <v>0.8</v>
      </c>
      <c r="G199" t="s">
        <v>1726</v>
      </c>
      <c r="H199" s="26" t="s">
        <v>2017</v>
      </c>
    </row>
    <row r="200" spans="2:8" ht="45" x14ac:dyDescent="0.25">
      <c r="B200" s="19" t="s">
        <v>2050</v>
      </c>
      <c r="C200" s="19" t="s">
        <v>2065</v>
      </c>
      <c r="D200" t="s">
        <v>1719</v>
      </c>
      <c r="E200" t="s">
        <v>185</v>
      </c>
      <c r="F200">
        <v>0.66</v>
      </c>
      <c r="G200" t="s">
        <v>1727</v>
      </c>
      <c r="H200" s="26" t="s">
        <v>2017</v>
      </c>
    </row>
    <row r="201" spans="2:8" ht="45" x14ac:dyDescent="0.25">
      <c r="B201" s="19" t="s">
        <v>2051</v>
      </c>
      <c r="C201" s="19" t="s">
        <v>2065</v>
      </c>
      <c r="D201" t="s">
        <v>787</v>
      </c>
      <c r="E201" t="s">
        <v>185</v>
      </c>
      <c r="F201">
        <v>0.28000000000000003</v>
      </c>
      <c r="G201" t="s">
        <v>2006</v>
      </c>
      <c r="H201" s="26" t="s">
        <v>2017</v>
      </c>
    </row>
    <row r="202" spans="2:8" ht="45" x14ac:dyDescent="0.25">
      <c r="B202" s="19" t="s">
        <v>2052</v>
      </c>
      <c r="C202" s="19" t="s">
        <v>2065</v>
      </c>
      <c r="D202" t="s">
        <v>687</v>
      </c>
      <c r="E202" t="s">
        <v>185</v>
      </c>
      <c r="F202">
        <v>0.35</v>
      </c>
      <c r="G202" t="s">
        <v>2008</v>
      </c>
      <c r="H202" s="26" t="s">
        <v>2017</v>
      </c>
    </row>
    <row r="203" spans="2:8" ht="45" x14ac:dyDescent="0.25">
      <c r="B203" s="19" t="s">
        <v>2053</v>
      </c>
      <c r="C203" s="19" t="s">
        <v>2065</v>
      </c>
      <c r="D203" t="s">
        <v>1716</v>
      </c>
      <c r="E203" t="s">
        <v>185</v>
      </c>
      <c r="F203">
        <v>0.24</v>
      </c>
      <c r="G203" t="s">
        <v>1011</v>
      </c>
      <c r="H203" t="s">
        <v>2010</v>
      </c>
    </row>
    <row r="204" spans="2:8" ht="45" x14ac:dyDescent="0.25">
      <c r="B204" s="19" t="s">
        <v>2067</v>
      </c>
      <c r="C204" s="19" t="s">
        <v>2065</v>
      </c>
      <c r="D204" t="s">
        <v>1718</v>
      </c>
      <c r="E204" t="s">
        <v>185</v>
      </c>
      <c r="F204">
        <v>0.24</v>
      </c>
      <c r="G204" t="s">
        <v>134</v>
      </c>
      <c r="H204" t="s">
        <v>2012</v>
      </c>
    </row>
    <row r="205" spans="2:8" ht="45" x14ac:dyDescent="0.25">
      <c r="B205" s="19" t="s">
        <v>2055</v>
      </c>
      <c r="C205" s="19" t="s">
        <v>2065</v>
      </c>
      <c r="D205" t="s">
        <v>2015</v>
      </c>
      <c r="E205" t="s">
        <v>185</v>
      </c>
      <c r="F205">
        <v>0.24</v>
      </c>
      <c r="G205" t="s">
        <v>2016</v>
      </c>
      <c r="H205" s="26" t="s">
        <v>2017</v>
      </c>
    </row>
    <row r="206" spans="2:8" ht="45" x14ac:dyDescent="0.25">
      <c r="B206" s="19" t="s">
        <v>2044</v>
      </c>
      <c r="C206" s="19" t="s">
        <v>2065</v>
      </c>
      <c r="D206" t="s">
        <v>1692</v>
      </c>
      <c r="E206" t="s">
        <v>544</v>
      </c>
      <c r="F206">
        <v>1.37</v>
      </c>
      <c r="G206" t="s">
        <v>123</v>
      </c>
      <c r="H206" t="s">
        <v>1996</v>
      </c>
    </row>
    <row r="207" spans="2:8" ht="45" x14ac:dyDescent="0.25">
      <c r="B207" s="19" t="s">
        <v>2045</v>
      </c>
      <c r="C207" s="19" t="s">
        <v>2065</v>
      </c>
      <c r="D207" t="s">
        <v>1695</v>
      </c>
      <c r="E207" t="s">
        <v>544</v>
      </c>
      <c r="F207">
        <v>1.1100000000000001</v>
      </c>
      <c r="G207" t="s">
        <v>1722</v>
      </c>
      <c r="H207" t="s">
        <v>1996</v>
      </c>
    </row>
    <row r="208" spans="2:8" ht="45" x14ac:dyDescent="0.25">
      <c r="B208" s="19" t="s">
        <v>2046</v>
      </c>
      <c r="C208" s="19" t="s">
        <v>2065</v>
      </c>
      <c r="D208" t="s">
        <v>733</v>
      </c>
      <c r="E208" t="s">
        <v>544</v>
      </c>
      <c r="F208">
        <v>1.65</v>
      </c>
      <c r="G208" t="s">
        <v>1723</v>
      </c>
      <c r="H208" t="s">
        <v>1996</v>
      </c>
    </row>
    <row r="209" spans="2:8" ht="45" x14ac:dyDescent="0.25">
      <c r="B209" s="19" t="s">
        <v>2047</v>
      </c>
      <c r="C209" s="19" t="s">
        <v>2065</v>
      </c>
      <c r="D209" t="s">
        <v>1697</v>
      </c>
      <c r="E209" t="s">
        <v>544</v>
      </c>
      <c r="F209">
        <v>0.97</v>
      </c>
      <c r="G209" t="s">
        <v>1724</v>
      </c>
      <c r="H209" t="s">
        <v>1996</v>
      </c>
    </row>
    <row r="210" spans="2:8" ht="45" x14ac:dyDescent="0.25">
      <c r="B210" s="19" t="s">
        <v>2048</v>
      </c>
      <c r="C210" s="19" t="s">
        <v>2065</v>
      </c>
      <c r="D210" t="s">
        <v>517</v>
      </c>
      <c r="E210" t="s">
        <v>544</v>
      </c>
      <c r="F210">
        <v>0.97</v>
      </c>
      <c r="G210" t="s">
        <v>1725</v>
      </c>
      <c r="H210" t="s">
        <v>1996</v>
      </c>
    </row>
    <row r="211" spans="2:8" ht="45" x14ac:dyDescent="0.25">
      <c r="B211" s="19" t="s">
        <v>2049</v>
      </c>
      <c r="C211" s="19" t="s">
        <v>2065</v>
      </c>
      <c r="D211" t="s">
        <v>1717</v>
      </c>
      <c r="E211" t="s">
        <v>544</v>
      </c>
      <c r="F211">
        <v>0.67</v>
      </c>
      <c r="G211" t="s">
        <v>1726</v>
      </c>
      <c r="H211" t="s">
        <v>1996</v>
      </c>
    </row>
    <row r="212" spans="2:8" ht="45" x14ac:dyDescent="0.25">
      <c r="B212" s="19" t="s">
        <v>2050</v>
      </c>
      <c r="C212" s="19" t="s">
        <v>2065</v>
      </c>
      <c r="D212" t="s">
        <v>1719</v>
      </c>
      <c r="E212" t="s">
        <v>544</v>
      </c>
      <c r="F212">
        <v>0.55000000000000004</v>
      </c>
      <c r="G212" t="s">
        <v>1727</v>
      </c>
      <c r="H212" t="s">
        <v>1996</v>
      </c>
    </row>
    <row r="213" spans="2:8" ht="45" x14ac:dyDescent="0.25">
      <c r="B213" s="19" t="s">
        <v>2051</v>
      </c>
      <c r="C213" s="19" t="s">
        <v>2065</v>
      </c>
      <c r="D213" t="s">
        <v>787</v>
      </c>
      <c r="E213" t="s">
        <v>544</v>
      </c>
      <c r="F213">
        <v>0.34</v>
      </c>
      <c r="G213" t="s">
        <v>2006</v>
      </c>
      <c r="H213" t="s">
        <v>1996</v>
      </c>
    </row>
    <row r="214" spans="2:8" ht="45" x14ac:dyDescent="0.25">
      <c r="B214" s="19" t="s">
        <v>2052</v>
      </c>
      <c r="C214" s="19" t="s">
        <v>2065</v>
      </c>
      <c r="D214" t="s">
        <v>687</v>
      </c>
      <c r="E214" t="s">
        <v>544</v>
      </c>
      <c r="F214">
        <v>0.34</v>
      </c>
      <c r="G214" t="s">
        <v>2008</v>
      </c>
      <c r="H214" t="s">
        <v>1996</v>
      </c>
    </row>
    <row r="215" spans="2:8" ht="45" x14ac:dyDescent="0.25">
      <c r="B215" s="19" t="s">
        <v>2053</v>
      </c>
      <c r="C215" s="19" t="s">
        <v>2065</v>
      </c>
      <c r="D215" t="s">
        <v>1716</v>
      </c>
      <c r="E215" t="s">
        <v>544</v>
      </c>
      <c r="F215">
        <v>0.3</v>
      </c>
      <c r="G215" t="s">
        <v>1011</v>
      </c>
      <c r="H215" t="s">
        <v>2010</v>
      </c>
    </row>
    <row r="216" spans="2:8" ht="45" x14ac:dyDescent="0.25">
      <c r="B216" s="19" t="s">
        <v>2067</v>
      </c>
      <c r="C216" s="19" t="s">
        <v>2065</v>
      </c>
      <c r="D216" t="s">
        <v>1718</v>
      </c>
      <c r="E216" t="s">
        <v>544</v>
      </c>
      <c r="F216">
        <v>0.35</v>
      </c>
      <c r="G216" t="s">
        <v>134</v>
      </c>
      <c r="H216" s="26" t="s">
        <v>2042</v>
      </c>
    </row>
    <row r="217" spans="2:8" ht="45" x14ac:dyDescent="0.25">
      <c r="B217" s="19" t="s">
        <v>2055</v>
      </c>
      <c r="C217" s="19" t="s">
        <v>2065</v>
      </c>
      <c r="D217" t="s">
        <v>2015</v>
      </c>
      <c r="E217" t="s">
        <v>544</v>
      </c>
      <c r="F217">
        <v>0.35</v>
      </c>
      <c r="G217" t="s">
        <v>2016</v>
      </c>
      <c r="H217" s="26" t="s">
        <v>2017</v>
      </c>
    </row>
    <row r="218" spans="2:8" ht="45" x14ac:dyDescent="0.25">
      <c r="B218" s="19" t="s">
        <v>2044</v>
      </c>
      <c r="C218" s="19" t="s">
        <v>2065</v>
      </c>
      <c r="D218" t="s">
        <v>1692</v>
      </c>
      <c r="E218" t="s">
        <v>738</v>
      </c>
      <c r="F218">
        <v>2.57</v>
      </c>
      <c r="G218" t="s">
        <v>123</v>
      </c>
      <c r="H218" t="s">
        <v>1996</v>
      </c>
    </row>
    <row r="219" spans="2:8" ht="45" x14ac:dyDescent="0.25">
      <c r="B219" s="19" t="s">
        <v>2045</v>
      </c>
      <c r="C219" s="19" t="s">
        <v>2065</v>
      </c>
      <c r="D219" t="s">
        <v>1695</v>
      </c>
      <c r="E219" t="s">
        <v>738</v>
      </c>
      <c r="F219">
        <v>4.3</v>
      </c>
      <c r="G219" t="s">
        <v>1722</v>
      </c>
      <c r="H219" t="s">
        <v>1996</v>
      </c>
    </row>
    <row r="220" spans="2:8" ht="45" x14ac:dyDescent="0.25">
      <c r="B220" s="19" t="s">
        <v>2046</v>
      </c>
      <c r="C220" s="19" t="s">
        <v>2065</v>
      </c>
      <c r="D220" t="s">
        <v>733</v>
      </c>
      <c r="E220" t="s">
        <v>738</v>
      </c>
      <c r="F220">
        <v>2.8</v>
      </c>
      <c r="G220" t="s">
        <v>1723</v>
      </c>
      <c r="H220" t="s">
        <v>1996</v>
      </c>
    </row>
    <row r="221" spans="2:8" ht="45" x14ac:dyDescent="0.25">
      <c r="B221" s="19" t="s">
        <v>2047</v>
      </c>
      <c r="C221" s="19" t="s">
        <v>2065</v>
      </c>
      <c r="D221" t="s">
        <v>1697</v>
      </c>
      <c r="E221" t="s">
        <v>738</v>
      </c>
      <c r="F221">
        <v>2.57</v>
      </c>
      <c r="G221" t="s">
        <v>1724</v>
      </c>
      <c r="H221" t="s">
        <v>1996</v>
      </c>
    </row>
    <row r="222" spans="2:8" ht="45" x14ac:dyDescent="0.25">
      <c r="B222" s="19" t="s">
        <v>2048</v>
      </c>
      <c r="C222" s="19" t="s">
        <v>2065</v>
      </c>
      <c r="D222" t="s">
        <v>517</v>
      </c>
      <c r="E222" t="s">
        <v>738</v>
      </c>
      <c r="F222">
        <v>2.8</v>
      </c>
      <c r="G222" t="s">
        <v>1725</v>
      </c>
      <c r="H222" t="s">
        <v>1996</v>
      </c>
    </row>
    <row r="223" spans="2:8" ht="45" x14ac:dyDescent="0.25">
      <c r="B223" s="19" t="s">
        <v>2049</v>
      </c>
      <c r="C223" s="19" t="s">
        <v>2065</v>
      </c>
      <c r="D223" t="s">
        <v>1717</v>
      </c>
      <c r="E223" t="s">
        <v>738</v>
      </c>
      <c r="F223">
        <v>2.57</v>
      </c>
      <c r="G223" t="s">
        <v>1726</v>
      </c>
      <c r="H223" t="s">
        <v>1996</v>
      </c>
    </row>
    <row r="224" spans="2:8" ht="45" x14ac:dyDescent="0.25">
      <c r="B224" s="19" t="s">
        <v>2050</v>
      </c>
      <c r="C224" s="19" t="s">
        <v>2065</v>
      </c>
      <c r="D224" t="s">
        <v>1719</v>
      </c>
      <c r="E224" t="s">
        <v>738</v>
      </c>
      <c r="F224">
        <v>2.57</v>
      </c>
      <c r="G224" t="s">
        <v>1727</v>
      </c>
      <c r="H224" t="s">
        <v>1996</v>
      </c>
    </row>
    <row r="225" spans="2:8" ht="45" x14ac:dyDescent="0.25">
      <c r="B225" s="19" t="s">
        <v>2051</v>
      </c>
      <c r="C225" s="19" t="s">
        <v>2065</v>
      </c>
      <c r="D225" t="s">
        <v>787</v>
      </c>
      <c r="E225" t="s">
        <v>738</v>
      </c>
      <c r="F225">
        <v>1.6</v>
      </c>
      <c r="G225" t="s">
        <v>2006</v>
      </c>
      <c r="H225" t="s">
        <v>1996</v>
      </c>
    </row>
    <row r="226" spans="2:8" ht="45" x14ac:dyDescent="0.25">
      <c r="B226" s="19" t="s">
        <v>2052</v>
      </c>
      <c r="C226" s="19" t="s">
        <v>2065</v>
      </c>
      <c r="D226" t="s">
        <v>687</v>
      </c>
      <c r="E226" t="s">
        <v>738</v>
      </c>
      <c r="F226">
        <v>1.6</v>
      </c>
      <c r="G226" t="s">
        <v>2008</v>
      </c>
      <c r="H226" t="s">
        <v>1996</v>
      </c>
    </row>
    <row r="227" spans="2:8" ht="45" x14ac:dyDescent="0.25">
      <c r="B227" s="19" t="s">
        <v>2053</v>
      </c>
      <c r="C227" s="19" t="s">
        <v>2065</v>
      </c>
      <c r="D227" t="s">
        <v>1716</v>
      </c>
      <c r="E227" t="s">
        <v>738</v>
      </c>
      <c r="F227">
        <v>1.45</v>
      </c>
      <c r="G227" t="s">
        <v>1011</v>
      </c>
      <c r="H227" t="s">
        <v>2010</v>
      </c>
    </row>
    <row r="228" spans="2:8" ht="45" x14ac:dyDescent="0.25">
      <c r="B228" s="19" t="s">
        <v>2067</v>
      </c>
      <c r="C228" s="19" t="s">
        <v>2065</v>
      </c>
      <c r="D228" t="s">
        <v>1718</v>
      </c>
      <c r="E228" t="s">
        <v>738</v>
      </c>
      <c r="F228">
        <v>1.1000000000000001</v>
      </c>
      <c r="G228" t="s">
        <v>134</v>
      </c>
      <c r="H228" t="s">
        <v>2012</v>
      </c>
    </row>
    <row r="229" spans="2:8" ht="45" x14ac:dyDescent="0.25">
      <c r="B229" s="19" t="s">
        <v>2055</v>
      </c>
      <c r="C229" s="19" t="s">
        <v>2065</v>
      </c>
      <c r="D229" t="s">
        <v>2015</v>
      </c>
      <c r="E229" t="s">
        <v>738</v>
      </c>
      <c r="F229">
        <v>1.1000000000000001</v>
      </c>
      <c r="G229" t="s">
        <v>2016</v>
      </c>
      <c r="H229" s="26" t="s">
        <v>2017</v>
      </c>
    </row>
    <row r="230" spans="2:8" ht="60" x14ac:dyDescent="0.25">
      <c r="B230" s="19" t="s">
        <v>2057</v>
      </c>
      <c r="C230" s="19" t="s">
        <v>2068</v>
      </c>
      <c r="D230" t="s">
        <v>733</v>
      </c>
      <c r="E230" t="s">
        <v>740</v>
      </c>
      <c r="F230">
        <v>1.1399999999999999</v>
      </c>
      <c r="G230" t="s">
        <v>1723</v>
      </c>
      <c r="H230" t="s">
        <v>1996</v>
      </c>
    </row>
    <row r="231" spans="2:8" ht="60" x14ac:dyDescent="0.25">
      <c r="B231" s="19" t="s">
        <v>2058</v>
      </c>
      <c r="C231" s="19" t="s">
        <v>2068</v>
      </c>
      <c r="D231" t="s">
        <v>1697</v>
      </c>
      <c r="E231" t="s">
        <v>740</v>
      </c>
      <c r="F231">
        <v>1.1399999999999999</v>
      </c>
      <c r="G231" t="s">
        <v>1724</v>
      </c>
      <c r="H231" t="s">
        <v>1996</v>
      </c>
    </row>
    <row r="232" spans="2:8" ht="75" x14ac:dyDescent="0.25">
      <c r="B232" s="19" t="s">
        <v>2059</v>
      </c>
      <c r="C232" s="19" t="s">
        <v>2069</v>
      </c>
      <c r="D232" t="s">
        <v>517</v>
      </c>
      <c r="E232" t="s">
        <v>740</v>
      </c>
      <c r="F232">
        <v>0.97</v>
      </c>
      <c r="G232" t="s">
        <v>1725</v>
      </c>
      <c r="H232" t="s">
        <v>1996</v>
      </c>
    </row>
    <row r="233" spans="2:8" ht="75" x14ac:dyDescent="0.25">
      <c r="B233" s="19" t="s">
        <v>2060</v>
      </c>
      <c r="C233" s="19" t="s">
        <v>2069</v>
      </c>
      <c r="D233" t="s">
        <v>1717</v>
      </c>
      <c r="E233" t="s">
        <v>740</v>
      </c>
      <c r="F233">
        <v>0.97</v>
      </c>
      <c r="G233" t="s">
        <v>1726</v>
      </c>
      <c r="H233" t="s">
        <v>1996</v>
      </c>
    </row>
    <row r="234" spans="2:8" ht="75" x14ac:dyDescent="0.25">
      <c r="B234" s="19" t="s">
        <v>2061</v>
      </c>
      <c r="C234" s="19" t="s">
        <v>2069</v>
      </c>
      <c r="D234" t="s">
        <v>1719</v>
      </c>
      <c r="E234" t="s">
        <v>740</v>
      </c>
      <c r="F234">
        <v>0.84</v>
      </c>
      <c r="G234" t="s">
        <v>1727</v>
      </c>
      <c r="H234" t="s">
        <v>1996</v>
      </c>
    </row>
    <row r="235" spans="2:8" ht="60" x14ac:dyDescent="0.25">
      <c r="B235" s="19" t="s">
        <v>2057</v>
      </c>
      <c r="C235" s="19" t="s">
        <v>2068</v>
      </c>
      <c r="D235" t="s">
        <v>733</v>
      </c>
      <c r="E235" t="s">
        <v>185</v>
      </c>
      <c r="F235">
        <v>1.21</v>
      </c>
      <c r="G235" t="s">
        <v>1723</v>
      </c>
      <c r="H235" t="s">
        <v>1996</v>
      </c>
    </row>
    <row r="236" spans="2:8" ht="60" x14ac:dyDescent="0.25">
      <c r="B236" s="19" t="s">
        <v>2058</v>
      </c>
      <c r="C236" s="19" t="s">
        <v>2068</v>
      </c>
      <c r="D236" t="s">
        <v>1697</v>
      </c>
      <c r="E236" t="s">
        <v>185</v>
      </c>
      <c r="F236">
        <v>1.46</v>
      </c>
      <c r="G236" t="s">
        <v>1724</v>
      </c>
      <c r="H236" t="s">
        <v>1996</v>
      </c>
    </row>
    <row r="237" spans="2:8" ht="75" x14ac:dyDescent="0.25">
      <c r="B237" s="19" t="s">
        <v>2059</v>
      </c>
      <c r="C237" s="19" t="s">
        <v>2069</v>
      </c>
      <c r="D237" t="s">
        <v>517</v>
      </c>
      <c r="E237" t="s">
        <v>185</v>
      </c>
      <c r="F237">
        <v>0.88</v>
      </c>
      <c r="G237" t="s">
        <v>1725</v>
      </c>
      <c r="H237" t="s">
        <v>1996</v>
      </c>
    </row>
    <row r="238" spans="2:8" ht="75" x14ac:dyDescent="0.25">
      <c r="B238" s="19" t="s">
        <v>2060</v>
      </c>
      <c r="C238" s="19" t="s">
        <v>2069</v>
      </c>
      <c r="D238" t="s">
        <v>1717</v>
      </c>
      <c r="E238" t="s">
        <v>185</v>
      </c>
      <c r="F238">
        <v>0.88</v>
      </c>
      <c r="G238" t="s">
        <v>1726</v>
      </c>
      <c r="H238" t="s">
        <v>1996</v>
      </c>
    </row>
    <row r="239" spans="2:8" ht="75" x14ac:dyDescent="0.25">
      <c r="B239" s="19" t="s">
        <v>2061</v>
      </c>
      <c r="C239" s="19" t="s">
        <v>2069</v>
      </c>
      <c r="D239" t="s">
        <v>1719</v>
      </c>
      <c r="E239" t="s">
        <v>185</v>
      </c>
      <c r="F239">
        <v>0.76</v>
      </c>
      <c r="G239" t="s">
        <v>1727</v>
      </c>
      <c r="H239" t="s">
        <v>1996</v>
      </c>
    </row>
    <row r="240" spans="2:8" ht="60" x14ac:dyDescent="0.25">
      <c r="B240" s="19" t="s">
        <v>2057</v>
      </c>
      <c r="C240" s="19" t="s">
        <v>2068</v>
      </c>
      <c r="D240" t="s">
        <v>733</v>
      </c>
      <c r="E240" t="s">
        <v>544</v>
      </c>
      <c r="F240">
        <v>1.01</v>
      </c>
      <c r="G240" t="s">
        <v>1723</v>
      </c>
      <c r="H240" t="s">
        <v>1996</v>
      </c>
    </row>
    <row r="241" spans="2:8" ht="60" x14ac:dyDescent="0.25">
      <c r="B241" s="19" t="s">
        <v>2058</v>
      </c>
      <c r="C241" s="19" t="s">
        <v>2068</v>
      </c>
      <c r="D241" t="s">
        <v>1697</v>
      </c>
      <c r="E241" t="s">
        <v>544</v>
      </c>
      <c r="F241">
        <v>1.01</v>
      </c>
      <c r="G241" t="s">
        <v>1724</v>
      </c>
      <c r="H241" t="s">
        <v>1996</v>
      </c>
    </row>
    <row r="242" spans="2:8" ht="75" x14ac:dyDescent="0.25">
      <c r="B242" s="19" t="s">
        <v>2059</v>
      </c>
      <c r="C242" s="19" t="s">
        <v>2069</v>
      </c>
      <c r="D242" t="s">
        <v>517</v>
      </c>
      <c r="E242" t="s">
        <v>544</v>
      </c>
      <c r="F242">
        <v>1.01</v>
      </c>
      <c r="G242" t="s">
        <v>1725</v>
      </c>
      <c r="H242" t="s">
        <v>1996</v>
      </c>
    </row>
    <row r="243" spans="2:8" ht="75" x14ac:dyDescent="0.25">
      <c r="B243" s="19" t="s">
        <v>2060</v>
      </c>
      <c r="C243" s="19" t="s">
        <v>2069</v>
      </c>
      <c r="D243" t="s">
        <v>1717</v>
      </c>
      <c r="E243" t="s">
        <v>544</v>
      </c>
      <c r="F243">
        <v>0.85</v>
      </c>
      <c r="G243" t="s">
        <v>1726</v>
      </c>
      <c r="H243" t="s">
        <v>1996</v>
      </c>
    </row>
    <row r="244" spans="2:8" ht="75" x14ac:dyDescent="0.25">
      <c r="B244" s="19" t="s">
        <v>2061</v>
      </c>
      <c r="C244" s="19" t="s">
        <v>2069</v>
      </c>
      <c r="D244" t="s">
        <v>1719</v>
      </c>
      <c r="E244" t="s">
        <v>544</v>
      </c>
      <c r="F244">
        <v>0.85</v>
      </c>
      <c r="G244" t="s">
        <v>1727</v>
      </c>
      <c r="H244" t="s">
        <v>1996</v>
      </c>
    </row>
    <row r="245" spans="2:8" ht="60" x14ac:dyDescent="0.25">
      <c r="B245" s="19" t="s">
        <v>2057</v>
      </c>
      <c r="C245" s="19" t="s">
        <v>2068</v>
      </c>
      <c r="D245" t="s">
        <v>733</v>
      </c>
      <c r="E245" t="s">
        <v>738</v>
      </c>
      <c r="F245">
        <v>5.2</v>
      </c>
      <c r="G245" t="s">
        <v>1723</v>
      </c>
      <c r="H245" t="s">
        <v>1996</v>
      </c>
    </row>
    <row r="246" spans="2:8" ht="60" x14ac:dyDescent="0.25">
      <c r="B246" s="19" t="s">
        <v>2058</v>
      </c>
      <c r="C246" s="19" t="s">
        <v>2068</v>
      </c>
      <c r="D246" t="s">
        <v>1697</v>
      </c>
      <c r="E246" t="s">
        <v>738</v>
      </c>
      <c r="F246">
        <v>5.2</v>
      </c>
      <c r="G246" t="s">
        <v>1724</v>
      </c>
      <c r="H246" t="s">
        <v>1996</v>
      </c>
    </row>
    <row r="247" spans="2:8" ht="75" x14ac:dyDescent="0.25">
      <c r="B247" s="19" t="s">
        <v>2059</v>
      </c>
      <c r="C247" s="19" t="s">
        <v>2069</v>
      </c>
      <c r="D247" t="s">
        <v>517</v>
      </c>
      <c r="E247" t="s">
        <v>738</v>
      </c>
      <c r="F247">
        <v>5.2</v>
      </c>
      <c r="G247" t="s">
        <v>1725</v>
      </c>
      <c r="H247" t="s">
        <v>1996</v>
      </c>
    </row>
    <row r="248" spans="2:8" ht="75" x14ac:dyDescent="0.25">
      <c r="B248" s="19" t="s">
        <v>2060</v>
      </c>
      <c r="C248" s="19" t="s">
        <v>2069</v>
      </c>
      <c r="D248" t="s">
        <v>1717</v>
      </c>
      <c r="E248" t="s">
        <v>738</v>
      </c>
      <c r="F248">
        <v>2.57</v>
      </c>
      <c r="G248" t="s">
        <v>1726</v>
      </c>
      <c r="H248" t="s">
        <v>1996</v>
      </c>
    </row>
    <row r="249" spans="2:8" ht="75" x14ac:dyDescent="0.25">
      <c r="B249" s="19" t="s">
        <v>2061</v>
      </c>
      <c r="C249" s="19" t="s">
        <v>2069</v>
      </c>
      <c r="D249" t="s">
        <v>1719</v>
      </c>
      <c r="E249" t="s">
        <v>738</v>
      </c>
      <c r="F249">
        <v>2.57</v>
      </c>
      <c r="G249" t="s">
        <v>1727</v>
      </c>
      <c r="H249" t="s">
        <v>1996</v>
      </c>
    </row>
    <row r="250" spans="2:8" ht="45" x14ac:dyDescent="0.25">
      <c r="B250" s="19" t="s">
        <v>1995</v>
      </c>
      <c r="C250" s="19" t="s">
        <v>516</v>
      </c>
      <c r="D250" t="s">
        <v>1691</v>
      </c>
      <c r="E250" t="s">
        <v>543</v>
      </c>
      <c r="F250">
        <v>1.8</v>
      </c>
      <c r="G250" t="s">
        <v>120</v>
      </c>
    </row>
    <row r="251" spans="2:8" ht="45" x14ac:dyDescent="0.25">
      <c r="B251" s="19" t="s">
        <v>1998</v>
      </c>
      <c r="C251" s="19" t="s">
        <v>516</v>
      </c>
      <c r="D251" t="s">
        <v>1692</v>
      </c>
      <c r="E251" t="s">
        <v>543</v>
      </c>
      <c r="F251">
        <v>1.1100000000000001</v>
      </c>
      <c r="G251" t="s">
        <v>123</v>
      </c>
    </row>
    <row r="252" spans="2:8" ht="45" x14ac:dyDescent="0.25">
      <c r="B252" s="19" t="s">
        <v>1999</v>
      </c>
      <c r="C252" s="19" t="s">
        <v>516</v>
      </c>
      <c r="D252" t="s">
        <v>1695</v>
      </c>
      <c r="E252" t="s">
        <v>543</v>
      </c>
      <c r="F252">
        <v>1.1100000000000001</v>
      </c>
      <c r="G252" t="s">
        <v>1722</v>
      </c>
    </row>
    <row r="253" spans="2:8" ht="45" x14ac:dyDescent="0.25">
      <c r="B253" s="19" t="s">
        <v>2000</v>
      </c>
      <c r="C253" s="19" t="s">
        <v>516</v>
      </c>
      <c r="D253" t="s">
        <v>733</v>
      </c>
      <c r="E253" t="s">
        <v>543</v>
      </c>
      <c r="F253">
        <v>1.1100000000000001</v>
      </c>
      <c r="G253" t="s">
        <v>1723</v>
      </c>
    </row>
    <row r="254" spans="2:8" ht="45" x14ac:dyDescent="0.25">
      <c r="B254" s="19" t="s">
        <v>2001</v>
      </c>
      <c r="C254" s="19" t="s">
        <v>516</v>
      </c>
      <c r="D254" t="s">
        <v>1697</v>
      </c>
      <c r="E254" t="s">
        <v>543</v>
      </c>
      <c r="F254">
        <v>0.92</v>
      </c>
      <c r="G254" t="s">
        <v>1724</v>
      </c>
    </row>
    <row r="255" spans="2:8" ht="45" x14ac:dyDescent="0.25">
      <c r="B255" s="19" t="s">
        <v>2002</v>
      </c>
      <c r="C255" s="19" t="s">
        <v>516</v>
      </c>
      <c r="D255" t="s">
        <v>517</v>
      </c>
      <c r="E255" t="s">
        <v>543</v>
      </c>
      <c r="F255">
        <v>0.63</v>
      </c>
      <c r="G255" t="s">
        <v>1725</v>
      </c>
    </row>
    <row r="256" spans="2:8" ht="45" x14ac:dyDescent="0.25">
      <c r="B256" s="19" t="s">
        <v>2003</v>
      </c>
      <c r="C256" s="19" t="s">
        <v>516</v>
      </c>
      <c r="D256" t="s">
        <v>1717</v>
      </c>
      <c r="E256" t="s">
        <v>543</v>
      </c>
      <c r="F256">
        <v>0.43</v>
      </c>
      <c r="G256" t="s">
        <v>1726</v>
      </c>
    </row>
    <row r="257" spans="2:7" ht="45" x14ac:dyDescent="0.25">
      <c r="B257" s="19" t="s">
        <v>2004</v>
      </c>
      <c r="C257" s="19" t="s">
        <v>516</v>
      </c>
      <c r="D257" t="s">
        <v>1719</v>
      </c>
      <c r="E257" t="s">
        <v>543</v>
      </c>
      <c r="F257">
        <v>0.3</v>
      </c>
      <c r="G257" t="s">
        <v>1727</v>
      </c>
    </row>
    <row r="258" spans="2:7" ht="45" x14ac:dyDescent="0.25">
      <c r="B258" s="19" t="s">
        <v>2005</v>
      </c>
      <c r="C258" s="19" t="s">
        <v>516</v>
      </c>
      <c r="D258" t="s">
        <v>787</v>
      </c>
      <c r="E258" t="s">
        <v>543</v>
      </c>
      <c r="F258">
        <v>0.22</v>
      </c>
      <c r="G258" t="s">
        <v>2006</v>
      </c>
    </row>
    <row r="259" spans="2:7" ht="45" x14ac:dyDescent="0.25">
      <c r="B259" s="19" t="s">
        <v>2007</v>
      </c>
      <c r="C259" s="19" t="s">
        <v>516</v>
      </c>
      <c r="D259" t="s">
        <v>687</v>
      </c>
      <c r="E259" t="s">
        <v>543</v>
      </c>
      <c r="F259">
        <v>0.22</v>
      </c>
      <c r="G259" t="s">
        <v>2008</v>
      </c>
    </row>
    <row r="260" spans="2:7" ht="45" x14ac:dyDescent="0.25">
      <c r="B260" s="19" t="s">
        <v>2009</v>
      </c>
      <c r="C260" s="19" t="s">
        <v>516</v>
      </c>
      <c r="D260" t="s">
        <v>1716</v>
      </c>
      <c r="E260" t="s">
        <v>543</v>
      </c>
      <c r="F260">
        <v>0.22</v>
      </c>
      <c r="G260" t="s">
        <v>1011</v>
      </c>
    </row>
    <row r="261" spans="2:7" ht="45" x14ac:dyDescent="0.25">
      <c r="B261" s="19" t="s">
        <v>2011</v>
      </c>
      <c r="C261" s="19" t="s">
        <v>516</v>
      </c>
      <c r="D261" t="s">
        <v>1718</v>
      </c>
      <c r="E261" t="s">
        <v>543</v>
      </c>
      <c r="F261">
        <v>0.22</v>
      </c>
      <c r="G261" t="s">
        <v>134</v>
      </c>
    </row>
    <row r="262" spans="2:7" ht="45" x14ac:dyDescent="0.25">
      <c r="B262" s="19" t="s">
        <v>2014</v>
      </c>
      <c r="C262" s="19" t="s">
        <v>516</v>
      </c>
      <c r="D262" t="s">
        <v>2015</v>
      </c>
      <c r="E262" t="s">
        <v>543</v>
      </c>
      <c r="F262">
        <v>0.22</v>
      </c>
      <c r="G262" t="s">
        <v>2016</v>
      </c>
    </row>
    <row r="263" spans="2:7" ht="45" x14ac:dyDescent="0.25">
      <c r="B263" s="46" t="s">
        <v>2003</v>
      </c>
      <c r="C263" s="46" t="s">
        <v>516</v>
      </c>
      <c r="D263" t="s">
        <v>1694</v>
      </c>
      <c r="E263" t="s">
        <v>738</v>
      </c>
      <c r="F263">
        <v>4.3</v>
      </c>
      <c r="G263" t="s">
        <v>1726</v>
      </c>
    </row>
    <row r="264" spans="2:7" x14ac:dyDescent="0.25">
      <c r="B264" s="46" t="s">
        <v>2023</v>
      </c>
      <c r="C264" s="46" t="s">
        <v>1665</v>
      </c>
      <c r="D264" t="s">
        <v>1694</v>
      </c>
      <c r="E264" t="s">
        <v>738</v>
      </c>
      <c r="F264">
        <v>2.57</v>
      </c>
      <c r="G264" t="s">
        <v>1726</v>
      </c>
    </row>
    <row r="265" spans="2:7" ht="30" x14ac:dyDescent="0.25">
      <c r="B265" s="46" t="s">
        <v>2036</v>
      </c>
      <c r="C265" s="46" t="s">
        <v>1669</v>
      </c>
      <c r="D265" t="s">
        <v>1694</v>
      </c>
      <c r="E265" t="s">
        <v>738</v>
      </c>
      <c r="F265">
        <v>2.57</v>
      </c>
      <c r="G265" t="s">
        <v>1726</v>
      </c>
    </row>
    <row r="266" spans="2:7" ht="45" x14ac:dyDescent="0.25">
      <c r="B266" s="46" t="s">
        <v>2049</v>
      </c>
      <c r="C266" s="46" t="s">
        <v>2065</v>
      </c>
      <c r="D266" t="s">
        <v>1694</v>
      </c>
      <c r="E266" t="s">
        <v>738</v>
      </c>
      <c r="F266">
        <v>2.57</v>
      </c>
      <c r="G266" t="s">
        <v>1726</v>
      </c>
    </row>
    <row r="267" spans="2:7" ht="75" x14ac:dyDescent="0.25">
      <c r="B267" s="46" t="s">
        <v>2060</v>
      </c>
      <c r="C267" s="46" t="s">
        <v>2069</v>
      </c>
      <c r="D267" t="s">
        <v>1694</v>
      </c>
      <c r="E267" t="s">
        <v>738</v>
      </c>
      <c r="F267">
        <v>2.57</v>
      </c>
      <c r="G267" t="s">
        <v>1726</v>
      </c>
    </row>
    <row r="268" spans="2:7" ht="30" x14ac:dyDescent="0.25">
      <c r="B268" s="19" t="s">
        <v>2063</v>
      </c>
      <c r="C268" s="19" t="s">
        <v>1669</v>
      </c>
      <c r="D268" t="s">
        <v>1691</v>
      </c>
      <c r="E268" s="346" t="s">
        <v>543</v>
      </c>
      <c r="F268" s="346">
        <v>1.8</v>
      </c>
      <c r="G268" s="346" t="s">
        <v>120</v>
      </c>
    </row>
    <row r="269" spans="2:7" ht="30" x14ac:dyDescent="0.25">
      <c r="B269" s="19" t="s">
        <v>2031</v>
      </c>
      <c r="C269" s="19" t="s">
        <v>1669</v>
      </c>
      <c r="D269" t="s">
        <v>1692</v>
      </c>
      <c r="E269" t="s">
        <v>543</v>
      </c>
      <c r="F269">
        <v>1.1100000000000001</v>
      </c>
      <c r="G269" t="s">
        <v>123</v>
      </c>
    </row>
    <row r="270" spans="2:7" ht="30" x14ac:dyDescent="0.25">
      <c r="B270" s="19" t="s">
        <v>2032</v>
      </c>
      <c r="C270" s="19" t="s">
        <v>1669</v>
      </c>
      <c r="D270" t="s">
        <v>1695</v>
      </c>
      <c r="E270" s="346" t="s">
        <v>543</v>
      </c>
      <c r="F270" s="346">
        <v>1.1100000000000001</v>
      </c>
      <c r="G270" s="346" t="s">
        <v>1722</v>
      </c>
    </row>
    <row r="271" spans="2:7" ht="30" x14ac:dyDescent="0.25">
      <c r="B271" s="19" t="s">
        <v>2033</v>
      </c>
      <c r="C271" s="19" t="s">
        <v>1669</v>
      </c>
      <c r="D271" t="s">
        <v>733</v>
      </c>
      <c r="E271" t="s">
        <v>543</v>
      </c>
      <c r="F271">
        <v>1.1100000000000001</v>
      </c>
      <c r="G271" t="s">
        <v>1723</v>
      </c>
    </row>
    <row r="272" spans="2:7" ht="30" x14ac:dyDescent="0.25">
      <c r="B272" s="19" t="s">
        <v>2034</v>
      </c>
      <c r="C272" s="19" t="s">
        <v>1669</v>
      </c>
      <c r="D272" t="s">
        <v>1697</v>
      </c>
      <c r="E272" s="346" t="s">
        <v>543</v>
      </c>
      <c r="F272" s="346">
        <v>0.92</v>
      </c>
      <c r="G272" s="346" t="s">
        <v>1724</v>
      </c>
    </row>
    <row r="273" spans="2:7" ht="30" x14ac:dyDescent="0.25">
      <c r="B273" s="19" t="s">
        <v>2035</v>
      </c>
      <c r="C273" s="19" t="s">
        <v>1669</v>
      </c>
      <c r="D273" t="s">
        <v>517</v>
      </c>
      <c r="E273" t="s">
        <v>543</v>
      </c>
      <c r="F273">
        <v>0.63</v>
      </c>
      <c r="G273" t="s">
        <v>1725</v>
      </c>
    </row>
    <row r="274" spans="2:7" ht="30" x14ac:dyDescent="0.25">
      <c r="B274" s="19" t="s">
        <v>2036</v>
      </c>
      <c r="C274" s="19" t="s">
        <v>1669</v>
      </c>
      <c r="D274" t="s">
        <v>1717</v>
      </c>
      <c r="E274" s="346" t="s">
        <v>543</v>
      </c>
      <c r="F274" s="346">
        <v>0.43</v>
      </c>
      <c r="G274" s="346" t="s">
        <v>1726</v>
      </c>
    </row>
    <row r="275" spans="2:7" ht="30" x14ac:dyDescent="0.25">
      <c r="B275" s="19" t="s">
        <v>2037</v>
      </c>
      <c r="C275" s="19" t="s">
        <v>1669</v>
      </c>
      <c r="D275" t="s">
        <v>1719</v>
      </c>
      <c r="E275" t="s">
        <v>543</v>
      </c>
      <c r="F275">
        <v>0.3</v>
      </c>
      <c r="G275" t="s">
        <v>1727</v>
      </c>
    </row>
    <row r="276" spans="2:7" ht="30" x14ac:dyDescent="0.25">
      <c r="B276" s="19" t="s">
        <v>2038</v>
      </c>
      <c r="C276" s="19" t="s">
        <v>1669</v>
      </c>
      <c r="D276" t="s">
        <v>787</v>
      </c>
      <c r="E276" s="346" t="s">
        <v>543</v>
      </c>
      <c r="F276" s="346">
        <v>0.22</v>
      </c>
      <c r="G276" s="346" t="s">
        <v>2006</v>
      </c>
    </row>
    <row r="277" spans="2:7" ht="30" x14ac:dyDescent="0.25">
      <c r="B277" s="19" t="s">
        <v>2039</v>
      </c>
      <c r="C277" s="19" t="s">
        <v>1669</v>
      </c>
      <c r="D277" t="s">
        <v>687</v>
      </c>
      <c r="E277" t="s">
        <v>543</v>
      </c>
      <c r="F277">
        <v>0.22</v>
      </c>
      <c r="G277" t="s">
        <v>2008</v>
      </c>
    </row>
    <row r="278" spans="2:7" ht="30" x14ac:dyDescent="0.25">
      <c r="B278" s="19" t="s">
        <v>2040</v>
      </c>
      <c r="C278" s="19" t="s">
        <v>1669</v>
      </c>
      <c r="D278" t="s">
        <v>1716</v>
      </c>
      <c r="E278" s="346" t="s">
        <v>543</v>
      </c>
      <c r="F278" s="346">
        <v>0.22</v>
      </c>
      <c r="G278" s="346" t="s">
        <v>1011</v>
      </c>
    </row>
    <row r="279" spans="2:7" ht="30" x14ac:dyDescent="0.25">
      <c r="B279" s="19" t="s">
        <v>2064</v>
      </c>
      <c r="C279" s="19" t="s">
        <v>1669</v>
      </c>
      <c r="D279" t="s">
        <v>1718</v>
      </c>
      <c r="E279" t="s">
        <v>543</v>
      </c>
      <c r="F279">
        <v>0.22</v>
      </c>
      <c r="G279" t="s">
        <v>134</v>
      </c>
    </row>
    <row r="280" spans="2:7" ht="30" x14ac:dyDescent="0.25">
      <c r="B280" s="19" t="s">
        <v>2043</v>
      </c>
      <c r="C280" s="19" t="s">
        <v>1669</v>
      </c>
      <c r="D280" t="s">
        <v>2015</v>
      </c>
      <c r="E280" s="346" t="s">
        <v>543</v>
      </c>
      <c r="F280" s="346">
        <v>0.22</v>
      </c>
      <c r="G280" s="346" t="s">
        <v>2016</v>
      </c>
    </row>
    <row r="281" spans="2:7" x14ac:dyDescent="0.25">
      <c r="B281" s="19" t="s">
        <v>2018</v>
      </c>
      <c r="C281" s="19" t="s">
        <v>1665</v>
      </c>
      <c r="D281" s="19" t="s">
        <v>1692</v>
      </c>
      <c r="E281" s="19" t="s">
        <v>543</v>
      </c>
      <c r="F281" s="19">
        <v>1.1100000000000001</v>
      </c>
      <c r="G281" s="19" t="s">
        <v>123</v>
      </c>
    </row>
    <row r="282" spans="2:7" x14ac:dyDescent="0.25">
      <c r="B282" s="19" t="s">
        <v>2019</v>
      </c>
      <c r="C282" s="19" t="s">
        <v>1665</v>
      </c>
      <c r="D282" s="19" t="s">
        <v>1695</v>
      </c>
      <c r="E282" s="19" t="s">
        <v>543</v>
      </c>
      <c r="F282" s="19">
        <v>1.1100000000000001</v>
      </c>
      <c r="G282" s="19" t="s">
        <v>1722</v>
      </c>
    </row>
    <row r="283" spans="2:7" x14ac:dyDescent="0.25">
      <c r="B283" s="19" t="s">
        <v>2020</v>
      </c>
      <c r="C283" s="19" t="s">
        <v>1665</v>
      </c>
      <c r="D283" s="19" t="s">
        <v>733</v>
      </c>
      <c r="E283" s="19" t="s">
        <v>543</v>
      </c>
      <c r="F283" s="19">
        <v>1.1100000000000001</v>
      </c>
      <c r="G283" s="19" t="s">
        <v>1723</v>
      </c>
    </row>
    <row r="284" spans="2:7" x14ac:dyDescent="0.25">
      <c r="B284" s="19" t="s">
        <v>2021</v>
      </c>
      <c r="C284" s="19" t="s">
        <v>1665</v>
      </c>
      <c r="D284" s="19" t="s">
        <v>1697</v>
      </c>
      <c r="E284" s="19" t="s">
        <v>543</v>
      </c>
      <c r="F284" s="19">
        <v>0.92</v>
      </c>
      <c r="G284" s="19" t="s">
        <v>1724</v>
      </c>
    </row>
    <row r="285" spans="2:7" x14ac:dyDescent="0.25">
      <c r="B285" s="19" t="s">
        <v>2022</v>
      </c>
      <c r="C285" s="19" t="s">
        <v>1665</v>
      </c>
      <c r="D285" s="19" t="s">
        <v>517</v>
      </c>
      <c r="E285" s="19" t="s">
        <v>543</v>
      </c>
      <c r="F285" s="19">
        <v>0.63</v>
      </c>
      <c r="G285" s="19" t="s">
        <v>1725</v>
      </c>
    </row>
    <row r="286" spans="2:7" x14ac:dyDescent="0.25">
      <c r="B286" s="19" t="s">
        <v>2023</v>
      </c>
      <c r="C286" s="19" t="s">
        <v>1665</v>
      </c>
      <c r="D286" s="19" t="s">
        <v>1717</v>
      </c>
      <c r="E286" s="19" t="s">
        <v>543</v>
      </c>
      <c r="F286" s="19">
        <v>0.43</v>
      </c>
      <c r="G286" s="19" t="s">
        <v>1726</v>
      </c>
    </row>
    <row r="287" spans="2:7" x14ac:dyDescent="0.25">
      <c r="B287" s="19" t="s">
        <v>2024</v>
      </c>
      <c r="C287" s="19" t="s">
        <v>1665</v>
      </c>
      <c r="D287" s="19" t="s">
        <v>1719</v>
      </c>
      <c r="E287" s="19" t="s">
        <v>543</v>
      </c>
      <c r="F287" s="19">
        <v>0.3</v>
      </c>
      <c r="G287" s="19" t="s">
        <v>1727</v>
      </c>
    </row>
    <row r="288" spans="2:7" x14ac:dyDescent="0.25">
      <c r="B288" s="19" t="s">
        <v>2025</v>
      </c>
      <c r="C288" s="19" t="s">
        <v>1665</v>
      </c>
      <c r="D288" s="19" t="s">
        <v>787</v>
      </c>
      <c r="E288" s="19" t="s">
        <v>543</v>
      </c>
      <c r="F288" s="19">
        <v>0.22</v>
      </c>
      <c r="G288" s="19" t="s">
        <v>2006</v>
      </c>
    </row>
    <row r="289" spans="2:7" x14ac:dyDescent="0.25">
      <c r="B289" s="19" t="s">
        <v>2026</v>
      </c>
      <c r="C289" s="19" t="s">
        <v>1665</v>
      </c>
      <c r="D289" s="19" t="s">
        <v>687</v>
      </c>
      <c r="E289" s="19" t="s">
        <v>543</v>
      </c>
      <c r="F289" s="19">
        <v>0.22</v>
      </c>
      <c r="G289" s="19" t="s">
        <v>2008</v>
      </c>
    </row>
    <row r="290" spans="2:7" x14ac:dyDescent="0.25">
      <c r="B290" s="19" t="s">
        <v>2027</v>
      </c>
      <c r="C290" s="19" t="s">
        <v>1665</v>
      </c>
      <c r="D290" s="19" t="s">
        <v>1716</v>
      </c>
      <c r="E290" s="19" t="s">
        <v>543</v>
      </c>
      <c r="F290" s="19">
        <v>0.22</v>
      </c>
      <c r="G290" s="19" t="s">
        <v>1011</v>
      </c>
    </row>
    <row r="291" spans="2:7" x14ac:dyDescent="0.25">
      <c r="B291" s="19" t="s">
        <v>2062</v>
      </c>
      <c r="C291" s="19" t="s">
        <v>1665</v>
      </c>
      <c r="D291" s="19" t="s">
        <v>1718</v>
      </c>
      <c r="E291" s="19" t="s">
        <v>543</v>
      </c>
      <c r="F291" s="19">
        <v>0.22</v>
      </c>
      <c r="G291" s="19" t="s">
        <v>134</v>
      </c>
    </row>
    <row r="292" spans="2:7" x14ac:dyDescent="0.25">
      <c r="B292" s="19" t="s">
        <v>2029</v>
      </c>
      <c r="C292" s="19" t="s">
        <v>1665</v>
      </c>
      <c r="D292" s="19" t="s">
        <v>2015</v>
      </c>
      <c r="E292" s="19" t="s">
        <v>543</v>
      </c>
      <c r="F292" s="19">
        <v>0.22</v>
      </c>
      <c r="G292" s="19" t="s">
        <v>2016</v>
      </c>
    </row>
    <row r="293" spans="2:7" x14ac:dyDescent="0.25">
      <c r="B293" s="19"/>
      <c r="C293" s="19"/>
      <c r="D293" s="19"/>
      <c r="E293" s="19"/>
      <c r="F293" s="19"/>
      <c r="G293" s="19"/>
    </row>
    <row r="294" spans="2:7" x14ac:dyDescent="0.25">
      <c r="B294" s="19"/>
      <c r="C294" s="19"/>
    </row>
    <row r="295" spans="2:7" x14ac:dyDescent="0.25">
      <c r="B295" s="19"/>
      <c r="C295" s="19"/>
    </row>
    <row r="296" spans="2:7" x14ac:dyDescent="0.25">
      <c r="B296" s="19"/>
      <c r="C296" s="19"/>
    </row>
    <row r="297" spans="2:7" x14ac:dyDescent="0.25">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baseColWidth="10" defaultColWidth="11.42578125" defaultRowHeight="15" x14ac:dyDescent="0.2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x14ac:dyDescent="0.25">
      <c r="B1" s="17" t="s">
        <v>1843</v>
      </c>
      <c r="C1" s="53" t="s">
        <v>1844</v>
      </c>
      <c r="D1" s="54" t="s">
        <v>1845</v>
      </c>
      <c r="E1" s="53" t="s">
        <v>1846</v>
      </c>
      <c r="F1" s="54" t="s">
        <v>1847</v>
      </c>
      <c r="G1" s="53" t="s">
        <v>1848</v>
      </c>
      <c r="H1" s="54" t="s">
        <v>1849</v>
      </c>
      <c r="I1" s="53" t="s">
        <v>1850</v>
      </c>
      <c r="J1" s="54" t="s">
        <v>1851</v>
      </c>
      <c r="K1" s="53" t="s">
        <v>1852</v>
      </c>
      <c r="L1" s="54" t="s">
        <v>1853</v>
      </c>
      <c r="M1" s="53" t="s">
        <v>1854</v>
      </c>
      <c r="N1" s="54" t="s">
        <v>1855</v>
      </c>
      <c r="O1" s="53" t="s">
        <v>1856</v>
      </c>
      <c r="P1" s="54" t="s">
        <v>1857</v>
      </c>
      <c r="Q1" s="53" t="s">
        <v>1858</v>
      </c>
      <c r="R1" s="54" t="s">
        <v>1859</v>
      </c>
      <c r="S1" s="53" t="s">
        <v>1860</v>
      </c>
      <c r="T1" s="54" t="s">
        <v>1861</v>
      </c>
      <c r="U1" s="53" t="s">
        <v>1862</v>
      </c>
      <c r="V1" s="54" t="s">
        <v>1863</v>
      </c>
      <c r="W1" s="53" t="s">
        <v>1864</v>
      </c>
      <c r="X1" s="54" t="s">
        <v>1865</v>
      </c>
      <c r="Y1" s="53" t="s">
        <v>1866</v>
      </c>
      <c r="Z1" s="54" t="s">
        <v>1867</v>
      </c>
      <c r="AA1" s="53" t="s">
        <v>1868</v>
      </c>
      <c r="AB1" s="54" t="s">
        <v>1869</v>
      </c>
      <c r="AC1" s="53" t="s">
        <v>1870</v>
      </c>
      <c r="AD1" s="54" t="s">
        <v>1871</v>
      </c>
      <c r="AE1" s="53" t="s">
        <v>1872</v>
      </c>
      <c r="AF1" s="54" t="s">
        <v>1873</v>
      </c>
      <c r="AG1" s="53" t="s">
        <v>1874</v>
      </c>
      <c r="AH1" s="54" t="s">
        <v>1875</v>
      </c>
      <c r="AI1" s="53" t="s">
        <v>1876</v>
      </c>
      <c r="AJ1" s="54" t="s">
        <v>1877</v>
      </c>
      <c r="AK1" s="53" t="s">
        <v>1878</v>
      </c>
      <c r="AL1" s="54" t="s">
        <v>1879</v>
      </c>
      <c r="AM1" s="53" t="s">
        <v>1880</v>
      </c>
      <c r="AN1" s="54" t="s">
        <v>1881</v>
      </c>
      <c r="AO1" s="61" t="s">
        <v>1882</v>
      </c>
      <c r="AP1" s="53" t="s">
        <v>1883</v>
      </c>
      <c r="AQ1" s="54" t="s">
        <v>1884</v>
      </c>
      <c r="AR1" s="53" t="s">
        <v>1885</v>
      </c>
      <c r="AS1" s="54" t="s">
        <v>1886</v>
      </c>
      <c r="AT1" s="53" t="s">
        <v>1887</v>
      </c>
      <c r="AU1" s="54" t="s">
        <v>1888</v>
      </c>
      <c r="AV1" s="53" t="s">
        <v>1889</v>
      </c>
      <c r="AW1" s="54" t="s">
        <v>1890</v>
      </c>
      <c r="AX1" s="53" t="s">
        <v>1891</v>
      </c>
      <c r="AY1" s="54" t="s">
        <v>1892</v>
      </c>
      <c r="AZ1" s="53" t="s">
        <v>1893</v>
      </c>
      <c r="BA1" s="54" t="s">
        <v>1894</v>
      </c>
      <c r="BB1" s="53" t="s">
        <v>1895</v>
      </c>
      <c r="BC1" s="54" t="s">
        <v>1896</v>
      </c>
      <c r="BD1" s="53" t="s">
        <v>1897</v>
      </c>
    </row>
    <row r="2" spans="2:57" ht="31.5" customHeight="1" x14ac:dyDescent="0.25">
      <c r="B2" s="17" t="s">
        <v>1898</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x14ac:dyDescent="0.25">
      <c r="B3" s="17" t="s">
        <v>484</v>
      </c>
      <c r="C3" s="55" t="s">
        <v>1821</v>
      </c>
      <c r="D3" s="56" t="s">
        <v>1821</v>
      </c>
      <c r="E3" s="55" t="s">
        <v>1821</v>
      </c>
      <c r="F3" s="56" t="s">
        <v>1821</v>
      </c>
      <c r="G3" s="55" t="s">
        <v>1821</v>
      </c>
      <c r="H3" s="56" t="s">
        <v>1821</v>
      </c>
      <c r="I3" s="55" t="s">
        <v>1821</v>
      </c>
      <c r="J3" s="56" t="s">
        <v>1821</v>
      </c>
      <c r="K3" s="55" t="s">
        <v>1943</v>
      </c>
      <c r="L3" s="56" t="s">
        <v>1943</v>
      </c>
      <c r="M3" s="55" t="s">
        <v>1943</v>
      </c>
      <c r="N3" s="56" t="s">
        <v>1943</v>
      </c>
      <c r="O3" s="55" t="s">
        <v>1943</v>
      </c>
      <c r="P3" s="56" t="s">
        <v>1943</v>
      </c>
      <c r="Q3" s="55" t="s">
        <v>1943</v>
      </c>
      <c r="R3" s="56" t="s">
        <v>1944</v>
      </c>
      <c r="S3" s="55" t="s">
        <v>1944</v>
      </c>
      <c r="T3" s="56" t="s">
        <v>1944</v>
      </c>
      <c r="U3" s="55" t="s">
        <v>1944</v>
      </c>
      <c r="V3" s="56" t="s">
        <v>1944</v>
      </c>
      <c r="W3" s="55" t="s">
        <v>1944</v>
      </c>
      <c r="X3" s="56" t="s">
        <v>1944</v>
      </c>
      <c r="Y3" s="55" t="s">
        <v>1944</v>
      </c>
      <c r="Z3" s="56" t="s">
        <v>1944</v>
      </c>
      <c r="AA3" s="55" t="s">
        <v>1944</v>
      </c>
      <c r="AB3" s="56" t="s">
        <v>1944</v>
      </c>
      <c r="AC3" s="55" t="s">
        <v>1944</v>
      </c>
      <c r="AD3" s="56" t="s">
        <v>1944</v>
      </c>
      <c r="AE3" s="55" t="s">
        <v>1944</v>
      </c>
      <c r="AF3" s="56" t="s">
        <v>1944</v>
      </c>
      <c r="AG3" s="55" t="s">
        <v>1821</v>
      </c>
      <c r="AH3" s="56" t="s">
        <v>1944</v>
      </c>
      <c r="AI3" s="55" t="s">
        <v>1944</v>
      </c>
      <c r="AJ3" s="56" t="s">
        <v>1944</v>
      </c>
      <c r="AK3" s="55" t="s">
        <v>1944</v>
      </c>
      <c r="AL3" s="56" t="s">
        <v>1944</v>
      </c>
      <c r="AM3" s="55" t="s">
        <v>1945</v>
      </c>
      <c r="AN3" s="56" t="s">
        <v>1945</v>
      </c>
      <c r="AO3" s="61"/>
      <c r="AP3" s="55" t="s">
        <v>1821</v>
      </c>
      <c r="AQ3" s="56" t="s">
        <v>1821</v>
      </c>
      <c r="AR3" s="55" t="s">
        <v>1943</v>
      </c>
      <c r="AS3" s="56" t="s">
        <v>1943</v>
      </c>
      <c r="AT3" s="55" t="s">
        <v>1944</v>
      </c>
      <c r="AU3" s="56" t="s">
        <v>1944</v>
      </c>
      <c r="AV3" s="55" t="s">
        <v>1821</v>
      </c>
      <c r="AW3" s="56" t="s">
        <v>1821</v>
      </c>
      <c r="AX3" s="55" t="s">
        <v>1821</v>
      </c>
      <c r="AY3" s="56" t="s">
        <v>1943</v>
      </c>
      <c r="AZ3" s="56" t="s">
        <v>1943</v>
      </c>
      <c r="BA3" s="56" t="s">
        <v>1943</v>
      </c>
      <c r="BB3" s="56" t="s">
        <v>1944</v>
      </c>
      <c r="BC3" s="56" t="s">
        <v>1944</v>
      </c>
      <c r="BD3" s="56" t="s">
        <v>1944</v>
      </c>
    </row>
    <row r="4" spans="2:57" x14ac:dyDescent="0.25">
      <c r="B4" s="17" t="s">
        <v>250</v>
      </c>
      <c r="C4" s="55" t="s">
        <v>1946</v>
      </c>
      <c r="D4" s="56" t="s">
        <v>1693</v>
      </c>
      <c r="E4" s="55" t="s">
        <v>1947</v>
      </c>
      <c r="F4" s="56" t="s">
        <v>1948</v>
      </c>
      <c r="G4" s="55" t="s">
        <v>1949</v>
      </c>
      <c r="H4" s="56" t="s">
        <v>1950</v>
      </c>
      <c r="I4" s="55" t="s">
        <v>1951</v>
      </c>
      <c r="J4" s="56" t="s">
        <v>1952</v>
      </c>
      <c r="K4" s="55" t="s">
        <v>1953</v>
      </c>
      <c r="L4" s="56" t="s">
        <v>1947</v>
      </c>
      <c r="M4" s="55" t="s">
        <v>1948</v>
      </c>
      <c r="N4" s="56" t="s">
        <v>1949</v>
      </c>
      <c r="O4" s="55" t="s">
        <v>1950</v>
      </c>
      <c r="P4" s="56" t="s">
        <v>1951</v>
      </c>
      <c r="Q4" s="55" t="s">
        <v>1952</v>
      </c>
      <c r="R4" s="56" t="s">
        <v>1953</v>
      </c>
      <c r="S4" s="55" t="s">
        <v>1953</v>
      </c>
      <c r="T4" s="56" t="s">
        <v>1947</v>
      </c>
      <c r="U4" s="55" t="s">
        <v>1948</v>
      </c>
      <c r="V4" s="56" t="s">
        <v>1949</v>
      </c>
      <c r="W4" s="55" t="s">
        <v>1950</v>
      </c>
      <c r="X4" s="56" t="s">
        <v>1951</v>
      </c>
      <c r="Y4" s="55" t="s">
        <v>1952</v>
      </c>
      <c r="Z4" s="56" t="s">
        <v>1953</v>
      </c>
      <c r="AA4" s="55" t="s">
        <v>1947</v>
      </c>
      <c r="AB4" s="56" t="s">
        <v>1948</v>
      </c>
      <c r="AC4" s="55" t="s">
        <v>1949</v>
      </c>
      <c r="AD4" s="56" t="s">
        <v>1950</v>
      </c>
      <c r="AE4" s="55" t="s">
        <v>1949</v>
      </c>
      <c r="AF4" s="56" t="s">
        <v>1950</v>
      </c>
      <c r="AG4" s="55" t="s">
        <v>1950</v>
      </c>
      <c r="AH4" s="56" t="s">
        <v>1954</v>
      </c>
      <c r="AI4" s="55" t="s">
        <v>1955</v>
      </c>
      <c r="AJ4" s="56" t="s">
        <v>1956</v>
      </c>
      <c r="AK4" s="55" t="s">
        <v>1957</v>
      </c>
      <c r="AL4" s="56" t="s">
        <v>1958</v>
      </c>
      <c r="AM4" s="55" t="s">
        <v>1956</v>
      </c>
      <c r="AN4" s="56" t="s">
        <v>1957</v>
      </c>
      <c r="AO4" s="61"/>
      <c r="AP4" s="55" t="s">
        <v>1959</v>
      </c>
      <c r="AQ4" s="56" t="s">
        <v>1960</v>
      </c>
      <c r="AR4" s="55" t="s">
        <v>1959</v>
      </c>
      <c r="AS4" s="56" t="s">
        <v>1960</v>
      </c>
      <c r="AT4" s="55" t="s">
        <v>1959</v>
      </c>
      <c r="AU4" s="56" t="s">
        <v>1961</v>
      </c>
      <c r="AV4" s="18" t="s">
        <v>1716</v>
      </c>
      <c r="AW4" s="55" t="s">
        <v>1962</v>
      </c>
      <c r="AX4" s="55" t="s">
        <v>1963</v>
      </c>
      <c r="AY4" s="55" t="s">
        <v>1716</v>
      </c>
      <c r="AZ4" s="55" t="s">
        <v>1962</v>
      </c>
      <c r="BA4" s="55" t="s">
        <v>1963</v>
      </c>
      <c r="BB4" s="55" t="s">
        <v>1716</v>
      </c>
      <c r="BC4" s="55" t="s">
        <v>1962</v>
      </c>
      <c r="BD4" s="55" t="s">
        <v>1963</v>
      </c>
      <c r="BE4" s="55"/>
    </row>
    <row r="5" spans="2:57" x14ac:dyDescent="0.25">
      <c r="B5" s="19" t="s">
        <v>550</v>
      </c>
      <c r="C5" s="57" t="s">
        <v>740</v>
      </c>
      <c r="D5" s="57" t="s">
        <v>740</v>
      </c>
      <c r="E5" s="57" t="s">
        <v>740</v>
      </c>
      <c r="F5" s="57" t="s">
        <v>740</v>
      </c>
      <c r="G5" s="57" t="s">
        <v>740</v>
      </c>
      <c r="H5" s="57" t="s">
        <v>740</v>
      </c>
      <c r="I5" s="57" t="s">
        <v>740</v>
      </c>
      <c r="J5" s="57" t="s">
        <v>740</v>
      </c>
      <c r="K5" s="57" t="s">
        <v>740</v>
      </c>
      <c r="L5" s="57" t="s">
        <v>740</v>
      </c>
      <c r="M5" s="57" t="s">
        <v>740</v>
      </c>
      <c r="N5" s="57" t="s">
        <v>740</v>
      </c>
      <c r="O5" s="57" t="s">
        <v>740</v>
      </c>
      <c r="P5" s="57" t="s">
        <v>740</v>
      </c>
      <c r="Q5" s="57" t="s">
        <v>740</v>
      </c>
      <c r="R5" s="57" t="s">
        <v>740</v>
      </c>
      <c r="S5" s="57" t="s">
        <v>740</v>
      </c>
      <c r="T5" s="57" t="s">
        <v>740</v>
      </c>
      <c r="U5" s="57" t="s">
        <v>740</v>
      </c>
      <c r="V5" s="57" t="s">
        <v>740</v>
      </c>
      <c r="W5" s="57" t="s">
        <v>740</v>
      </c>
      <c r="X5" s="57" t="s">
        <v>740</v>
      </c>
      <c r="Y5" s="57" t="s">
        <v>740</v>
      </c>
      <c r="Z5" s="57" t="s">
        <v>740</v>
      </c>
      <c r="AA5" s="57" t="s">
        <v>740</v>
      </c>
      <c r="AB5" s="57" t="s">
        <v>740</v>
      </c>
      <c r="AC5" s="57" t="s">
        <v>740</v>
      </c>
      <c r="AD5" s="57" t="s">
        <v>740</v>
      </c>
      <c r="AE5" s="57" t="s">
        <v>740</v>
      </c>
      <c r="AF5" s="57" t="s">
        <v>740</v>
      </c>
      <c r="AG5" s="57" t="s">
        <v>740</v>
      </c>
      <c r="AH5" s="57" t="s">
        <v>740</v>
      </c>
      <c r="AI5" s="57" t="s">
        <v>740</v>
      </c>
      <c r="AJ5" s="57" t="s">
        <v>740</v>
      </c>
      <c r="AK5" s="57" t="s">
        <v>740</v>
      </c>
      <c r="AL5" s="57" t="s">
        <v>740</v>
      </c>
      <c r="AM5" s="57" t="s">
        <v>740</v>
      </c>
      <c r="AN5" s="57" t="s">
        <v>740</v>
      </c>
      <c r="AO5" s="61"/>
      <c r="AP5" s="57" t="s">
        <v>740</v>
      </c>
      <c r="AQ5" s="57" t="s">
        <v>740</v>
      </c>
      <c r="AR5" s="57" t="s">
        <v>740</v>
      </c>
      <c r="AS5" s="57" t="s">
        <v>740</v>
      </c>
      <c r="AT5" s="57" t="s">
        <v>740</v>
      </c>
      <c r="AU5" s="57" t="s">
        <v>740</v>
      </c>
    </row>
    <row r="6" spans="2:57" x14ac:dyDescent="0.25">
      <c r="B6" s="19" t="s">
        <v>1964</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x14ac:dyDescent="0.25">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x14ac:dyDescent="0.25">
      <c r="B8" s="19" t="s">
        <v>1964</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x14ac:dyDescent="0.25">
      <c r="B9" s="19" t="s">
        <v>544</v>
      </c>
      <c r="C9" s="57" t="s">
        <v>544</v>
      </c>
      <c r="D9" s="58" t="s">
        <v>1965</v>
      </c>
      <c r="E9" s="57" t="s">
        <v>1965</v>
      </c>
      <c r="F9" s="58" t="s">
        <v>1965</v>
      </c>
      <c r="G9" s="57" t="s">
        <v>1965</v>
      </c>
      <c r="H9" s="58" t="s">
        <v>1965</v>
      </c>
      <c r="I9" s="57" t="s">
        <v>1965</v>
      </c>
      <c r="J9" s="58" t="s">
        <v>1965</v>
      </c>
      <c r="K9" s="57" t="s">
        <v>1965</v>
      </c>
      <c r="L9" s="58" t="s">
        <v>1965</v>
      </c>
      <c r="M9" s="57" t="s">
        <v>1965</v>
      </c>
      <c r="N9" s="58" t="s">
        <v>1965</v>
      </c>
      <c r="O9" s="57" t="s">
        <v>1965</v>
      </c>
      <c r="P9" s="58" t="s">
        <v>1965</v>
      </c>
      <c r="Q9" s="57" t="s">
        <v>1965</v>
      </c>
      <c r="R9" s="58" t="s">
        <v>1965</v>
      </c>
      <c r="S9" s="57" t="s">
        <v>1965</v>
      </c>
      <c r="T9" s="58" t="s">
        <v>1965</v>
      </c>
      <c r="U9" s="57" t="s">
        <v>1965</v>
      </c>
      <c r="V9" s="58" t="s">
        <v>1965</v>
      </c>
      <c r="W9" s="57" t="s">
        <v>1965</v>
      </c>
      <c r="X9" s="58" t="s">
        <v>1965</v>
      </c>
      <c r="Y9" s="57" t="s">
        <v>1965</v>
      </c>
      <c r="Z9" s="58" t="s">
        <v>1965</v>
      </c>
      <c r="AA9" s="57" t="s">
        <v>1965</v>
      </c>
      <c r="AB9" s="58" t="s">
        <v>1965</v>
      </c>
      <c r="AC9" s="57" t="s">
        <v>1965</v>
      </c>
      <c r="AD9" s="58" t="s">
        <v>1965</v>
      </c>
      <c r="AE9" s="57" t="s">
        <v>1965</v>
      </c>
      <c r="AF9" s="58" t="s">
        <v>1965</v>
      </c>
      <c r="AG9" s="57" t="s">
        <v>1966</v>
      </c>
      <c r="AH9" s="58" t="s">
        <v>1965</v>
      </c>
      <c r="AI9" s="57" t="s">
        <v>1965</v>
      </c>
      <c r="AJ9" s="58" t="s">
        <v>1965</v>
      </c>
      <c r="AK9" s="57" t="s">
        <v>1965</v>
      </c>
      <c r="AL9" s="58" t="s">
        <v>1965</v>
      </c>
      <c r="AM9" s="57" t="s">
        <v>1965</v>
      </c>
      <c r="AN9" s="58" t="s">
        <v>1965</v>
      </c>
      <c r="AO9" s="59"/>
      <c r="AP9" s="57" t="s">
        <v>1965</v>
      </c>
      <c r="AQ9" s="58" t="s">
        <v>1965</v>
      </c>
      <c r="AR9" s="57" t="s">
        <v>1967</v>
      </c>
      <c r="AS9" s="58" t="s">
        <v>1965</v>
      </c>
      <c r="AT9" s="57" t="s">
        <v>1965</v>
      </c>
      <c r="AU9" s="58" t="s">
        <v>1965</v>
      </c>
    </row>
    <row r="10" spans="2:57" x14ac:dyDescent="0.25">
      <c r="B10" s="19" t="s">
        <v>1964</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x14ac:dyDescent="0.25">
      <c r="B11" s="19" t="s">
        <v>1968</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1969</v>
      </c>
      <c r="U11" s="57">
        <v>0</v>
      </c>
      <c r="V11" s="58">
        <v>0</v>
      </c>
      <c r="W11" s="57">
        <v>0</v>
      </c>
      <c r="X11" s="58">
        <v>0</v>
      </c>
      <c r="Y11" s="57">
        <v>0</v>
      </c>
      <c r="Z11" s="58">
        <v>0</v>
      </c>
      <c r="AA11" s="57">
        <v>0</v>
      </c>
      <c r="AB11" s="58">
        <v>0</v>
      </c>
      <c r="AC11" s="57">
        <v>0</v>
      </c>
      <c r="AD11" s="58">
        <v>0</v>
      </c>
      <c r="AE11" s="57">
        <v>0</v>
      </c>
      <c r="AF11" s="58">
        <v>0</v>
      </c>
      <c r="AG11" s="57" t="s">
        <v>1970</v>
      </c>
      <c r="AH11" s="58">
        <v>0</v>
      </c>
      <c r="AI11" s="57">
        <v>0</v>
      </c>
      <c r="AJ11" s="58">
        <v>0</v>
      </c>
      <c r="AK11" s="57">
        <v>0</v>
      </c>
      <c r="AL11" s="58">
        <v>0</v>
      </c>
      <c r="AM11" s="57">
        <v>0</v>
      </c>
      <c r="AN11" s="58">
        <v>0</v>
      </c>
      <c r="AO11" s="59"/>
      <c r="AP11" s="57">
        <v>0</v>
      </c>
      <c r="AQ11" s="58">
        <v>0</v>
      </c>
      <c r="AR11" s="57"/>
      <c r="AS11" s="58">
        <v>0</v>
      </c>
      <c r="AT11" s="57">
        <v>0</v>
      </c>
      <c r="AU11" s="58">
        <v>0</v>
      </c>
    </row>
    <row r="12" spans="2:57" x14ac:dyDescent="0.25">
      <c r="B12" s="19" t="s">
        <v>1964</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x14ac:dyDescent="0.25">
      <c r="B13" s="19" t="s">
        <v>1971</v>
      </c>
      <c r="C13" s="57">
        <v>0</v>
      </c>
      <c r="D13" s="58">
        <v>0</v>
      </c>
      <c r="E13" s="57">
        <v>0</v>
      </c>
      <c r="F13" s="58">
        <v>0</v>
      </c>
      <c r="G13" s="57">
        <v>0</v>
      </c>
      <c r="H13" s="58" t="s">
        <v>1972</v>
      </c>
      <c r="I13" s="57">
        <v>0</v>
      </c>
      <c r="J13" s="58">
        <v>0</v>
      </c>
      <c r="K13" s="57">
        <v>0</v>
      </c>
      <c r="L13" s="58">
        <v>0</v>
      </c>
      <c r="M13" s="57">
        <v>0</v>
      </c>
      <c r="N13" s="58">
        <v>0</v>
      </c>
      <c r="O13" s="57">
        <v>0</v>
      </c>
      <c r="P13" s="58">
        <v>0</v>
      </c>
      <c r="Q13" s="57">
        <v>0</v>
      </c>
      <c r="R13" s="58" t="s">
        <v>1973</v>
      </c>
      <c r="S13" s="57">
        <v>0</v>
      </c>
      <c r="T13" s="58">
        <v>0</v>
      </c>
      <c r="U13" s="57">
        <v>0</v>
      </c>
      <c r="V13" s="58">
        <v>0</v>
      </c>
      <c r="W13" s="57">
        <v>0</v>
      </c>
      <c r="X13" s="58">
        <v>0</v>
      </c>
      <c r="Y13" s="57">
        <v>0</v>
      </c>
      <c r="Z13" s="58">
        <v>0</v>
      </c>
      <c r="AA13" s="57">
        <v>0</v>
      </c>
      <c r="AB13" s="58">
        <v>0</v>
      </c>
      <c r="AC13" s="57">
        <v>0</v>
      </c>
      <c r="AD13" s="58">
        <v>0</v>
      </c>
      <c r="AE13" s="57" t="s">
        <v>1974</v>
      </c>
      <c r="AF13" s="58" t="s">
        <v>1975</v>
      </c>
      <c r="AG13" s="57" t="s">
        <v>1976</v>
      </c>
      <c r="AH13" s="58">
        <v>0</v>
      </c>
      <c r="AI13" s="57">
        <v>0</v>
      </c>
      <c r="AJ13" s="58">
        <v>0</v>
      </c>
      <c r="AK13" s="57">
        <v>0</v>
      </c>
      <c r="AL13" s="58">
        <v>0</v>
      </c>
      <c r="AM13" s="57">
        <v>0</v>
      </c>
      <c r="AN13" s="58">
        <v>0</v>
      </c>
      <c r="AO13" s="59"/>
      <c r="AP13" s="57">
        <v>0</v>
      </c>
      <c r="AQ13" s="58">
        <v>0</v>
      </c>
      <c r="AR13" s="57" t="s">
        <v>1977</v>
      </c>
      <c r="AS13" s="58">
        <v>0</v>
      </c>
      <c r="AT13" s="57">
        <v>0</v>
      </c>
      <c r="AU13" s="58">
        <v>0</v>
      </c>
    </row>
    <row r="14" spans="2:57" x14ac:dyDescent="0.25">
      <c r="B14" s="19" t="s">
        <v>1964</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x14ac:dyDescent="0.25">
      <c r="B15" s="17" t="s">
        <v>1978</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x14ac:dyDescent="0.25">
      <c r="B16" s="19" t="s">
        <v>1979</v>
      </c>
      <c r="C16" s="57">
        <v>0</v>
      </c>
      <c r="D16" s="58" t="s">
        <v>1980</v>
      </c>
      <c r="E16" s="57">
        <v>0</v>
      </c>
      <c r="F16" s="58" t="s">
        <v>1981</v>
      </c>
      <c r="G16" s="57">
        <v>0</v>
      </c>
      <c r="H16" s="58" t="s">
        <v>1981</v>
      </c>
      <c r="I16" s="57">
        <v>0</v>
      </c>
      <c r="J16" s="58">
        <v>0</v>
      </c>
      <c r="K16" s="57">
        <v>0</v>
      </c>
      <c r="L16" s="58">
        <v>0</v>
      </c>
      <c r="M16" s="57">
        <v>0</v>
      </c>
      <c r="N16" s="58">
        <v>0</v>
      </c>
      <c r="O16" s="57">
        <v>0</v>
      </c>
      <c r="P16" s="58">
        <v>0</v>
      </c>
      <c r="Q16" s="57">
        <v>0</v>
      </c>
      <c r="R16" s="58" t="s">
        <v>1982</v>
      </c>
      <c r="S16" s="57">
        <v>0</v>
      </c>
      <c r="T16" s="58" t="s">
        <v>1983</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x14ac:dyDescent="0.25">
      <c r="B17" s="19" t="s">
        <v>907</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x14ac:dyDescent="0.25">
      <c r="B18" s="17" t="s">
        <v>1984</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x14ac:dyDescent="0.25">
      <c r="B19" s="19" t="s">
        <v>1964</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x14ac:dyDescent="0.25">
      <c r="B20" s="60" t="s">
        <v>1985</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x14ac:dyDescent="0.25">
      <c r="B21" s="19" t="s">
        <v>1964</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x14ac:dyDescent="0.25">
      <c r="B22" s="19" t="s">
        <v>1968</v>
      </c>
      <c r="C22" s="57" t="s">
        <v>1986</v>
      </c>
      <c r="D22" s="58" t="s">
        <v>1986</v>
      </c>
      <c r="E22" s="57" t="s">
        <v>1986</v>
      </c>
      <c r="F22" s="58" t="s">
        <v>1986</v>
      </c>
      <c r="G22" s="57" t="s">
        <v>1986</v>
      </c>
      <c r="H22" s="58" t="s">
        <v>1986</v>
      </c>
      <c r="I22" s="57" t="s">
        <v>1986</v>
      </c>
      <c r="J22" s="58" t="s">
        <v>1986</v>
      </c>
      <c r="K22" s="57" t="s">
        <v>1986</v>
      </c>
      <c r="L22" s="58" t="s">
        <v>1986</v>
      </c>
      <c r="M22" s="57" t="s">
        <v>1986</v>
      </c>
      <c r="N22" s="58" t="s">
        <v>1986</v>
      </c>
      <c r="O22" s="57" t="s">
        <v>1986</v>
      </c>
      <c r="P22" s="58" t="s">
        <v>1986</v>
      </c>
      <c r="Q22" s="57" t="s">
        <v>1986</v>
      </c>
      <c r="R22" s="58" t="s">
        <v>1986</v>
      </c>
      <c r="S22" s="57" t="s">
        <v>1986</v>
      </c>
      <c r="T22" s="58" t="s">
        <v>1986</v>
      </c>
      <c r="U22" s="57" t="s">
        <v>1986</v>
      </c>
      <c r="V22" s="58" t="s">
        <v>1986</v>
      </c>
      <c r="W22" s="57" t="s">
        <v>1986</v>
      </c>
      <c r="X22" s="58" t="s">
        <v>1986</v>
      </c>
      <c r="Y22" s="57" t="s">
        <v>1986</v>
      </c>
      <c r="Z22" s="58" t="s">
        <v>1986</v>
      </c>
      <c r="AA22" s="57" t="s">
        <v>1986</v>
      </c>
      <c r="AB22" s="58" t="s">
        <v>1986</v>
      </c>
      <c r="AC22" s="57" t="s">
        <v>1986</v>
      </c>
      <c r="AD22" s="58" t="s">
        <v>1986</v>
      </c>
      <c r="AE22" s="57" t="s">
        <v>1986</v>
      </c>
      <c r="AF22" s="58" t="s">
        <v>1986</v>
      </c>
      <c r="AG22" s="57" t="s">
        <v>1986</v>
      </c>
      <c r="AH22" s="58" t="s">
        <v>1986</v>
      </c>
      <c r="AI22" s="57" t="s">
        <v>1986</v>
      </c>
      <c r="AJ22" s="58" t="s">
        <v>1986</v>
      </c>
      <c r="AK22" s="57" t="s">
        <v>1986</v>
      </c>
      <c r="AL22" s="58" t="s">
        <v>1986</v>
      </c>
      <c r="AM22" s="57" t="s">
        <v>1986</v>
      </c>
      <c r="AN22" s="58" t="s">
        <v>1986</v>
      </c>
      <c r="AO22" s="59"/>
      <c r="AP22" s="57" t="s">
        <v>1987</v>
      </c>
      <c r="AQ22" s="58" t="s">
        <v>1987</v>
      </c>
      <c r="AR22" s="57" t="s">
        <v>1987</v>
      </c>
      <c r="AS22" s="58" t="s">
        <v>1987</v>
      </c>
      <c r="AT22" s="57" t="s">
        <v>1987</v>
      </c>
      <c r="AU22" s="58" t="s">
        <v>1987</v>
      </c>
    </row>
    <row r="23" spans="2:47" x14ac:dyDescent="0.25">
      <c r="B23" s="19" t="s">
        <v>1988</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x14ac:dyDescent="0.25">
      <c r="B24" s="19" t="s">
        <v>1968</v>
      </c>
      <c r="C24" s="57" t="s">
        <v>1989</v>
      </c>
      <c r="D24" s="58" t="s">
        <v>1989</v>
      </c>
      <c r="E24" s="57" t="s">
        <v>1989</v>
      </c>
      <c r="F24" s="58" t="s">
        <v>1989</v>
      </c>
      <c r="G24" s="57" t="s">
        <v>1989</v>
      </c>
      <c r="H24" s="58" t="s">
        <v>1989</v>
      </c>
      <c r="I24" s="57" t="s">
        <v>1989</v>
      </c>
      <c r="J24" s="58" t="s">
        <v>1989</v>
      </c>
      <c r="K24" s="57" t="s">
        <v>1989</v>
      </c>
      <c r="L24" s="58" t="s">
        <v>1989</v>
      </c>
      <c r="M24" s="57" t="s">
        <v>1989</v>
      </c>
      <c r="N24" s="58" t="s">
        <v>1989</v>
      </c>
      <c r="O24" s="57" t="s">
        <v>1989</v>
      </c>
      <c r="P24" s="58" t="s">
        <v>1989</v>
      </c>
      <c r="Q24" s="57" t="s">
        <v>1989</v>
      </c>
      <c r="R24" s="58" t="s">
        <v>1989</v>
      </c>
      <c r="S24" s="57" t="s">
        <v>1989</v>
      </c>
      <c r="T24" s="58" t="s">
        <v>1989</v>
      </c>
      <c r="U24" s="57" t="s">
        <v>1989</v>
      </c>
      <c r="V24" s="58" t="s">
        <v>1989</v>
      </c>
      <c r="W24" s="57" t="s">
        <v>1989</v>
      </c>
      <c r="X24" s="58" t="s">
        <v>1989</v>
      </c>
      <c r="Y24" s="57" t="s">
        <v>1989</v>
      </c>
      <c r="Z24" s="58" t="s">
        <v>1989</v>
      </c>
      <c r="AA24" s="57" t="s">
        <v>1989</v>
      </c>
      <c r="AB24" s="58" t="s">
        <v>1989</v>
      </c>
      <c r="AC24" s="57" t="s">
        <v>1989</v>
      </c>
      <c r="AD24" s="58" t="s">
        <v>1989</v>
      </c>
      <c r="AE24" s="57" t="s">
        <v>1989</v>
      </c>
      <c r="AF24" s="58" t="s">
        <v>1989</v>
      </c>
      <c r="AG24" s="57" t="s">
        <v>1989</v>
      </c>
      <c r="AH24" s="58" t="s">
        <v>1989</v>
      </c>
      <c r="AI24" s="57" t="s">
        <v>1989</v>
      </c>
      <c r="AJ24" s="58" t="s">
        <v>1989</v>
      </c>
      <c r="AK24" s="57" t="s">
        <v>1989</v>
      </c>
      <c r="AL24" s="58" t="s">
        <v>1989</v>
      </c>
      <c r="AM24" s="57" t="s">
        <v>1989</v>
      </c>
      <c r="AN24" s="58" t="s">
        <v>1989</v>
      </c>
      <c r="AO24" s="59"/>
      <c r="AP24" s="57" t="s">
        <v>1990</v>
      </c>
      <c r="AQ24" s="58" t="s">
        <v>1990</v>
      </c>
      <c r="AR24" s="57" t="s">
        <v>1990</v>
      </c>
      <c r="AS24" s="58" t="s">
        <v>1990</v>
      </c>
      <c r="AT24" s="57" t="s">
        <v>1990</v>
      </c>
      <c r="AU24" s="58" t="s">
        <v>1990</v>
      </c>
    </row>
    <row r="25" spans="2:47" x14ac:dyDescent="0.25">
      <c r="B25" s="19" t="s">
        <v>1988</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x14ac:dyDescent="0.25">
      <c r="B26" s="19" t="s">
        <v>1968</v>
      </c>
      <c r="C26" s="57" t="s">
        <v>1991</v>
      </c>
      <c r="D26" s="58" t="s">
        <v>1991</v>
      </c>
      <c r="E26" s="57" t="s">
        <v>1991</v>
      </c>
      <c r="F26" s="58" t="s">
        <v>1991</v>
      </c>
      <c r="G26" s="57" t="s">
        <v>1991</v>
      </c>
      <c r="H26" s="58" t="s">
        <v>1991</v>
      </c>
      <c r="I26" s="57" t="s">
        <v>1991</v>
      </c>
      <c r="J26" s="58" t="s">
        <v>1991</v>
      </c>
      <c r="K26" s="57" t="s">
        <v>1991</v>
      </c>
      <c r="L26" s="58" t="s">
        <v>1991</v>
      </c>
      <c r="M26" s="57" t="s">
        <v>1991</v>
      </c>
      <c r="N26" s="58" t="s">
        <v>1991</v>
      </c>
      <c r="O26" s="57" t="s">
        <v>1991</v>
      </c>
      <c r="P26" s="58" t="s">
        <v>1991</v>
      </c>
      <c r="Q26" s="57" t="s">
        <v>1991</v>
      </c>
      <c r="R26" s="58" t="s">
        <v>1991</v>
      </c>
      <c r="S26" s="57" t="s">
        <v>1991</v>
      </c>
      <c r="T26" s="58" t="s">
        <v>1991</v>
      </c>
      <c r="U26" s="57" t="s">
        <v>1991</v>
      </c>
      <c r="V26" s="58" t="s">
        <v>1991</v>
      </c>
      <c r="W26" s="57" t="s">
        <v>1991</v>
      </c>
      <c r="X26" s="58" t="s">
        <v>1991</v>
      </c>
      <c r="Y26" s="57" t="s">
        <v>1991</v>
      </c>
      <c r="Z26" s="58" t="s">
        <v>1991</v>
      </c>
      <c r="AA26" s="57" t="s">
        <v>1991</v>
      </c>
      <c r="AB26" s="58" t="s">
        <v>1991</v>
      </c>
      <c r="AC26" s="57" t="s">
        <v>1991</v>
      </c>
      <c r="AD26" s="58" t="s">
        <v>1991</v>
      </c>
      <c r="AE26" s="57" t="s">
        <v>1991</v>
      </c>
      <c r="AF26" s="58" t="s">
        <v>1991</v>
      </c>
      <c r="AG26" s="57" t="s">
        <v>1991</v>
      </c>
      <c r="AH26" s="58" t="s">
        <v>1991</v>
      </c>
      <c r="AI26" s="57" t="s">
        <v>1991</v>
      </c>
      <c r="AJ26" s="58" t="s">
        <v>1991</v>
      </c>
      <c r="AK26" s="57" t="s">
        <v>1991</v>
      </c>
      <c r="AL26" s="58" t="s">
        <v>1991</v>
      </c>
      <c r="AM26" s="57" t="s">
        <v>1991</v>
      </c>
      <c r="AN26" s="58" t="s">
        <v>1991</v>
      </c>
      <c r="AO26" s="59"/>
      <c r="AP26" s="57" t="s">
        <v>1992</v>
      </c>
      <c r="AQ26" s="58" t="s">
        <v>1992</v>
      </c>
      <c r="AR26" s="57" t="s">
        <v>1992</v>
      </c>
      <c r="AS26" s="58" t="s">
        <v>1992</v>
      </c>
      <c r="AT26" s="57" t="s">
        <v>1992</v>
      </c>
      <c r="AU26" s="58" t="s">
        <v>1992</v>
      </c>
    </row>
    <row r="27" spans="2:47" x14ac:dyDescent="0.25">
      <c r="B27" s="19" t="s">
        <v>1988</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x14ac:dyDescent="0.25">
      <c r="B29" s="19" t="s">
        <v>1993</v>
      </c>
      <c r="C29" s="19" t="s">
        <v>484</v>
      </c>
      <c r="D29" t="s">
        <v>250</v>
      </c>
      <c r="E29" t="s">
        <v>1749</v>
      </c>
      <c r="F29" t="s">
        <v>1748</v>
      </c>
      <c r="G29" t="s">
        <v>1994</v>
      </c>
      <c r="K29" s="65" t="s">
        <v>740</v>
      </c>
      <c r="L29" s="65" t="s">
        <v>185</v>
      </c>
      <c r="M29" s="65" t="s">
        <v>544</v>
      </c>
      <c r="N29" s="65" t="s">
        <v>738</v>
      </c>
    </row>
    <row r="30" spans="2:47" ht="45" x14ac:dyDescent="0.25">
      <c r="B30" s="19" t="str">
        <f>IWU_72[[#This Row],[Gebäudetyp]]&amp;"_"&amp;IWU_72[[#This Row],[Baujahr]]</f>
        <v>Ein- oder Zweifamilienhaus_1859 und älter</v>
      </c>
      <c r="C30" s="19" t="s">
        <v>516</v>
      </c>
      <c r="D30" t="s">
        <v>1691</v>
      </c>
      <c r="E30" t="s">
        <v>740</v>
      </c>
      <c r="F30">
        <v>1.8</v>
      </c>
      <c r="G30" t="s">
        <v>120</v>
      </c>
      <c r="H30" t="s">
        <v>1996</v>
      </c>
      <c r="J30" s="62" t="s">
        <v>1997</v>
      </c>
      <c r="K30">
        <v>1.8</v>
      </c>
      <c r="L30">
        <v>1.9</v>
      </c>
      <c r="M30">
        <v>1.04</v>
      </c>
      <c r="N30">
        <v>5.2</v>
      </c>
    </row>
    <row r="31" spans="2:47" ht="45" x14ac:dyDescent="0.25">
      <c r="B31" s="19" t="str">
        <f>IWU_72[[#This Row],[Gebäudetyp]]&amp;"_"&amp;IWU_72[[#This Row],[Baujahr]]</f>
        <v>Ein- oder Zweifamilienhaus_1860 - 1918</v>
      </c>
      <c r="C31" s="19" t="s">
        <v>516</v>
      </c>
      <c r="D31" t="s">
        <v>1692</v>
      </c>
      <c r="E31" t="s">
        <v>740</v>
      </c>
      <c r="F31">
        <v>1.1100000000000001</v>
      </c>
      <c r="G31" t="s">
        <v>123</v>
      </c>
      <c r="H31" t="s">
        <v>1996</v>
      </c>
      <c r="J31" s="63" t="s">
        <v>1998</v>
      </c>
      <c r="K31">
        <v>1.1100000000000001</v>
      </c>
      <c r="L31">
        <v>1.7</v>
      </c>
      <c r="M31">
        <v>1.1100000000000001</v>
      </c>
      <c r="N31">
        <v>2.57</v>
      </c>
    </row>
    <row r="32" spans="2:47" ht="45" x14ac:dyDescent="0.25">
      <c r="B32" s="19" t="str">
        <f>IWU_72[[#This Row],[Gebäudetyp]]&amp;"_"&amp;IWU_72[[#This Row],[Baujahr]]</f>
        <v>Ein- oder Zweifamilienhaus_1919 - 1948</v>
      </c>
      <c r="C32" s="19" t="s">
        <v>516</v>
      </c>
      <c r="D32" t="s">
        <v>1695</v>
      </c>
      <c r="E32" t="s">
        <v>740</v>
      </c>
      <c r="F32">
        <v>1.1100000000000001</v>
      </c>
      <c r="G32" t="s">
        <v>1722</v>
      </c>
      <c r="H32" t="s">
        <v>1996</v>
      </c>
      <c r="J32" s="62" t="s">
        <v>1999</v>
      </c>
      <c r="K32">
        <v>1.1100000000000001</v>
      </c>
      <c r="L32">
        <v>1.7</v>
      </c>
      <c r="M32">
        <v>1.1100000000000001</v>
      </c>
      <c r="N32">
        <v>2.57</v>
      </c>
    </row>
    <row r="33" spans="2:14" ht="45" x14ac:dyDescent="0.25">
      <c r="B33" s="19" t="str">
        <f>IWU_72[[#This Row],[Gebäudetyp]]&amp;"_"&amp;IWU_72[[#This Row],[Baujahr]]</f>
        <v>Ein- oder Zweifamilienhaus_1949 - 1957</v>
      </c>
      <c r="C33" s="19" t="s">
        <v>516</v>
      </c>
      <c r="D33" t="s">
        <v>733</v>
      </c>
      <c r="E33" t="s">
        <v>740</v>
      </c>
      <c r="F33">
        <v>1.1100000000000001</v>
      </c>
      <c r="G33" t="s">
        <v>1723</v>
      </c>
      <c r="H33" t="s">
        <v>1996</v>
      </c>
      <c r="J33" s="63" t="s">
        <v>2000</v>
      </c>
      <c r="K33">
        <v>1.1100000000000001</v>
      </c>
      <c r="L33">
        <v>0.93</v>
      </c>
      <c r="M33">
        <v>1.01</v>
      </c>
      <c r="N33">
        <v>2.57</v>
      </c>
    </row>
    <row r="34" spans="2:14" ht="45" x14ac:dyDescent="0.25">
      <c r="B34" s="19" t="str">
        <f>IWU_72[[#This Row],[Gebäudetyp]]&amp;"_"&amp;IWU_72[[#This Row],[Baujahr]]</f>
        <v>Ein- oder Zweifamilienhaus_1958 - 1968</v>
      </c>
      <c r="C34" s="19" t="s">
        <v>516</v>
      </c>
      <c r="D34" t="s">
        <v>1697</v>
      </c>
      <c r="E34" t="s">
        <v>740</v>
      </c>
      <c r="F34">
        <v>0.92</v>
      </c>
      <c r="G34" t="s">
        <v>1724</v>
      </c>
      <c r="H34" t="s">
        <v>1996</v>
      </c>
      <c r="J34" s="62" t="s">
        <v>2001</v>
      </c>
      <c r="K34">
        <v>0.92</v>
      </c>
      <c r="L34">
        <v>1.44</v>
      </c>
      <c r="M34">
        <v>0.97</v>
      </c>
      <c r="N34">
        <v>2.9</v>
      </c>
    </row>
    <row r="35" spans="2:14" ht="45" x14ac:dyDescent="0.25">
      <c r="B35" s="19" t="str">
        <f>IWU_72[[#This Row],[Gebäudetyp]]&amp;"_"&amp;IWU_72[[#This Row],[Baujahr]]</f>
        <v>Ein- oder Zweifamilienhaus_1969 - 1978</v>
      </c>
      <c r="C35" s="19" t="s">
        <v>516</v>
      </c>
      <c r="D35" t="s">
        <v>517</v>
      </c>
      <c r="E35" t="s">
        <v>740</v>
      </c>
      <c r="F35">
        <v>0.63</v>
      </c>
      <c r="G35" t="s">
        <v>1725</v>
      </c>
      <c r="H35" t="s">
        <v>1996</v>
      </c>
      <c r="J35" s="63" t="s">
        <v>2002</v>
      </c>
      <c r="K35">
        <v>0.63</v>
      </c>
      <c r="L35">
        <v>1.21</v>
      </c>
      <c r="M35">
        <v>0.84599999999999997</v>
      </c>
      <c r="N35">
        <v>2.57</v>
      </c>
    </row>
    <row r="36" spans="2:14" ht="45" x14ac:dyDescent="0.25">
      <c r="B36" s="19" t="str">
        <f>IWU_72[[#This Row],[Gebäudetyp]]&amp;"_"&amp;IWU_72[[#This Row],[Baujahr]]</f>
        <v>Ein- oder Zweifamilienhaus_1979 - 1983</v>
      </c>
      <c r="C36" s="19" t="s">
        <v>516</v>
      </c>
      <c r="D36" t="s">
        <v>1717</v>
      </c>
      <c r="E36" t="s">
        <v>740</v>
      </c>
      <c r="F36">
        <v>0.43</v>
      </c>
      <c r="G36" t="s">
        <v>1726</v>
      </c>
      <c r="H36" t="s">
        <v>1996</v>
      </c>
      <c r="J36" s="62" t="s">
        <v>2003</v>
      </c>
      <c r="K36">
        <v>0.43</v>
      </c>
      <c r="L36">
        <v>0.8</v>
      </c>
      <c r="M36">
        <v>0.81</v>
      </c>
      <c r="N36">
        <v>4.3</v>
      </c>
    </row>
    <row r="37" spans="2:14" ht="45" x14ac:dyDescent="0.25">
      <c r="B37" s="19" t="str">
        <f>IWU_72[[#This Row],[Gebäudetyp]]&amp;"_"&amp;IWU_72[[#This Row],[Baujahr]]</f>
        <v>Ein- oder Zweifamilienhaus_1984 - 1994</v>
      </c>
      <c r="C37" s="19" t="s">
        <v>516</v>
      </c>
      <c r="D37" t="s">
        <v>1719</v>
      </c>
      <c r="E37" t="s">
        <v>740</v>
      </c>
      <c r="F37">
        <v>0.3</v>
      </c>
      <c r="G37" t="s">
        <v>1727</v>
      </c>
      <c r="H37" t="s">
        <v>1996</v>
      </c>
      <c r="J37" s="63" t="s">
        <v>2004</v>
      </c>
      <c r="K37">
        <v>0.3</v>
      </c>
      <c r="L37">
        <v>0.68</v>
      </c>
      <c r="M37">
        <v>0.55000000000000004</v>
      </c>
      <c r="N37">
        <v>2.57</v>
      </c>
    </row>
    <row r="38" spans="2:14" ht="45" x14ac:dyDescent="0.25">
      <c r="B38" s="19" t="str">
        <f>IWU_72[[#This Row],[Gebäudetyp]]&amp;"_"&amp;IWU_72[[#This Row],[Baujahr]]</f>
        <v>Ein- oder Zweifamilienhaus_1995 - 2002</v>
      </c>
      <c r="C38" s="19" t="s">
        <v>516</v>
      </c>
      <c r="D38" t="s">
        <v>787</v>
      </c>
      <c r="E38" t="s">
        <v>740</v>
      </c>
      <c r="F38">
        <v>0.22</v>
      </c>
      <c r="G38" t="s">
        <v>2006</v>
      </c>
      <c r="H38" t="s">
        <v>1996</v>
      </c>
      <c r="J38" s="62" t="s">
        <v>2005</v>
      </c>
      <c r="K38">
        <v>0.22</v>
      </c>
      <c r="L38">
        <v>0.5</v>
      </c>
      <c r="M38">
        <v>0.34</v>
      </c>
      <c r="N38">
        <v>1.6</v>
      </c>
    </row>
    <row r="39" spans="2:14" ht="45" x14ac:dyDescent="0.25">
      <c r="B39" s="19" t="str">
        <f>IWU_72[[#This Row],[Gebäudetyp]]&amp;"_"&amp;IWU_72[[#This Row],[Baujahr]]</f>
        <v>Ein- oder Zweifamilienhaus_2003 - 2008</v>
      </c>
      <c r="C39" s="19" t="s">
        <v>516</v>
      </c>
      <c r="D39" t="s">
        <v>687</v>
      </c>
      <c r="E39" t="s">
        <v>740</v>
      </c>
      <c r="F39">
        <v>0.22</v>
      </c>
      <c r="G39" t="s">
        <v>2008</v>
      </c>
      <c r="H39" t="s">
        <v>1996</v>
      </c>
      <c r="J39" s="63" t="s">
        <v>2007</v>
      </c>
      <c r="K39">
        <v>0.22</v>
      </c>
      <c r="L39">
        <v>0.35</v>
      </c>
      <c r="M39">
        <v>0.4</v>
      </c>
      <c r="N39">
        <v>1.6</v>
      </c>
    </row>
    <row r="40" spans="2:14" ht="45" x14ac:dyDescent="0.25">
      <c r="B40" s="19" t="str">
        <f>IWU_72[[#This Row],[Gebäudetyp]]&amp;"_"&amp;IWU_72[[#This Row],[Baujahr]]</f>
        <v>Ein- oder Zweifamilienhaus_2009 - 2022</v>
      </c>
      <c r="C40" s="19" t="s">
        <v>516</v>
      </c>
      <c r="D40" t="s">
        <v>1716</v>
      </c>
      <c r="E40" t="s">
        <v>740</v>
      </c>
      <c r="F40">
        <f>AVERAGE(0.24,0.2)</f>
        <v>0.22</v>
      </c>
      <c r="G40" t="s">
        <v>1011</v>
      </c>
      <c r="H40" t="s">
        <v>2010</v>
      </c>
      <c r="J40" s="62" t="s">
        <v>2009</v>
      </c>
      <c r="K40">
        <v>0.22</v>
      </c>
      <c r="L40">
        <v>0.24</v>
      </c>
      <c r="M40">
        <v>0.3</v>
      </c>
      <c r="N40">
        <v>1.45</v>
      </c>
    </row>
    <row r="41" spans="2:14" ht="45" x14ac:dyDescent="0.25">
      <c r="B41" s="19" t="str">
        <f>IWU_72[[#This Row],[Gebäudetyp]]&amp;"_"&amp;IWU_72[[#This Row],[Baujahr]]</f>
        <v>Ein- oder Zweifamilienhaus_2023 und neuer</v>
      </c>
      <c r="C41" s="19" t="s">
        <v>516</v>
      </c>
      <c r="D41" t="s">
        <v>1718</v>
      </c>
      <c r="E41" t="s">
        <v>740</v>
      </c>
      <c r="F41">
        <f>AVERAGE(0.24,0.2)</f>
        <v>0.22</v>
      </c>
      <c r="G41" t="s">
        <v>134</v>
      </c>
      <c r="H41" t="s">
        <v>2012</v>
      </c>
      <c r="J41" s="63" t="s">
        <v>2013</v>
      </c>
      <c r="K41">
        <v>0.22</v>
      </c>
      <c r="L41">
        <v>0.24</v>
      </c>
      <c r="M41">
        <v>0.35</v>
      </c>
      <c r="N41">
        <v>1.7</v>
      </c>
    </row>
    <row r="42" spans="2:14" ht="45" x14ac:dyDescent="0.25">
      <c r="B42" s="19" t="str">
        <f>IWU_72[[#This Row],[Gebäudetyp]]&amp;"_"&amp;IWU_72[[#This Row],[Baujahr]]</f>
        <v>Ein- oder Zweifamilienhaus_2027 - 2045</v>
      </c>
      <c r="C42" s="19" t="s">
        <v>516</v>
      </c>
      <c r="D42" t="s">
        <v>2015</v>
      </c>
      <c r="E42" t="s">
        <v>740</v>
      </c>
      <c r="F42">
        <v>0.22</v>
      </c>
      <c r="G42" t="s">
        <v>2016</v>
      </c>
      <c r="H42" s="26" t="s">
        <v>2017</v>
      </c>
      <c r="J42" s="62" t="s">
        <v>2014</v>
      </c>
      <c r="K42">
        <v>0.22</v>
      </c>
      <c r="L42">
        <v>0.24</v>
      </c>
      <c r="M42">
        <v>0.35</v>
      </c>
      <c r="N42">
        <v>1.7000000000000002</v>
      </c>
    </row>
    <row r="43" spans="2:14" ht="45" x14ac:dyDescent="0.25">
      <c r="B43" s="19" t="str">
        <f>IWU_72[[#This Row],[Gebäudetyp]]&amp;"_"&amp;IWU_72[[#This Row],[Baujahr]]</f>
        <v>Ein- oder Zweifamilienhaus_1859 und älter</v>
      </c>
      <c r="C43" s="19" t="s">
        <v>516</v>
      </c>
      <c r="D43" t="s">
        <v>1691</v>
      </c>
      <c r="E43" t="s">
        <v>185</v>
      </c>
      <c r="F43">
        <v>1.9</v>
      </c>
      <c r="G43" t="s">
        <v>120</v>
      </c>
      <c r="H43" t="s">
        <v>1996</v>
      </c>
      <c r="J43" s="62" t="s">
        <v>2018</v>
      </c>
      <c r="K43">
        <v>0.78</v>
      </c>
      <c r="L43">
        <v>1.7</v>
      </c>
      <c r="M43">
        <v>0.91</v>
      </c>
      <c r="N43">
        <v>2.57</v>
      </c>
    </row>
    <row r="44" spans="2:14" ht="45" x14ac:dyDescent="0.25">
      <c r="B44" s="19" t="str">
        <f>IWU_72[[#This Row],[Gebäudetyp]]&amp;"_"&amp;IWU_72[[#This Row],[Baujahr]]</f>
        <v>Ein- oder Zweifamilienhaus_1860 - 1918</v>
      </c>
      <c r="C44" s="19" t="s">
        <v>516</v>
      </c>
      <c r="D44" t="s">
        <v>1692</v>
      </c>
      <c r="E44" t="s">
        <v>185</v>
      </c>
      <c r="F44">
        <v>1.7</v>
      </c>
      <c r="G44" t="s">
        <v>123</v>
      </c>
      <c r="H44" t="s">
        <v>1996</v>
      </c>
      <c r="J44" s="63" t="s">
        <v>2019</v>
      </c>
      <c r="K44">
        <v>0.78</v>
      </c>
      <c r="L44">
        <v>1.39</v>
      </c>
      <c r="M44">
        <v>1.6</v>
      </c>
      <c r="N44">
        <v>2.8</v>
      </c>
    </row>
    <row r="45" spans="2:14" ht="45" x14ac:dyDescent="0.25">
      <c r="B45" s="19" t="str">
        <f>IWU_72[[#This Row],[Gebäudetyp]]&amp;"_"&amp;IWU_72[[#This Row],[Baujahr]]</f>
        <v>Ein- oder Zweifamilienhaus_1919 - 1948</v>
      </c>
      <c r="C45" s="19" t="s">
        <v>516</v>
      </c>
      <c r="D45" t="s">
        <v>1695</v>
      </c>
      <c r="E45" t="s">
        <v>185</v>
      </c>
      <c r="F45">
        <v>1.7</v>
      </c>
      <c r="G45" t="s">
        <v>1722</v>
      </c>
      <c r="H45" t="s">
        <v>1996</v>
      </c>
      <c r="J45" s="62" t="s">
        <v>2020</v>
      </c>
      <c r="K45">
        <v>0.78</v>
      </c>
      <c r="L45">
        <v>0.86</v>
      </c>
      <c r="M45">
        <v>1.01</v>
      </c>
      <c r="N45">
        <v>2.9</v>
      </c>
    </row>
    <row r="46" spans="2:14" ht="45" x14ac:dyDescent="0.25">
      <c r="B46" s="19" t="str">
        <f>IWU_72[[#This Row],[Gebäudetyp]]&amp;"_"&amp;IWU_72[[#This Row],[Baujahr]]</f>
        <v>Ein- oder Zweifamilienhaus_1949 - 1957</v>
      </c>
      <c r="C46" s="19" t="s">
        <v>516</v>
      </c>
      <c r="D46" t="s">
        <v>733</v>
      </c>
      <c r="E46" t="s">
        <v>185</v>
      </c>
      <c r="F46">
        <v>0.93</v>
      </c>
      <c r="G46" t="s">
        <v>1723</v>
      </c>
      <c r="H46" t="s">
        <v>1996</v>
      </c>
      <c r="J46" s="63" t="s">
        <v>2021</v>
      </c>
      <c r="K46">
        <v>1.23</v>
      </c>
      <c r="L46">
        <v>1.44</v>
      </c>
      <c r="M46">
        <v>0.97</v>
      </c>
      <c r="N46">
        <v>2.57</v>
      </c>
    </row>
    <row r="47" spans="2:14" ht="45" x14ac:dyDescent="0.25">
      <c r="B47" s="19" t="str">
        <f>IWU_72[[#This Row],[Gebäudetyp]]&amp;"_"&amp;IWU_72[[#This Row],[Baujahr]]</f>
        <v>Ein- oder Zweifamilienhaus_1958 - 1968</v>
      </c>
      <c r="C47" s="19" t="s">
        <v>516</v>
      </c>
      <c r="D47" t="s">
        <v>1697</v>
      </c>
      <c r="E47" t="s">
        <v>185</v>
      </c>
      <c r="F47">
        <v>1.44</v>
      </c>
      <c r="G47" t="s">
        <v>1724</v>
      </c>
      <c r="H47" t="s">
        <v>1996</v>
      </c>
      <c r="J47" s="62" t="s">
        <v>2022</v>
      </c>
      <c r="K47">
        <v>0.52</v>
      </c>
      <c r="L47">
        <v>0.8</v>
      </c>
      <c r="M47">
        <v>0.97</v>
      </c>
      <c r="N47">
        <v>4.3</v>
      </c>
    </row>
    <row r="48" spans="2:14" ht="45" x14ac:dyDescent="0.25">
      <c r="B48" s="19" t="str">
        <f>IWU_72[[#This Row],[Gebäudetyp]]&amp;"_"&amp;IWU_72[[#This Row],[Baujahr]]</f>
        <v>Ein- oder Zweifamilienhaus_1969 - 1978</v>
      </c>
      <c r="C48" s="19" t="s">
        <v>516</v>
      </c>
      <c r="D48" t="s">
        <v>517</v>
      </c>
      <c r="E48" t="s">
        <v>185</v>
      </c>
      <c r="F48">
        <v>1.21</v>
      </c>
      <c r="G48" t="s">
        <v>1725</v>
      </c>
      <c r="H48" t="s">
        <v>1996</v>
      </c>
      <c r="J48" s="63" t="s">
        <v>2023</v>
      </c>
      <c r="K48">
        <v>0.43</v>
      </c>
      <c r="L48">
        <v>0.68</v>
      </c>
      <c r="M48">
        <v>0.67</v>
      </c>
      <c r="N48">
        <v>2.57</v>
      </c>
    </row>
    <row r="49" spans="2:14" ht="45" x14ac:dyDescent="0.25">
      <c r="B49" s="19" t="str">
        <f>IWU_72[[#This Row],[Gebäudetyp]]&amp;"_"&amp;IWU_72[[#This Row],[Baujahr]]</f>
        <v>Ein- oder Zweifamilienhaus_1979 - 1983</v>
      </c>
      <c r="C49" s="19" t="s">
        <v>516</v>
      </c>
      <c r="D49" t="s">
        <v>1717</v>
      </c>
      <c r="E49" t="s">
        <v>185</v>
      </c>
      <c r="F49">
        <v>0.8</v>
      </c>
      <c r="G49" t="s">
        <v>1726</v>
      </c>
      <c r="H49" t="s">
        <v>1996</v>
      </c>
      <c r="J49" s="62" t="s">
        <v>2024</v>
      </c>
      <c r="K49">
        <v>0.3</v>
      </c>
      <c r="L49">
        <v>0.77</v>
      </c>
      <c r="M49">
        <v>0.55000000000000004</v>
      </c>
      <c r="N49">
        <v>2.57</v>
      </c>
    </row>
    <row r="50" spans="2:14" ht="45" x14ac:dyDescent="0.25">
      <c r="B50" s="19" t="str">
        <f>IWU_72[[#This Row],[Gebäudetyp]]&amp;"_"&amp;IWU_72[[#This Row],[Baujahr]]</f>
        <v>Ein- oder Zweifamilienhaus_1984 - 1994</v>
      </c>
      <c r="C50" s="19" t="s">
        <v>516</v>
      </c>
      <c r="D50" t="s">
        <v>1719</v>
      </c>
      <c r="E50" t="s">
        <v>185</v>
      </c>
      <c r="F50">
        <v>0.68</v>
      </c>
      <c r="G50" t="s">
        <v>1727</v>
      </c>
      <c r="H50" t="s">
        <v>1996</v>
      </c>
      <c r="J50" s="63" t="s">
        <v>2025</v>
      </c>
      <c r="K50">
        <v>0.22</v>
      </c>
      <c r="L50">
        <v>0.49</v>
      </c>
      <c r="M50">
        <v>0.32</v>
      </c>
      <c r="N50">
        <v>1.6</v>
      </c>
    </row>
    <row r="51" spans="2:14" ht="45" x14ac:dyDescent="0.25">
      <c r="B51" s="19" t="str">
        <f>IWU_72[[#This Row],[Gebäudetyp]]&amp;"_"&amp;IWU_72[[#This Row],[Baujahr]]</f>
        <v>Ein- oder Zweifamilienhaus_1995 - 2002</v>
      </c>
      <c r="C51" s="19" t="s">
        <v>516</v>
      </c>
      <c r="D51" t="s">
        <v>787</v>
      </c>
      <c r="E51" t="s">
        <v>185</v>
      </c>
      <c r="F51">
        <v>0.5</v>
      </c>
      <c r="G51" t="s">
        <v>2006</v>
      </c>
      <c r="H51" t="s">
        <v>1996</v>
      </c>
      <c r="J51" s="62" t="s">
        <v>2026</v>
      </c>
      <c r="K51">
        <v>0.14000000000000001</v>
      </c>
      <c r="L51">
        <v>0.24</v>
      </c>
      <c r="M51">
        <v>0.28999999999999998</v>
      </c>
      <c r="N51">
        <v>1.6</v>
      </c>
    </row>
    <row r="52" spans="2:14" ht="45" x14ac:dyDescent="0.25">
      <c r="B52" s="19" t="str">
        <f>IWU_72[[#This Row],[Gebäudetyp]]&amp;"_"&amp;IWU_72[[#This Row],[Baujahr]]</f>
        <v>Ein- oder Zweifamilienhaus_2003 - 2008</v>
      </c>
      <c r="C52" s="19" t="s">
        <v>516</v>
      </c>
      <c r="D52" t="s">
        <v>687</v>
      </c>
      <c r="E52" t="s">
        <v>185</v>
      </c>
      <c r="F52">
        <v>0.35</v>
      </c>
      <c r="G52" t="s">
        <v>2008</v>
      </c>
      <c r="H52" t="s">
        <v>1996</v>
      </c>
      <c r="J52" s="63" t="s">
        <v>2027</v>
      </c>
      <c r="K52">
        <v>0.22</v>
      </c>
      <c r="L52">
        <v>0.24</v>
      </c>
      <c r="M52">
        <v>0.3</v>
      </c>
      <c r="N52">
        <v>1.45</v>
      </c>
    </row>
    <row r="53" spans="2:14" ht="45" x14ac:dyDescent="0.25">
      <c r="B53" s="19" t="str">
        <f>IWU_72[[#This Row],[Gebäudetyp]]&amp;"_"&amp;IWU_72[[#This Row],[Baujahr]]</f>
        <v>Ein- oder Zweifamilienhaus_2009 - 2022</v>
      </c>
      <c r="C53" s="19" t="s">
        <v>516</v>
      </c>
      <c r="D53" t="s">
        <v>1716</v>
      </c>
      <c r="E53" t="s">
        <v>185</v>
      </c>
      <c r="F53">
        <v>0.24</v>
      </c>
      <c r="G53" t="s">
        <v>1011</v>
      </c>
      <c r="H53" t="str">
        <f>$H$40</f>
        <v>EnEV 2009 Anlage 3, Tabelle 1</v>
      </c>
      <c r="J53" s="62" t="s">
        <v>2028</v>
      </c>
      <c r="K53">
        <v>0.22</v>
      </c>
      <c r="L53">
        <v>0.24</v>
      </c>
      <c r="M53">
        <v>0.35</v>
      </c>
      <c r="N53">
        <v>1.7000000000000002</v>
      </c>
    </row>
    <row r="54" spans="2:14" ht="45" x14ac:dyDescent="0.25">
      <c r="B54" s="19" t="str">
        <f>IWU_72[[#This Row],[Gebäudetyp]]&amp;"_"&amp;IWU_72[[#This Row],[Baujahr]]</f>
        <v>Ein- oder Zweifamilienhaus_2023 und neuer</v>
      </c>
      <c r="C54" s="19" t="s">
        <v>516</v>
      </c>
      <c r="D54" t="s">
        <v>1718</v>
      </c>
      <c r="E54" t="s">
        <v>185</v>
      </c>
      <c r="F54">
        <v>0.24</v>
      </c>
      <c r="G54" t="s">
        <v>134</v>
      </c>
      <c r="H54" t="str">
        <f>$H$41</f>
        <v>GEG 2023 Anlage 7</v>
      </c>
      <c r="J54" s="63" t="s">
        <v>2029</v>
      </c>
      <c r="K54">
        <v>0.22</v>
      </c>
      <c r="L54">
        <v>0.24</v>
      </c>
      <c r="M54">
        <v>0.35</v>
      </c>
      <c r="N54">
        <v>1.7000000000000002</v>
      </c>
    </row>
    <row r="55" spans="2:14" ht="45" x14ac:dyDescent="0.25">
      <c r="B55" s="19" t="str">
        <f>IWU_72[[#This Row],[Gebäudetyp]]&amp;"_"&amp;IWU_72[[#This Row],[Baujahr]]</f>
        <v>Ein- oder Zweifamilienhaus_2027 - 2045</v>
      </c>
      <c r="C55" s="19" t="s">
        <v>516</v>
      </c>
      <c r="D55" t="s">
        <v>2015</v>
      </c>
      <c r="E55" t="s">
        <v>185</v>
      </c>
      <c r="F55">
        <v>0.24</v>
      </c>
      <c r="G55" t="s">
        <v>2016</v>
      </c>
      <c r="H55" s="26" t="s">
        <v>2017</v>
      </c>
      <c r="J55" s="63" t="s">
        <v>2030</v>
      </c>
      <c r="K55">
        <v>2.6</v>
      </c>
      <c r="L55">
        <v>1.9</v>
      </c>
      <c r="M55">
        <v>1.04</v>
      </c>
      <c r="N55">
        <v>2.57</v>
      </c>
    </row>
    <row r="56" spans="2:14" ht="45" x14ac:dyDescent="0.25">
      <c r="B56" s="19" t="str">
        <f>IWU_72[[#This Row],[Gebäudetyp]]&amp;"_"&amp;IWU_72[[#This Row],[Baujahr]]</f>
        <v>Ein- oder Zweifamilienhaus_1859 und älter</v>
      </c>
      <c r="C56" s="19" t="s">
        <v>516</v>
      </c>
      <c r="D56" t="s">
        <v>1691</v>
      </c>
      <c r="E56" t="s">
        <v>544</v>
      </c>
      <c r="F56">
        <v>1.04</v>
      </c>
      <c r="G56" t="s">
        <v>120</v>
      </c>
      <c r="H56" t="s">
        <v>1996</v>
      </c>
      <c r="J56" s="64" t="s">
        <v>2031</v>
      </c>
      <c r="K56">
        <v>2.6</v>
      </c>
      <c r="L56">
        <v>1.45</v>
      </c>
      <c r="M56">
        <v>1.37</v>
      </c>
      <c r="N56">
        <v>2.57</v>
      </c>
    </row>
    <row r="57" spans="2:14" ht="45" x14ac:dyDescent="0.25">
      <c r="B57" s="19" t="str">
        <f>IWU_72[[#This Row],[Gebäudetyp]]&amp;"_"&amp;IWU_72[[#This Row],[Baujahr]]</f>
        <v>Ein- oder Zweifamilienhaus_1860 - 1918</v>
      </c>
      <c r="C57" s="19" t="s">
        <v>516</v>
      </c>
      <c r="D57" t="s">
        <v>1692</v>
      </c>
      <c r="E57" t="s">
        <v>544</v>
      </c>
      <c r="F57">
        <v>1.1100000000000001</v>
      </c>
      <c r="G57" t="s">
        <v>123</v>
      </c>
      <c r="H57" t="s">
        <v>1996</v>
      </c>
      <c r="J57" s="64" t="s">
        <v>2032</v>
      </c>
      <c r="K57">
        <v>1.41</v>
      </c>
      <c r="L57">
        <v>1.64</v>
      </c>
      <c r="M57">
        <v>1.1100000000000001</v>
      </c>
      <c r="N57">
        <v>4.3</v>
      </c>
    </row>
    <row r="58" spans="2:14" ht="45" x14ac:dyDescent="0.25">
      <c r="B58" s="19" t="str">
        <f>IWU_72[[#This Row],[Gebäudetyp]]&amp;"_"&amp;IWU_72[[#This Row],[Baujahr]]</f>
        <v>Ein- oder Zweifamilienhaus_1919 - 1948</v>
      </c>
      <c r="C58" s="19" t="s">
        <v>516</v>
      </c>
      <c r="D58" t="s">
        <v>1695</v>
      </c>
      <c r="E58" t="s">
        <v>544</v>
      </c>
      <c r="F58">
        <v>1.1100000000000001</v>
      </c>
      <c r="G58" t="s">
        <v>1722</v>
      </c>
      <c r="H58" t="s">
        <v>1996</v>
      </c>
      <c r="J58" s="64" t="s">
        <v>2033</v>
      </c>
      <c r="K58">
        <v>1.17</v>
      </c>
      <c r="L58">
        <v>1.44</v>
      </c>
      <c r="M58">
        <v>1.65</v>
      </c>
      <c r="N58">
        <v>2.8</v>
      </c>
    </row>
    <row r="59" spans="2:14" ht="45" x14ac:dyDescent="0.25">
      <c r="B59" s="19" t="str">
        <f>IWU_72[[#This Row],[Gebäudetyp]]&amp;"_"&amp;IWU_72[[#This Row],[Baujahr]]</f>
        <v>Ein- oder Zweifamilienhaus_1949 - 1957</v>
      </c>
      <c r="C59" s="19" t="s">
        <v>516</v>
      </c>
      <c r="D59" t="s">
        <v>733</v>
      </c>
      <c r="E59" t="s">
        <v>544</v>
      </c>
      <c r="F59">
        <v>1.01</v>
      </c>
      <c r="G59" t="s">
        <v>1723</v>
      </c>
      <c r="H59" t="s">
        <v>1996</v>
      </c>
      <c r="J59" s="64" t="s">
        <v>2034</v>
      </c>
      <c r="K59">
        <v>2.2999999999999998</v>
      </c>
      <c r="L59">
        <v>1.21</v>
      </c>
      <c r="M59">
        <v>0.97</v>
      </c>
      <c r="N59">
        <v>2.57</v>
      </c>
    </row>
    <row r="60" spans="2:14" ht="45" x14ac:dyDescent="0.25">
      <c r="B60" s="19" t="str">
        <f>IWU_72[[#This Row],[Gebäudetyp]]&amp;"_"&amp;IWU_72[[#This Row],[Baujahr]]</f>
        <v>Ein- oder Zweifamilienhaus_1958 - 1968</v>
      </c>
      <c r="C60" s="19" t="s">
        <v>516</v>
      </c>
      <c r="D60" t="s">
        <v>1697</v>
      </c>
      <c r="E60" t="s">
        <v>544</v>
      </c>
      <c r="F60">
        <v>0.97</v>
      </c>
      <c r="G60" t="s">
        <v>1724</v>
      </c>
      <c r="H60" t="s">
        <v>1996</v>
      </c>
      <c r="J60" s="64" t="s">
        <v>2035</v>
      </c>
      <c r="K60">
        <v>0.59</v>
      </c>
      <c r="L60">
        <v>0.74</v>
      </c>
      <c r="M60">
        <v>0.97</v>
      </c>
      <c r="N60">
        <v>2.8</v>
      </c>
    </row>
    <row r="61" spans="2:14" ht="45" x14ac:dyDescent="0.25">
      <c r="B61" s="19" t="str">
        <f>IWU_72[[#This Row],[Gebäudetyp]]&amp;"_"&amp;IWU_72[[#This Row],[Baujahr]]</f>
        <v>Ein- oder Zweifamilienhaus_1969 - 1978</v>
      </c>
      <c r="C61" s="19" t="s">
        <v>516</v>
      </c>
      <c r="D61" t="s">
        <v>517</v>
      </c>
      <c r="E61" t="s">
        <v>544</v>
      </c>
      <c r="F61">
        <v>0.84599999999999997</v>
      </c>
      <c r="G61" t="s">
        <v>1725</v>
      </c>
      <c r="H61" t="s">
        <v>1996</v>
      </c>
      <c r="J61" s="64" t="s">
        <v>2036</v>
      </c>
      <c r="K61">
        <v>0.44</v>
      </c>
      <c r="L61">
        <v>0.8</v>
      </c>
      <c r="M61">
        <v>0.67</v>
      </c>
      <c r="N61">
        <v>2.57</v>
      </c>
    </row>
    <row r="62" spans="2:14" ht="45" x14ac:dyDescent="0.25">
      <c r="B62" s="19" t="str">
        <f>IWU_72[[#This Row],[Gebäudetyp]]&amp;"_"&amp;IWU_72[[#This Row],[Baujahr]]</f>
        <v>Ein- oder Zweifamilienhaus_1979 - 1983</v>
      </c>
      <c r="C62" s="19" t="s">
        <v>516</v>
      </c>
      <c r="D62" t="s">
        <v>1717</v>
      </c>
      <c r="E62" t="s">
        <v>544</v>
      </c>
      <c r="F62">
        <v>0.81</v>
      </c>
      <c r="G62" t="s">
        <v>1726</v>
      </c>
      <c r="H62" t="s">
        <v>1996</v>
      </c>
      <c r="J62" s="64" t="s">
        <v>2037</v>
      </c>
      <c r="K62">
        <v>0.3</v>
      </c>
      <c r="L62">
        <v>0.66</v>
      </c>
      <c r="M62">
        <v>0.55000000000000004</v>
      </c>
      <c r="N62">
        <v>2.57</v>
      </c>
    </row>
    <row r="63" spans="2:14" ht="45" x14ac:dyDescent="0.25">
      <c r="B63" s="19" t="str">
        <f>IWU_72[[#This Row],[Gebäudetyp]]&amp;"_"&amp;IWU_72[[#This Row],[Baujahr]]</f>
        <v>Ein- oder Zweifamilienhaus_1984 - 1994</v>
      </c>
      <c r="C63" s="19" t="s">
        <v>516</v>
      </c>
      <c r="D63" t="s">
        <v>1719</v>
      </c>
      <c r="E63" t="s">
        <v>544</v>
      </c>
      <c r="F63">
        <v>0.55000000000000004</v>
      </c>
      <c r="G63" t="s">
        <v>1727</v>
      </c>
      <c r="H63" t="s">
        <v>1996</v>
      </c>
      <c r="J63" s="64" t="s">
        <v>2038</v>
      </c>
      <c r="K63">
        <v>0.21</v>
      </c>
      <c r="L63">
        <v>0.28000000000000003</v>
      </c>
      <c r="M63">
        <v>0.34</v>
      </c>
      <c r="N63">
        <v>1.6</v>
      </c>
    </row>
    <row r="64" spans="2:14" ht="45" x14ac:dyDescent="0.25">
      <c r="B64" s="19" t="str">
        <f>IWU_72[[#This Row],[Gebäudetyp]]&amp;"_"&amp;IWU_72[[#This Row],[Baujahr]]</f>
        <v>Ein- oder Zweifamilienhaus_1995 - 2002</v>
      </c>
      <c r="C64" s="19" t="s">
        <v>516</v>
      </c>
      <c r="D64" t="s">
        <v>787</v>
      </c>
      <c r="E64" t="s">
        <v>544</v>
      </c>
      <c r="F64">
        <v>0.34</v>
      </c>
      <c r="G64" t="s">
        <v>2006</v>
      </c>
      <c r="H64" t="s">
        <v>1996</v>
      </c>
      <c r="J64" s="64" t="s">
        <v>2039</v>
      </c>
      <c r="K64">
        <v>0.22</v>
      </c>
      <c r="L64">
        <v>0.35</v>
      </c>
      <c r="M64">
        <v>0.34</v>
      </c>
      <c r="N64">
        <v>1.6</v>
      </c>
    </row>
    <row r="65" spans="2:14" ht="45" x14ac:dyDescent="0.25">
      <c r="B65" s="19" t="str">
        <f>IWU_72[[#This Row],[Gebäudetyp]]&amp;"_"&amp;IWU_72[[#This Row],[Baujahr]]</f>
        <v>Ein- oder Zweifamilienhaus_2003 - 2008</v>
      </c>
      <c r="C65" s="19" t="s">
        <v>516</v>
      </c>
      <c r="D65" t="s">
        <v>687</v>
      </c>
      <c r="E65" t="s">
        <v>544</v>
      </c>
      <c r="F65">
        <v>0.4</v>
      </c>
      <c r="G65" t="s">
        <v>2008</v>
      </c>
      <c r="H65" t="s">
        <v>1996</v>
      </c>
      <c r="J65" s="64" t="s">
        <v>2040</v>
      </c>
      <c r="K65">
        <v>0.22</v>
      </c>
      <c r="L65">
        <v>0.24</v>
      </c>
      <c r="M65">
        <v>0.3</v>
      </c>
      <c r="N65">
        <v>1.45</v>
      </c>
    </row>
    <row r="66" spans="2:14" ht="45" x14ac:dyDescent="0.25">
      <c r="B66" s="19" t="str">
        <f>IWU_72[[#This Row],[Gebäudetyp]]&amp;"_"&amp;IWU_72[[#This Row],[Baujahr]]</f>
        <v>Ein- oder Zweifamilienhaus_2009 - 2022</v>
      </c>
      <c r="C66" s="19" t="s">
        <v>516</v>
      </c>
      <c r="D66" t="s">
        <v>1716</v>
      </c>
      <c r="E66" t="s">
        <v>544</v>
      </c>
      <c r="F66">
        <v>0.3</v>
      </c>
      <c r="G66" t="s">
        <v>1011</v>
      </c>
      <c r="H66" t="str">
        <f>$H$40</f>
        <v>EnEV 2009 Anlage 3, Tabelle 1</v>
      </c>
      <c r="J66" s="64" t="s">
        <v>2041</v>
      </c>
      <c r="K66">
        <v>0.22</v>
      </c>
      <c r="L66">
        <v>0.24</v>
      </c>
      <c r="M66">
        <v>0.35</v>
      </c>
      <c r="N66">
        <v>1.7000000000000002</v>
      </c>
    </row>
    <row r="67" spans="2:14" ht="45" x14ac:dyDescent="0.25">
      <c r="B67" s="19" t="str">
        <f>IWU_72[[#This Row],[Gebäudetyp]]&amp;"_"&amp;IWU_72[[#This Row],[Baujahr]]</f>
        <v>Ein- oder Zweifamilienhaus_2023 und neuer</v>
      </c>
      <c r="C67" s="19" t="s">
        <v>516</v>
      </c>
      <c r="D67" t="s">
        <v>1718</v>
      </c>
      <c r="E67" t="s">
        <v>544</v>
      </c>
      <c r="F67">
        <v>0.35</v>
      </c>
      <c r="G67" t="s">
        <v>134</v>
      </c>
      <c r="H67" s="26" t="s">
        <v>2042</v>
      </c>
      <c r="J67" s="64" t="s">
        <v>2043</v>
      </c>
      <c r="K67">
        <v>0.22</v>
      </c>
      <c r="L67">
        <v>0.24</v>
      </c>
      <c r="M67">
        <v>0.35</v>
      </c>
      <c r="N67">
        <v>1.7000000000000002</v>
      </c>
    </row>
    <row r="68" spans="2:14" ht="45" x14ac:dyDescent="0.25">
      <c r="B68" s="19" t="str">
        <f>IWU_72[[#This Row],[Gebäudetyp]]&amp;"_"&amp;IWU_72[[#This Row],[Baujahr]]</f>
        <v>Ein- oder Zweifamilienhaus_2027 - 2045</v>
      </c>
      <c r="C68" s="19" t="s">
        <v>516</v>
      </c>
      <c r="D68" t="s">
        <v>2015</v>
      </c>
      <c r="E68" t="s">
        <v>544</v>
      </c>
      <c r="F68">
        <v>0.35</v>
      </c>
      <c r="G68" t="s">
        <v>2016</v>
      </c>
      <c r="H68" s="26" t="s">
        <v>2017</v>
      </c>
      <c r="J68" s="64" t="s">
        <v>2044</v>
      </c>
      <c r="K68">
        <v>2.6</v>
      </c>
      <c r="L68">
        <v>1.45</v>
      </c>
      <c r="M68">
        <v>1.37</v>
      </c>
      <c r="N68">
        <v>2.57</v>
      </c>
    </row>
    <row r="69" spans="2:14" ht="45" x14ac:dyDescent="0.25">
      <c r="B69" s="19" t="str">
        <f>IWU_72[[#This Row],[Gebäudetyp]]&amp;"_"&amp;IWU_72[[#This Row],[Baujahr]]</f>
        <v>Ein- oder Zweifamilienhaus_1859 und älter</v>
      </c>
      <c r="C69" s="19" t="s">
        <v>516</v>
      </c>
      <c r="D69" t="s">
        <v>1691</v>
      </c>
      <c r="E69" t="s">
        <v>738</v>
      </c>
      <c r="F69">
        <v>5.2</v>
      </c>
      <c r="G69" t="s">
        <v>120</v>
      </c>
      <c r="H69" t="s">
        <v>1996</v>
      </c>
      <c r="J69" s="64" t="s">
        <v>2045</v>
      </c>
      <c r="K69">
        <v>0.78</v>
      </c>
      <c r="L69">
        <v>1.45</v>
      </c>
      <c r="M69">
        <v>1.1100000000000001</v>
      </c>
      <c r="N69">
        <v>4.3</v>
      </c>
    </row>
    <row r="70" spans="2:14" ht="45" x14ac:dyDescent="0.25">
      <c r="B70" s="19" t="str">
        <f>IWU_72[[#This Row],[Gebäudetyp]]&amp;"_"&amp;IWU_72[[#This Row],[Baujahr]]</f>
        <v>Ein- oder Zweifamilienhaus_1860 - 1918</v>
      </c>
      <c r="C70" s="19" t="s">
        <v>516</v>
      </c>
      <c r="D70" t="s">
        <v>1692</v>
      </c>
      <c r="E70" t="s">
        <v>738</v>
      </c>
      <c r="F70">
        <v>2.57</v>
      </c>
      <c r="G70" t="s">
        <v>123</v>
      </c>
      <c r="H70" t="s">
        <v>1996</v>
      </c>
      <c r="J70" s="64" t="s">
        <v>2046</v>
      </c>
      <c r="K70">
        <v>2.08</v>
      </c>
      <c r="L70">
        <v>1.21</v>
      </c>
      <c r="M70">
        <v>1.65</v>
      </c>
      <c r="N70">
        <v>2.8</v>
      </c>
    </row>
    <row r="71" spans="2:14" ht="45" x14ac:dyDescent="0.25">
      <c r="B71" s="19" t="str">
        <f>IWU_72[[#This Row],[Gebäudetyp]]&amp;"_"&amp;IWU_72[[#This Row],[Baujahr]]</f>
        <v>Ein- oder Zweifamilienhaus_1919 - 1948</v>
      </c>
      <c r="C71" s="19" t="s">
        <v>516</v>
      </c>
      <c r="D71" t="s">
        <v>1695</v>
      </c>
      <c r="E71" t="s">
        <v>738</v>
      </c>
      <c r="F71">
        <v>2.57</v>
      </c>
      <c r="G71" t="s">
        <v>1722</v>
      </c>
      <c r="H71" t="s">
        <v>1996</v>
      </c>
      <c r="J71" s="64" t="s">
        <v>2047</v>
      </c>
      <c r="K71">
        <v>0.82</v>
      </c>
      <c r="L71">
        <v>1.3</v>
      </c>
      <c r="M71">
        <v>0.97</v>
      </c>
      <c r="N71">
        <v>2.57</v>
      </c>
    </row>
    <row r="72" spans="2:14" ht="45" x14ac:dyDescent="0.25">
      <c r="B72" s="19" t="str">
        <f>IWU_72[[#This Row],[Gebäudetyp]]&amp;"_"&amp;IWU_72[[#This Row],[Baujahr]]</f>
        <v>Ein- oder Zweifamilienhaus_1949 - 1957</v>
      </c>
      <c r="C72" s="19" t="s">
        <v>516</v>
      </c>
      <c r="D72" t="s">
        <v>733</v>
      </c>
      <c r="E72" t="s">
        <v>738</v>
      </c>
      <c r="F72">
        <v>2.57</v>
      </c>
      <c r="G72" t="s">
        <v>1723</v>
      </c>
      <c r="H72" t="s">
        <v>1996</v>
      </c>
      <c r="J72" s="64" t="s">
        <v>2048</v>
      </c>
      <c r="K72">
        <v>0.82</v>
      </c>
      <c r="L72">
        <v>1.46</v>
      </c>
      <c r="M72">
        <v>0.97</v>
      </c>
      <c r="N72">
        <v>2.8</v>
      </c>
    </row>
    <row r="73" spans="2:14" ht="45" x14ac:dyDescent="0.25">
      <c r="B73" s="19" t="str">
        <f>IWU_72[[#This Row],[Gebäudetyp]]&amp;"_"&amp;IWU_72[[#This Row],[Baujahr]]</f>
        <v>Ein- oder Zweifamilienhaus_1958 - 1968</v>
      </c>
      <c r="C73" s="19" t="s">
        <v>516</v>
      </c>
      <c r="D73" t="s">
        <v>1697</v>
      </c>
      <c r="E73" t="s">
        <v>738</v>
      </c>
      <c r="F73">
        <v>2.9</v>
      </c>
      <c r="G73" t="s">
        <v>1724</v>
      </c>
      <c r="H73" t="s">
        <v>1996</v>
      </c>
      <c r="J73" s="64" t="s">
        <v>2049</v>
      </c>
      <c r="K73">
        <v>0.44</v>
      </c>
      <c r="L73">
        <v>0.8</v>
      </c>
      <c r="M73">
        <v>0.67</v>
      </c>
      <c r="N73">
        <v>2.57</v>
      </c>
    </row>
    <row r="74" spans="2:14" ht="45" x14ac:dyDescent="0.25">
      <c r="B74" s="19" t="str">
        <f>IWU_72[[#This Row],[Gebäudetyp]]&amp;"_"&amp;IWU_72[[#This Row],[Baujahr]]</f>
        <v>Ein- oder Zweifamilienhaus_1969 - 1978</v>
      </c>
      <c r="C74" s="19" t="s">
        <v>516</v>
      </c>
      <c r="D74" t="s">
        <v>517</v>
      </c>
      <c r="E74" t="s">
        <v>738</v>
      </c>
      <c r="F74">
        <v>2.57</v>
      </c>
      <c r="G74" t="s">
        <v>1725</v>
      </c>
      <c r="H74" t="s">
        <v>1996</v>
      </c>
      <c r="J74" s="64" t="s">
        <v>2050</v>
      </c>
      <c r="K74">
        <v>0.3</v>
      </c>
      <c r="L74">
        <v>0.66</v>
      </c>
      <c r="M74">
        <v>0.55000000000000004</v>
      </c>
      <c r="N74">
        <v>2.57</v>
      </c>
    </row>
    <row r="75" spans="2:14" ht="45" x14ac:dyDescent="0.25">
      <c r="B75" s="19" t="str">
        <f>IWU_72[[#This Row],[Gebäudetyp]]&amp;"_"&amp;IWU_72[[#This Row],[Baujahr]]</f>
        <v>Ein- oder Zweifamilienhaus_1979 - 1983</v>
      </c>
      <c r="C75" s="19" t="s">
        <v>516</v>
      </c>
      <c r="D75" t="s">
        <v>1717</v>
      </c>
      <c r="E75" t="s">
        <v>738</v>
      </c>
      <c r="F75">
        <v>4.3</v>
      </c>
      <c r="G75" t="s">
        <v>1726</v>
      </c>
      <c r="H75" t="s">
        <v>1996</v>
      </c>
      <c r="J75" s="64" t="s">
        <v>2051</v>
      </c>
      <c r="K75">
        <v>0.21</v>
      </c>
      <c r="L75">
        <v>0.28000000000000003</v>
      </c>
      <c r="M75">
        <v>0.34</v>
      </c>
      <c r="N75">
        <v>1.6</v>
      </c>
    </row>
    <row r="76" spans="2:14" ht="45" x14ac:dyDescent="0.25">
      <c r="B76" s="19" t="str">
        <f>IWU_72[[#This Row],[Gebäudetyp]]&amp;"_"&amp;IWU_72[[#This Row],[Baujahr]]</f>
        <v>Ein- oder Zweifamilienhaus_1984 - 1994</v>
      </c>
      <c r="C76" s="19" t="s">
        <v>516</v>
      </c>
      <c r="D76" t="s">
        <v>1719</v>
      </c>
      <c r="E76" t="s">
        <v>738</v>
      </c>
      <c r="F76">
        <v>2.57</v>
      </c>
      <c r="G76" t="s">
        <v>1727</v>
      </c>
      <c r="H76" t="s">
        <v>1996</v>
      </c>
      <c r="J76" s="64" t="s">
        <v>2052</v>
      </c>
      <c r="K76">
        <v>0.22</v>
      </c>
      <c r="L76">
        <v>0.35</v>
      </c>
      <c r="M76">
        <v>0.34</v>
      </c>
      <c r="N76">
        <v>1.6</v>
      </c>
    </row>
    <row r="77" spans="2:14" ht="45" x14ac:dyDescent="0.25">
      <c r="B77" s="19" t="str">
        <f>IWU_72[[#This Row],[Gebäudetyp]]&amp;"_"&amp;IWU_72[[#This Row],[Baujahr]]</f>
        <v>Ein- oder Zweifamilienhaus_1995 - 2002</v>
      </c>
      <c r="C77" s="19" t="s">
        <v>516</v>
      </c>
      <c r="D77" t="s">
        <v>787</v>
      </c>
      <c r="E77" t="s">
        <v>738</v>
      </c>
      <c r="F77">
        <v>1.6</v>
      </c>
      <c r="G77" t="s">
        <v>2006</v>
      </c>
      <c r="H77" t="s">
        <v>1996</v>
      </c>
      <c r="J77" s="64" t="s">
        <v>2053</v>
      </c>
      <c r="K77">
        <v>0.22</v>
      </c>
      <c r="L77">
        <v>0.24</v>
      </c>
      <c r="M77">
        <v>0.3</v>
      </c>
      <c r="N77">
        <v>1.45</v>
      </c>
    </row>
    <row r="78" spans="2:14" ht="45" x14ac:dyDescent="0.25">
      <c r="B78" s="19" t="str">
        <f>IWU_72[[#This Row],[Gebäudetyp]]&amp;"_"&amp;IWU_72[[#This Row],[Baujahr]]</f>
        <v>Ein- oder Zweifamilienhaus_2003 - 2008</v>
      </c>
      <c r="C78" s="19" t="s">
        <v>516</v>
      </c>
      <c r="D78" t="s">
        <v>687</v>
      </c>
      <c r="E78" t="s">
        <v>738</v>
      </c>
      <c r="F78">
        <v>1.6</v>
      </c>
      <c r="G78" t="s">
        <v>2008</v>
      </c>
      <c r="H78" t="s">
        <v>1996</v>
      </c>
      <c r="J78" s="64" t="s">
        <v>2054</v>
      </c>
      <c r="K78">
        <v>0.22</v>
      </c>
      <c r="L78">
        <v>0.24</v>
      </c>
      <c r="M78">
        <v>0.35</v>
      </c>
      <c r="N78">
        <v>1.7000000000000002</v>
      </c>
    </row>
    <row r="79" spans="2:14" ht="45" x14ac:dyDescent="0.25">
      <c r="B79" s="19" t="str">
        <f>IWU_72[[#This Row],[Gebäudetyp]]&amp;"_"&amp;IWU_72[[#This Row],[Baujahr]]</f>
        <v>Ein- oder Zweifamilienhaus_2009 - 2022</v>
      </c>
      <c r="C79" s="19" t="s">
        <v>516</v>
      </c>
      <c r="D79" t="s">
        <v>1716</v>
      </c>
      <c r="E79" t="s">
        <v>738</v>
      </c>
      <c r="F79">
        <f>MEDIAN(1.3,1.4,1.1,1.5,2,1.6)</f>
        <v>1.45</v>
      </c>
      <c r="G79" t="s">
        <v>1011</v>
      </c>
      <c r="H79" t="s">
        <v>2010</v>
      </c>
      <c r="J79" s="64" t="s">
        <v>2055</v>
      </c>
      <c r="K79">
        <v>0.22</v>
      </c>
      <c r="L79">
        <v>0.24</v>
      </c>
      <c r="M79">
        <v>0.35</v>
      </c>
      <c r="N79">
        <v>1.7000000000000002</v>
      </c>
    </row>
    <row r="80" spans="2:14" ht="45" x14ac:dyDescent="0.25">
      <c r="B80" s="19" t="str">
        <f>IWU_72[[#This Row],[Gebäudetyp]]&amp;"_"&amp;IWU_72[[#This Row],[Baujahr]]</f>
        <v>Ein- oder Zweifamilienhaus_2023 und neuer</v>
      </c>
      <c r="C80" s="19" t="s">
        <v>516</v>
      </c>
      <c r="D80" t="s">
        <v>1718</v>
      </c>
      <c r="E80" t="s">
        <v>738</v>
      </c>
      <c r="F80">
        <v>1.1000000000000001</v>
      </c>
      <c r="G80" t="s">
        <v>134</v>
      </c>
      <c r="H80" s="26" t="s">
        <v>2056</v>
      </c>
      <c r="J80" s="64" t="s">
        <v>2057</v>
      </c>
      <c r="K80">
        <v>1.1399999999999999</v>
      </c>
      <c r="L80">
        <v>1.21</v>
      </c>
      <c r="M80">
        <v>1.01</v>
      </c>
      <c r="N80">
        <v>5.2</v>
      </c>
    </row>
    <row r="81" spans="2:14" ht="45" x14ac:dyDescent="0.25">
      <c r="B81" s="19" t="str">
        <f>IWU_72[[#This Row],[Gebäudetyp]]&amp;"_"&amp;IWU_72[[#This Row],[Baujahr]]</f>
        <v>Ein- oder Zweifamilienhaus_2027 - 2045</v>
      </c>
      <c r="C81" s="19" t="s">
        <v>516</v>
      </c>
      <c r="D81" t="s">
        <v>2015</v>
      </c>
      <c r="E81" t="s">
        <v>738</v>
      </c>
      <c r="F81">
        <f>F80</f>
        <v>1.1000000000000001</v>
      </c>
      <c r="G81" t="s">
        <v>2016</v>
      </c>
      <c r="H81" s="26" t="s">
        <v>2017</v>
      </c>
      <c r="J81" s="64" t="s">
        <v>2058</v>
      </c>
      <c r="K81">
        <v>1.1399999999999999</v>
      </c>
      <c r="L81">
        <v>1.46</v>
      </c>
      <c r="M81">
        <v>1.01</v>
      </c>
      <c r="N81">
        <v>5.2</v>
      </c>
    </row>
    <row r="82" spans="2:14" x14ac:dyDescent="0.25">
      <c r="B82" s="19" t="str">
        <f>IWU_72[[#This Row],[Gebäudetyp]]&amp;"_"&amp;IWU_72[[#This Row],[Baujahr]]</f>
        <v>Reihenhaus_1860 - 1918</v>
      </c>
      <c r="C82" s="19" t="s">
        <v>1665</v>
      </c>
      <c r="D82" t="s">
        <v>1692</v>
      </c>
      <c r="E82" t="s">
        <v>740</v>
      </c>
      <c r="F82">
        <v>0.78</v>
      </c>
      <c r="G82" t="s">
        <v>123</v>
      </c>
      <c r="H82" t="s">
        <v>1996</v>
      </c>
      <c r="J82" s="64" t="s">
        <v>2059</v>
      </c>
      <c r="K82">
        <v>0.97</v>
      </c>
      <c r="L82">
        <v>0.88</v>
      </c>
      <c r="M82">
        <v>1.01</v>
      </c>
      <c r="N82">
        <v>5.2</v>
      </c>
    </row>
    <row r="83" spans="2:14" x14ac:dyDescent="0.25">
      <c r="B83" s="19" t="str">
        <f>IWU_72[[#This Row],[Gebäudetyp]]&amp;"_"&amp;IWU_72[[#This Row],[Baujahr]]</f>
        <v>Reihenhaus_1919 - 1948</v>
      </c>
      <c r="C83" s="19" t="s">
        <v>1665</v>
      </c>
      <c r="D83" t="s">
        <v>1695</v>
      </c>
      <c r="E83" t="s">
        <v>740</v>
      </c>
      <c r="F83">
        <v>0.78</v>
      </c>
      <c r="G83" t="s">
        <v>1722</v>
      </c>
      <c r="H83" t="s">
        <v>1996</v>
      </c>
      <c r="J83" s="64" t="s">
        <v>2060</v>
      </c>
      <c r="K83">
        <v>0.97</v>
      </c>
      <c r="L83">
        <v>0.88</v>
      </c>
      <c r="M83">
        <v>0.85</v>
      </c>
      <c r="N83">
        <v>2.57</v>
      </c>
    </row>
    <row r="84" spans="2:14" x14ac:dyDescent="0.25">
      <c r="B84" s="19" t="str">
        <f>IWU_72[[#This Row],[Gebäudetyp]]&amp;"_"&amp;IWU_72[[#This Row],[Baujahr]]</f>
        <v>Reihenhaus_1949 - 1957</v>
      </c>
      <c r="C84" s="19" t="s">
        <v>1665</v>
      </c>
      <c r="D84" t="s">
        <v>733</v>
      </c>
      <c r="E84" t="s">
        <v>740</v>
      </c>
      <c r="F84">
        <v>0.78</v>
      </c>
      <c r="G84" t="s">
        <v>1723</v>
      </c>
      <c r="H84" t="s">
        <v>1996</v>
      </c>
      <c r="J84" s="64" t="s">
        <v>2061</v>
      </c>
      <c r="K84">
        <v>0.84</v>
      </c>
      <c r="L84">
        <v>0.76</v>
      </c>
      <c r="M84">
        <v>0.85</v>
      </c>
      <c r="N84">
        <v>2.57</v>
      </c>
    </row>
    <row r="85" spans="2:14" x14ac:dyDescent="0.25">
      <c r="B85" s="19" t="str">
        <f>IWU_72[[#This Row],[Gebäudetyp]]&amp;"_"&amp;IWU_72[[#This Row],[Baujahr]]</f>
        <v>Reihenhaus_1958 - 1968</v>
      </c>
      <c r="C85" s="19" t="s">
        <v>1665</v>
      </c>
      <c r="D85" t="s">
        <v>1697</v>
      </c>
      <c r="E85" t="s">
        <v>740</v>
      </c>
      <c r="F85">
        <v>1.23</v>
      </c>
      <c r="G85" t="s">
        <v>1724</v>
      </c>
      <c r="H85" t="s">
        <v>1996</v>
      </c>
    </row>
    <row r="86" spans="2:14" x14ac:dyDescent="0.25">
      <c r="B86" s="19" t="str">
        <f>IWU_72[[#This Row],[Gebäudetyp]]&amp;"_"&amp;IWU_72[[#This Row],[Baujahr]]</f>
        <v>Reihenhaus_1969 - 1978</v>
      </c>
      <c r="C86" s="19" t="s">
        <v>1665</v>
      </c>
      <c r="D86" t="s">
        <v>517</v>
      </c>
      <c r="E86" t="s">
        <v>740</v>
      </c>
      <c r="F86">
        <v>0.52</v>
      </c>
      <c r="G86" t="s">
        <v>1725</v>
      </c>
      <c r="H86" t="s">
        <v>1996</v>
      </c>
    </row>
    <row r="87" spans="2:14" x14ac:dyDescent="0.25">
      <c r="B87" s="19" t="str">
        <f>IWU_72[[#This Row],[Gebäudetyp]]&amp;"_"&amp;IWU_72[[#This Row],[Baujahr]]</f>
        <v>Reihenhaus_1979 - 1983</v>
      </c>
      <c r="C87" s="19" t="s">
        <v>1665</v>
      </c>
      <c r="D87" t="s">
        <v>1717</v>
      </c>
      <c r="E87" t="s">
        <v>740</v>
      </c>
      <c r="F87">
        <v>0.43</v>
      </c>
      <c r="G87" t="s">
        <v>1726</v>
      </c>
      <c r="H87" t="s">
        <v>1996</v>
      </c>
    </row>
    <row r="88" spans="2:14" x14ac:dyDescent="0.25">
      <c r="B88" s="19" t="str">
        <f>IWU_72[[#This Row],[Gebäudetyp]]&amp;"_"&amp;IWU_72[[#This Row],[Baujahr]]</f>
        <v>Reihenhaus_1984 - 1994</v>
      </c>
      <c r="C88" s="19" t="s">
        <v>1665</v>
      </c>
      <c r="D88" t="s">
        <v>1719</v>
      </c>
      <c r="E88" t="s">
        <v>740</v>
      </c>
      <c r="F88">
        <v>0.3</v>
      </c>
      <c r="G88" t="s">
        <v>1727</v>
      </c>
      <c r="H88" t="s">
        <v>1996</v>
      </c>
    </row>
    <row r="89" spans="2:14" x14ac:dyDescent="0.25">
      <c r="B89" s="19" t="str">
        <f>IWU_72[[#This Row],[Gebäudetyp]]&amp;"_"&amp;IWU_72[[#This Row],[Baujahr]]</f>
        <v>Reihenhaus_1995 - 2002</v>
      </c>
      <c r="C89" s="19" t="s">
        <v>1665</v>
      </c>
      <c r="D89" t="s">
        <v>787</v>
      </c>
      <c r="E89" t="s">
        <v>740</v>
      </c>
      <c r="F89">
        <v>0.22</v>
      </c>
      <c r="G89" t="s">
        <v>2006</v>
      </c>
      <c r="H89" t="s">
        <v>1996</v>
      </c>
    </row>
    <row r="90" spans="2:14" x14ac:dyDescent="0.25">
      <c r="B90" s="19" t="str">
        <f>IWU_72[[#This Row],[Gebäudetyp]]&amp;"_"&amp;IWU_72[[#This Row],[Baujahr]]</f>
        <v>Reihenhaus_2003 - 2008</v>
      </c>
      <c r="C90" s="19" t="s">
        <v>1665</v>
      </c>
      <c r="D90" t="s">
        <v>687</v>
      </c>
      <c r="E90" t="s">
        <v>740</v>
      </c>
      <c r="F90">
        <v>0.14000000000000001</v>
      </c>
      <c r="G90" t="s">
        <v>2008</v>
      </c>
      <c r="H90" t="s">
        <v>1996</v>
      </c>
    </row>
    <row r="91" spans="2:14" x14ac:dyDescent="0.25">
      <c r="B91" s="19" t="str">
        <f>IWU_72[[#This Row],[Gebäudetyp]]&amp;"_"&amp;IWU_72[[#This Row],[Baujahr]]</f>
        <v>Reihenhaus_2009 - 2022</v>
      </c>
      <c r="C91" s="19" t="s">
        <v>1665</v>
      </c>
      <c r="D91" t="s">
        <v>1716</v>
      </c>
      <c r="E91" t="s">
        <v>740</v>
      </c>
      <c r="F91">
        <f>$F$40</f>
        <v>0.22</v>
      </c>
      <c r="G91" t="s">
        <v>1011</v>
      </c>
      <c r="H91" t="s">
        <v>2010</v>
      </c>
    </row>
    <row r="92" spans="2:14" x14ac:dyDescent="0.25">
      <c r="B92" s="19" t="str">
        <f>IWU_72[[#This Row],[Gebäudetyp]]&amp;"_"&amp;IWU_72[[#This Row],[Baujahr]]</f>
        <v>Reihenhaus_2023 und neuer</v>
      </c>
      <c r="C92" s="19" t="s">
        <v>1665</v>
      </c>
      <c r="D92" t="s">
        <v>1718</v>
      </c>
      <c r="E92" t="s">
        <v>740</v>
      </c>
      <c r="F92">
        <f>$F$41</f>
        <v>0.22</v>
      </c>
      <c r="G92" t="s">
        <v>134</v>
      </c>
      <c r="H92" t="s">
        <v>2012</v>
      </c>
    </row>
    <row r="93" spans="2:14" x14ac:dyDescent="0.25">
      <c r="B93" s="19" t="str">
        <f>IWU_72[[#This Row],[Gebäudetyp]]&amp;"_"&amp;IWU_72[[#This Row],[Baujahr]]</f>
        <v>Reihenhaus_2027 - 2045</v>
      </c>
      <c r="C93" s="19" t="s">
        <v>1665</v>
      </c>
      <c r="D93" t="s">
        <v>2015</v>
      </c>
      <c r="E93" t="s">
        <v>740</v>
      </c>
      <c r="F93">
        <f>$F$42</f>
        <v>0.22</v>
      </c>
      <c r="G93" t="s">
        <v>2016</v>
      </c>
      <c r="H93" s="26" t="s">
        <v>2017</v>
      </c>
    </row>
    <row r="94" spans="2:14" x14ac:dyDescent="0.25">
      <c r="B94" s="19" t="str">
        <f>IWU_72[[#This Row],[Gebäudetyp]]&amp;"_"&amp;IWU_72[[#This Row],[Baujahr]]</f>
        <v>Reihenhaus_1860 - 1918</v>
      </c>
      <c r="C94" s="19" t="s">
        <v>1665</v>
      </c>
      <c r="D94" t="s">
        <v>1692</v>
      </c>
      <c r="E94" t="s">
        <v>185</v>
      </c>
      <c r="F94">
        <v>1.7</v>
      </c>
      <c r="G94" t="s">
        <v>123</v>
      </c>
      <c r="H94" t="s">
        <v>1996</v>
      </c>
    </row>
    <row r="95" spans="2:14" x14ac:dyDescent="0.25">
      <c r="B95" s="19" t="str">
        <f>IWU_72[[#This Row],[Gebäudetyp]]&amp;"_"&amp;IWU_72[[#This Row],[Baujahr]]</f>
        <v>Reihenhaus_1919 - 1948</v>
      </c>
      <c r="C95" s="19" t="s">
        <v>1665</v>
      </c>
      <c r="D95" t="s">
        <v>1695</v>
      </c>
      <c r="E95" t="s">
        <v>185</v>
      </c>
      <c r="F95">
        <v>1.39</v>
      </c>
      <c r="G95" t="s">
        <v>1722</v>
      </c>
      <c r="H95" t="s">
        <v>1996</v>
      </c>
    </row>
    <row r="96" spans="2:14" x14ac:dyDescent="0.25">
      <c r="B96" s="19" t="str">
        <f>IWU_72[[#This Row],[Gebäudetyp]]&amp;"_"&amp;IWU_72[[#This Row],[Baujahr]]</f>
        <v>Reihenhaus_1949 - 1957</v>
      </c>
      <c r="C96" s="19" t="s">
        <v>1665</v>
      </c>
      <c r="D96" t="s">
        <v>733</v>
      </c>
      <c r="E96" t="s">
        <v>185</v>
      </c>
      <c r="F96">
        <v>0.86</v>
      </c>
      <c r="G96" t="s">
        <v>1723</v>
      </c>
      <c r="H96" t="s">
        <v>1996</v>
      </c>
    </row>
    <row r="97" spans="2:8" x14ac:dyDescent="0.25">
      <c r="B97" s="19" t="str">
        <f>IWU_72[[#This Row],[Gebäudetyp]]&amp;"_"&amp;IWU_72[[#This Row],[Baujahr]]</f>
        <v>Reihenhaus_1958 - 1968</v>
      </c>
      <c r="C97" s="19" t="s">
        <v>1665</v>
      </c>
      <c r="D97" t="s">
        <v>1697</v>
      </c>
      <c r="E97" t="s">
        <v>185</v>
      </c>
      <c r="F97">
        <v>1.44</v>
      </c>
      <c r="G97" t="s">
        <v>1724</v>
      </c>
      <c r="H97" t="s">
        <v>1996</v>
      </c>
    </row>
    <row r="98" spans="2:8" x14ac:dyDescent="0.25">
      <c r="B98" s="19" t="str">
        <f>IWU_72[[#This Row],[Gebäudetyp]]&amp;"_"&amp;IWU_72[[#This Row],[Baujahr]]</f>
        <v>Reihenhaus_1969 - 1978</v>
      </c>
      <c r="C98" s="19" t="s">
        <v>1665</v>
      </c>
      <c r="D98" t="s">
        <v>517</v>
      </c>
      <c r="E98" t="s">
        <v>185</v>
      </c>
      <c r="F98">
        <v>0.8</v>
      </c>
      <c r="G98" t="s">
        <v>1725</v>
      </c>
      <c r="H98" t="s">
        <v>1996</v>
      </c>
    </row>
    <row r="99" spans="2:8" x14ac:dyDescent="0.25">
      <c r="B99" s="19" t="str">
        <f>IWU_72[[#This Row],[Gebäudetyp]]&amp;"_"&amp;IWU_72[[#This Row],[Baujahr]]</f>
        <v>Reihenhaus_1979 - 1983</v>
      </c>
      <c r="C99" s="19" t="s">
        <v>1665</v>
      </c>
      <c r="D99" t="s">
        <v>1717</v>
      </c>
      <c r="E99" t="s">
        <v>185</v>
      </c>
      <c r="F99">
        <v>0.68</v>
      </c>
      <c r="G99" t="s">
        <v>1726</v>
      </c>
      <c r="H99" t="s">
        <v>1996</v>
      </c>
    </row>
    <row r="100" spans="2:8" x14ac:dyDescent="0.25">
      <c r="B100" s="19" t="str">
        <f>IWU_72[[#This Row],[Gebäudetyp]]&amp;"_"&amp;IWU_72[[#This Row],[Baujahr]]</f>
        <v>Reihenhaus_1984 - 1994</v>
      </c>
      <c r="C100" s="19" t="s">
        <v>1665</v>
      </c>
      <c r="D100" t="s">
        <v>1719</v>
      </c>
      <c r="E100" t="s">
        <v>185</v>
      </c>
      <c r="F100">
        <v>0.77</v>
      </c>
      <c r="G100" t="s">
        <v>1727</v>
      </c>
      <c r="H100" t="s">
        <v>1996</v>
      </c>
    </row>
    <row r="101" spans="2:8" x14ac:dyDescent="0.25">
      <c r="B101" s="19" t="str">
        <f>IWU_72[[#This Row],[Gebäudetyp]]&amp;"_"&amp;IWU_72[[#This Row],[Baujahr]]</f>
        <v>Reihenhaus_1995 - 2002</v>
      </c>
      <c r="C101" s="19" t="s">
        <v>1665</v>
      </c>
      <c r="D101" t="s">
        <v>787</v>
      </c>
      <c r="E101" t="s">
        <v>185</v>
      </c>
      <c r="F101">
        <v>0.49</v>
      </c>
      <c r="G101" t="s">
        <v>2006</v>
      </c>
      <c r="H101" t="s">
        <v>1996</v>
      </c>
    </row>
    <row r="102" spans="2:8" x14ac:dyDescent="0.25">
      <c r="B102" s="19" t="str">
        <f>IWU_72[[#This Row],[Gebäudetyp]]&amp;"_"&amp;IWU_72[[#This Row],[Baujahr]]</f>
        <v>Reihenhaus_2003 - 2008</v>
      </c>
      <c r="C102" s="19" t="s">
        <v>1665</v>
      </c>
      <c r="D102" t="s">
        <v>687</v>
      </c>
      <c r="E102" t="s">
        <v>185</v>
      </c>
      <c r="F102">
        <v>0.24</v>
      </c>
      <c r="G102" t="s">
        <v>2008</v>
      </c>
      <c r="H102" t="s">
        <v>1996</v>
      </c>
    </row>
    <row r="103" spans="2:8" x14ac:dyDescent="0.25">
      <c r="B103" s="19" t="str">
        <f>IWU_72[[#This Row],[Gebäudetyp]]&amp;"_"&amp;IWU_72[[#This Row],[Baujahr]]</f>
        <v>Reihenhaus_2009 - 2022</v>
      </c>
      <c r="C103" s="19" t="s">
        <v>1665</v>
      </c>
      <c r="D103" t="s">
        <v>1716</v>
      </c>
      <c r="E103" t="s">
        <v>185</v>
      </c>
      <c r="F103">
        <f>$F$53</f>
        <v>0.24</v>
      </c>
      <c r="G103" t="s">
        <v>1011</v>
      </c>
      <c r="H103" t="s">
        <v>2010</v>
      </c>
    </row>
    <row r="104" spans="2:8" x14ac:dyDescent="0.25">
      <c r="B104" s="19" t="str">
        <f>IWU_72[[#This Row],[Gebäudetyp]]&amp;"_"&amp;IWU_72[[#This Row],[Baujahr]]</f>
        <v>Reihenhaus_2023 und neuer</v>
      </c>
      <c r="C104" s="19" t="s">
        <v>1665</v>
      </c>
      <c r="D104" t="s">
        <v>1718</v>
      </c>
      <c r="E104" t="s">
        <v>185</v>
      </c>
      <c r="F104">
        <f t="shared" ref="F104" si="2">F54</f>
        <v>0.24</v>
      </c>
      <c r="G104" t="s">
        <v>134</v>
      </c>
      <c r="H104" t="s">
        <v>2012</v>
      </c>
    </row>
    <row r="105" spans="2:8" x14ac:dyDescent="0.25">
      <c r="B105" s="19" t="str">
        <f>IWU_72[[#This Row],[Gebäudetyp]]&amp;"_"&amp;IWU_72[[#This Row],[Baujahr]]</f>
        <v>Reihenhaus_2027 - 2045</v>
      </c>
      <c r="C105" s="19" t="s">
        <v>1665</v>
      </c>
      <c r="D105" t="s">
        <v>2015</v>
      </c>
      <c r="E105" t="s">
        <v>185</v>
      </c>
      <c r="F105">
        <f>$F$55</f>
        <v>0.24</v>
      </c>
      <c r="G105" t="s">
        <v>2016</v>
      </c>
      <c r="H105" s="26" t="s">
        <v>2017</v>
      </c>
    </row>
    <row r="106" spans="2:8" x14ac:dyDescent="0.25">
      <c r="B106" s="19" t="str">
        <f>IWU_72[[#This Row],[Gebäudetyp]]&amp;"_"&amp;IWU_72[[#This Row],[Baujahr]]</f>
        <v>Reihenhaus_1860 - 1918</v>
      </c>
      <c r="C106" s="19" t="s">
        <v>1665</v>
      </c>
      <c r="D106" t="s">
        <v>1692</v>
      </c>
      <c r="E106" t="s">
        <v>544</v>
      </c>
      <c r="F106">
        <v>0.91</v>
      </c>
      <c r="G106" t="s">
        <v>123</v>
      </c>
      <c r="H106" t="s">
        <v>1996</v>
      </c>
    </row>
    <row r="107" spans="2:8" x14ac:dyDescent="0.25">
      <c r="B107" s="19" t="str">
        <f>IWU_72[[#This Row],[Gebäudetyp]]&amp;"_"&amp;IWU_72[[#This Row],[Baujahr]]</f>
        <v>Reihenhaus_1919 - 1948</v>
      </c>
      <c r="C107" s="19" t="s">
        <v>1665</v>
      </c>
      <c r="D107" t="s">
        <v>1695</v>
      </c>
      <c r="E107" t="s">
        <v>544</v>
      </c>
      <c r="F107">
        <v>1.6</v>
      </c>
      <c r="G107" t="s">
        <v>1722</v>
      </c>
      <c r="H107" t="s">
        <v>1996</v>
      </c>
    </row>
    <row r="108" spans="2:8" x14ac:dyDescent="0.25">
      <c r="B108" s="19" t="str">
        <f>IWU_72[[#This Row],[Gebäudetyp]]&amp;"_"&amp;IWU_72[[#This Row],[Baujahr]]</f>
        <v>Reihenhaus_1949 - 1957</v>
      </c>
      <c r="C108" s="19" t="s">
        <v>1665</v>
      </c>
      <c r="D108" t="s">
        <v>733</v>
      </c>
      <c r="E108" t="s">
        <v>544</v>
      </c>
      <c r="F108">
        <v>1.01</v>
      </c>
      <c r="G108" t="s">
        <v>1723</v>
      </c>
      <c r="H108" t="s">
        <v>1996</v>
      </c>
    </row>
    <row r="109" spans="2:8" x14ac:dyDescent="0.25">
      <c r="B109" s="19" t="str">
        <f>IWU_72[[#This Row],[Gebäudetyp]]&amp;"_"&amp;IWU_72[[#This Row],[Baujahr]]</f>
        <v>Reihenhaus_1958 - 1968</v>
      </c>
      <c r="C109" s="19" t="s">
        <v>1665</v>
      </c>
      <c r="D109" t="s">
        <v>1697</v>
      </c>
      <c r="E109" t="s">
        <v>544</v>
      </c>
      <c r="F109">
        <v>0.97</v>
      </c>
      <c r="G109" t="s">
        <v>1724</v>
      </c>
      <c r="H109" t="s">
        <v>1996</v>
      </c>
    </row>
    <row r="110" spans="2:8" x14ac:dyDescent="0.25">
      <c r="B110" s="19" t="str">
        <f>IWU_72[[#This Row],[Gebäudetyp]]&amp;"_"&amp;IWU_72[[#This Row],[Baujahr]]</f>
        <v>Reihenhaus_1969 - 1978</v>
      </c>
      <c r="C110" s="19" t="s">
        <v>1665</v>
      </c>
      <c r="D110" t="s">
        <v>517</v>
      </c>
      <c r="E110" t="s">
        <v>544</v>
      </c>
      <c r="F110">
        <v>0.97</v>
      </c>
      <c r="G110" t="s">
        <v>1725</v>
      </c>
      <c r="H110" t="s">
        <v>1996</v>
      </c>
    </row>
    <row r="111" spans="2:8" x14ac:dyDescent="0.25">
      <c r="B111" s="19" t="str">
        <f>IWU_72[[#This Row],[Gebäudetyp]]&amp;"_"&amp;IWU_72[[#This Row],[Baujahr]]</f>
        <v>Reihenhaus_1979 - 1983</v>
      </c>
      <c r="C111" s="19" t="s">
        <v>1665</v>
      </c>
      <c r="D111" t="s">
        <v>1717</v>
      </c>
      <c r="E111" t="s">
        <v>544</v>
      </c>
      <c r="F111">
        <v>0.67</v>
      </c>
      <c r="G111" t="s">
        <v>1726</v>
      </c>
      <c r="H111" t="s">
        <v>1996</v>
      </c>
    </row>
    <row r="112" spans="2:8" x14ac:dyDescent="0.25">
      <c r="B112" s="19" t="str">
        <f>IWU_72[[#This Row],[Gebäudetyp]]&amp;"_"&amp;IWU_72[[#This Row],[Baujahr]]</f>
        <v>Reihenhaus_1984 - 1994</v>
      </c>
      <c r="C112" s="19" t="s">
        <v>1665</v>
      </c>
      <c r="D112" t="s">
        <v>1719</v>
      </c>
      <c r="E112" t="s">
        <v>544</v>
      </c>
      <c r="F112">
        <v>0.55000000000000004</v>
      </c>
      <c r="G112" t="s">
        <v>1727</v>
      </c>
      <c r="H112" t="s">
        <v>1996</v>
      </c>
    </row>
    <row r="113" spans="2:8" x14ac:dyDescent="0.25">
      <c r="B113" s="19" t="str">
        <f>IWU_72[[#This Row],[Gebäudetyp]]&amp;"_"&amp;IWU_72[[#This Row],[Baujahr]]</f>
        <v>Reihenhaus_1995 - 2002</v>
      </c>
      <c r="C113" s="19" t="s">
        <v>1665</v>
      </c>
      <c r="D113" t="s">
        <v>787</v>
      </c>
      <c r="E113" t="s">
        <v>544</v>
      </c>
      <c r="F113">
        <v>0.32</v>
      </c>
      <c r="G113" t="s">
        <v>2006</v>
      </c>
      <c r="H113" t="s">
        <v>1996</v>
      </c>
    </row>
    <row r="114" spans="2:8" x14ac:dyDescent="0.25">
      <c r="B114" s="19" t="str">
        <f>IWU_72[[#This Row],[Gebäudetyp]]&amp;"_"&amp;IWU_72[[#This Row],[Baujahr]]</f>
        <v>Reihenhaus_2003 - 2008</v>
      </c>
      <c r="C114" s="19" t="s">
        <v>1665</v>
      </c>
      <c r="D114" t="s">
        <v>687</v>
      </c>
      <c r="E114" t="s">
        <v>544</v>
      </c>
      <c r="F114">
        <v>0.28999999999999998</v>
      </c>
      <c r="G114" t="s">
        <v>2008</v>
      </c>
      <c r="H114" t="s">
        <v>1996</v>
      </c>
    </row>
    <row r="115" spans="2:8" x14ac:dyDescent="0.25">
      <c r="B115" s="19" t="str">
        <f>IWU_72[[#This Row],[Gebäudetyp]]&amp;"_"&amp;IWU_72[[#This Row],[Baujahr]]</f>
        <v>Reihenhaus_2009 - 2022</v>
      </c>
      <c r="C115" s="19" t="s">
        <v>1665</v>
      </c>
      <c r="D115" t="s">
        <v>1716</v>
      </c>
      <c r="E115" t="s">
        <v>544</v>
      </c>
      <c r="F115">
        <f>$F$66</f>
        <v>0.3</v>
      </c>
      <c r="G115" t="s">
        <v>1011</v>
      </c>
      <c r="H115" t="s">
        <v>2010</v>
      </c>
    </row>
    <row r="116" spans="2:8" x14ac:dyDescent="0.25">
      <c r="B116" s="19" t="str">
        <f>IWU_72[[#This Row],[Gebäudetyp]]&amp;"_"&amp;IWU_72[[#This Row],[Baujahr]]</f>
        <v>Reihenhaus_2023 und neuer</v>
      </c>
      <c r="C116" s="19" t="s">
        <v>1665</v>
      </c>
      <c r="D116" t="s">
        <v>1718</v>
      </c>
      <c r="E116" t="s">
        <v>544</v>
      </c>
      <c r="F116">
        <f>$F$67</f>
        <v>0.35</v>
      </c>
      <c r="G116" t="s">
        <v>134</v>
      </c>
      <c r="H116" t="s">
        <v>2012</v>
      </c>
    </row>
    <row r="117" spans="2:8" x14ac:dyDescent="0.25">
      <c r="B117" s="19" t="str">
        <f>IWU_72[[#This Row],[Gebäudetyp]]&amp;"_"&amp;IWU_72[[#This Row],[Baujahr]]</f>
        <v>Reihenhaus_2027 - 2045</v>
      </c>
      <c r="C117" s="19" t="s">
        <v>1665</v>
      </c>
      <c r="D117" t="s">
        <v>2015</v>
      </c>
      <c r="E117" t="s">
        <v>544</v>
      </c>
      <c r="F117">
        <f>$F$68</f>
        <v>0.35</v>
      </c>
      <c r="G117" t="s">
        <v>2016</v>
      </c>
      <c r="H117" s="26" t="s">
        <v>2017</v>
      </c>
    </row>
    <row r="118" spans="2:8" x14ac:dyDescent="0.25">
      <c r="B118" s="19" t="str">
        <f>IWU_72[[#This Row],[Gebäudetyp]]&amp;"_"&amp;IWU_72[[#This Row],[Baujahr]]</f>
        <v>Reihenhaus_1860 - 1918</v>
      </c>
      <c r="C118" s="19" t="s">
        <v>1665</v>
      </c>
      <c r="D118" t="s">
        <v>1692</v>
      </c>
      <c r="E118" t="s">
        <v>738</v>
      </c>
      <c r="F118">
        <v>2.57</v>
      </c>
      <c r="G118" t="s">
        <v>123</v>
      </c>
      <c r="H118" t="s">
        <v>1996</v>
      </c>
    </row>
    <row r="119" spans="2:8" x14ac:dyDescent="0.25">
      <c r="B119" s="19" t="str">
        <f>IWU_72[[#This Row],[Gebäudetyp]]&amp;"_"&amp;IWU_72[[#This Row],[Baujahr]]</f>
        <v>Reihenhaus_1919 - 1948</v>
      </c>
      <c r="C119" s="19" t="s">
        <v>1665</v>
      </c>
      <c r="D119" t="s">
        <v>1695</v>
      </c>
      <c r="E119" t="s">
        <v>738</v>
      </c>
      <c r="F119">
        <v>2.8</v>
      </c>
      <c r="G119" t="s">
        <v>1722</v>
      </c>
      <c r="H119" t="s">
        <v>1996</v>
      </c>
    </row>
    <row r="120" spans="2:8" x14ac:dyDescent="0.25">
      <c r="B120" s="19" t="str">
        <f>IWU_72[[#This Row],[Gebäudetyp]]&amp;"_"&amp;IWU_72[[#This Row],[Baujahr]]</f>
        <v>Reihenhaus_1949 - 1957</v>
      </c>
      <c r="C120" s="19" t="s">
        <v>1665</v>
      </c>
      <c r="D120" t="s">
        <v>733</v>
      </c>
      <c r="E120" t="s">
        <v>738</v>
      </c>
      <c r="F120">
        <v>2.9</v>
      </c>
      <c r="G120" t="s">
        <v>1723</v>
      </c>
      <c r="H120" t="s">
        <v>1996</v>
      </c>
    </row>
    <row r="121" spans="2:8" x14ac:dyDescent="0.25">
      <c r="B121" s="19" t="str">
        <f>IWU_72[[#This Row],[Gebäudetyp]]&amp;"_"&amp;IWU_72[[#This Row],[Baujahr]]</f>
        <v>Reihenhaus_1958 - 1968</v>
      </c>
      <c r="C121" s="19" t="s">
        <v>1665</v>
      </c>
      <c r="D121" t="s">
        <v>1697</v>
      </c>
      <c r="E121" t="s">
        <v>738</v>
      </c>
      <c r="F121">
        <v>2.57</v>
      </c>
      <c r="G121" t="s">
        <v>1724</v>
      </c>
      <c r="H121" t="s">
        <v>1996</v>
      </c>
    </row>
    <row r="122" spans="2:8" x14ac:dyDescent="0.25">
      <c r="B122" s="19" t="str">
        <f>IWU_72[[#This Row],[Gebäudetyp]]&amp;"_"&amp;IWU_72[[#This Row],[Baujahr]]</f>
        <v>Reihenhaus_1969 - 1978</v>
      </c>
      <c r="C122" s="19" t="s">
        <v>1665</v>
      </c>
      <c r="D122" t="s">
        <v>517</v>
      </c>
      <c r="E122" t="s">
        <v>738</v>
      </c>
      <c r="F122">
        <v>4.3</v>
      </c>
      <c r="G122" t="s">
        <v>1725</v>
      </c>
      <c r="H122" t="s">
        <v>1996</v>
      </c>
    </row>
    <row r="123" spans="2:8" x14ac:dyDescent="0.25">
      <c r="B123" s="19" t="str">
        <f>IWU_72[[#This Row],[Gebäudetyp]]&amp;"_"&amp;IWU_72[[#This Row],[Baujahr]]</f>
        <v>Reihenhaus_1979 - 1983</v>
      </c>
      <c r="C123" s="19" t="s">
        <v>1665</v>
      </c>
      <c r="D123" t="s">
        <v>1717</v>
      </c>
      <c r="E123" t="s">
        <v>738</v>
      </c>
      <c r="F123">
        <v>2.57</v>
      </c>
      <c r="G123" t="s">
        <v>1726</v>
      </c>
      <c r="H123" t="s">
        <v>1996</v>
      </c>
    </row>
    <row r="124" spans="2:8" x14ac:dyDescent="0.25">
      <c r="B124" s="19" t="str">
        <f>IWU_72[[#This Row],[Gebäudetyp]]&amp;"_"&amp;IWU_72[[#This Row],[Baujahr]]</f>
        <v>Reihenhaus_1984 - 1994</v>
      </c>
      <c r="C124" s="19" t="s">
        <v>1665</v>
      </c>
      <c r="D124" t="s">
        <v>1719</v>
      </c>
      <c r="E124" t="s">
        <v>738</v>
      </c>
      <c r="F124">
        <v>2.57</v>
      </c>
      <c r="G124" t="s">
        <v>1727</v>
      </c>
      <c r="H124" t="s">
        <v>1996</v>
      </c>
    </row>
    <row r="125" spans="2:8" x14ac:dyDescent="0.25">
      <c r="B125" s="19" t="str">
        <f>IWU_72[[#This Row],[Gebäudetyp]]&amp;"_"&amp;IWU_72[[#This Row],[Baujahr]]</f>
        <v>Reihenhaus_1995 - 2002</v>
      </c>
      <c r="C125" s="19" t="s">
        <v>1665</v>
      </c>
      <c r="D125" t="s">
        <v>787</v>
      </c>
      <c r="E125" t="s">
        <v>738</v>
      </c>
      <c r="F125">
        <v>1.6</v>
      </c>
      <c r="G125" t="s">
        <v>2006</v>
      </c>
      <c r="H125" t="s">
        <v>1996</v>
      </c>
    </row>
    <row r="126" spans="2:8" x14ac:dyDescent="0.25">
      <c r="B126" s="19" t="str">
        <f>IWU_72[[#This Row],[Gebäudetyp]]&amp;"_"&amp;IWU_72[[#This Row],[Baujahr]]</f>
        <v>Reihenhaus_2003 - 2008</v>
      </c>
      <c r="C126" s="19" t="s">
        <v>1665</v>
      </c>
      <c r="D126" t="s">
        <v>687</v>
      </c>
      <c r="E126" t="s">
        <v>738</v>
      </c>
      <c r="F126">
        <v>1.6</v>
      </c>
      <c r="G126" t="s">
        <v>2008</v>
      </c>
      <c r="H126" t="s">
        <v>1996</v>
      </c>
    </row>
    <row r="127" spans="2:8" x14ac:dyDescent="0.25">
      <c r="B127" s="19" t="str">
        <f>IWU_72[[#This Row],[Gebäudetyp]]&amp;"_"&amp;IWU_72[[#This Row],[Baujahr]]</f>
        <v>Reihenhaus_2009 - 2022</v>
      </c>
      <c r="C127" s="19" t="s">
        <v>1665</v>
      </c>
      <c r="D127" t="s">
        <v>1716</v>
      </c>
      <c r="E127" t="s">
        <v>738</v>
      </c>
      <c r="F127">
        <f>$F$79</f>
        <v>1.45</v>
      </c>
      <c r="G127" t="s">
        <v>1011</v>
      </c>
      <c r="H127" t="s">
        <v>2010</v>
      </c>
    </row>
    <row r="128" spans="2:8" x14ac:dyDescent="0.25">
      <c r="B128" s="19" t="str">
        <f>IWU_72[[#This Row],[Gebäudetyp]]&amp;"_"&amp;IWU_72[[#This Row],[Baujahr]]</f>
        <v>Reihenhaus_2023 und neuer</v>
      </c>
      <c r="C128" s="19" t="s">
        <v>1665</v>
      </c>
      <c r="D128" t="s">
        <v>1718</v>
      </c>
      <c r="E128" t="s">
        <v>738</v>
      </c>
      <c r="F128">
        <f>$F$80</f>
        <v>1.1000000000000001</v>
      </c>
      <c r="G128" t="s">
        <v>134</v>
      </c>
      <c r="H128" t="s">
        <v>2012</v>
      </c>
    </row>
    <row r="129" spans="2:8" x14ac:dyDescent="0.25">
      <c r="B129" s="19" t="str">
        <f>IWU_72[[#This Row],[Gebäudetyp]]&amp;"_"&amp;IWU_72[[#This Row],[Baujahr]]</f>
        <v>Reihenhaus_2027 - 2045</v>
      </c>
      <c r="C129" s="19" t="s">
        <v>1665</v>
      </c>
      <c r="D129" t="s">
        <v>2015</v>
      </c>
      <c r="E129" t="s">
        <v>738</v>
      </c>
      <c r="F129">
        <f>$F$81</f>
        <v>1.1000000000000001</v>
      </c>
      <c r="G129" t="s">
        <v>2016</v>
      </c>
      <c r="H129" s="26" t="s">
        <v>2017</v>
      </c>
    </row>
    <row r="130" spans="2:8" ht="30" x14ac:dyDescent="0.25">
      <c r="B130" s="19" t="str">
        <f>IWU_72[[#This Row],[Gebäudetyp]]&amp;"_"&amp;IWU_72[[#This Row],[Baujahr]]</f>
        <v>Mehrfamilienhaus_1859 und älter</v>
      </c>
      <c r="C130" s="19" t="s">
        <v>1669</v>
      </c>
      <c r="D130" t="s">
        <v>1691</v>
      </c>
      <c r="E130" t="s">
        <v>740</v>
      </c>
      <c r="F130">
        <v>2.6</v>
      </c>
      <c r="G130" t="s">
        <v>120</v>
      </c>
      <c r="H130" t="s">
        <v>1996</v>
      </c>
    </row>
    <row r="131" spans="2:8" ht="30" x14ac:dyDescent="0.25">
      <c r="B131" s="19" t="str">
        <f>IWU_72[[#This Row],[Gebäudetyp]]&amp;"_"&amp;IWU_72[[#This Row],[Baujahr]]</f>
        <v>Mehrfamilienhaus_1860 - 1918</v>
      </c>
      <c r="C131" s="19" t="s">
        <v>1669</v>
      </c>
      <c r="D131" t="s">
        <v>1692</v>
      </c>
      <c r="E131" t="s">
        <v>740</v>
      </c>
      <c r="F131">
        <v>2.6</v>
      </c>
      <c r="G131" t="s">
        <v>123</v>
      </c>
      <c r="H131" t="s">
        <v>1996</v>
      </c>
    </row>
    <row r="132" spans="2:8" ht="30" x14ac:dyDescent="0.25">
      <c r="B132" s="19" t="str">
        <f>IWU_72[[#This Row],[Gebäudetyp]]&amp;"_"&amp;IWU_72[[#This Row],[Baujahr]]</f>
        <v>Mehrfamilienhaus_1919 - 1948</v>
      </c>
      <c r="C132" s="19" t="s">
        <v>1669</v>
      </c>
      <c r="D132" t="s">
        <v>1695</v>
      </c>
      <c r="E132" t="s">
        <v>740</v>
      </c>
      <c r="F132">
        <v>1.41</v>
      </c>
      <c r="G132" t="s">
        <v>1722</v>
      </c>
      <c r="H132" t="s">
        <v>1996</v>
      </c>
    </row>
    <row r="133" spans="2:8" ht="30" x14ac:dyDescent="0.25">
      <c r="B133" s="19" t="str">
        <f>IWU_72[[#This Row],[Gebäudetyp]]&amp;"_"&amp;IWU_72[[#This Row],[Baujahr]]</f>
        <v>Mehrfamilienhaus_1949 - 1957</v>
      </c>
      <c r="C133" s="19" t="s">
        <v>1669</v>
      </c>
      <c r="D133" t="s">
        <v>733</v>
      </c>
      <c r="E133" t="s">
        <v>740</v>
      </c>
      <c r="F133">
        <v>1.17</v>
      </c>
      <c r="G133" t="s">
        <v>1723</v>
      </c>
      <c r="H133" t="s">
        <v>1996</v>
      </c>
    </row>
    <row r="134" spans="2:8" ht="30" x14ac:dyDescent="0.25">
      <c r="B134" s="19" t="str">
        <f>IWU_72[[#This Row],[Gebäudetyp]]&amp;"_"&amp;IWU_72[[#This Row],[Baujahr]]</f>
        <v>Mehrfamilienhaus_1958 - 1968</v>
      </c>
      <c r="C134" s="19" t="s">
        <v>1669</v>
      </c>
      <c r="D134" t="s">
        <v>1697</v>
      </c>
      <c r="E134" t="s">
        <v>740</v>
      </c>
      <c r="F134">
        <v>2.2999999999999998</v>
      </c>
      <c r="G134" t="s">
        <v>1724</v>
      </c>
      <c r="H134" t="s">
        <v>1996</v>
      </c>
    </row>
    <row r="135" spans="2:8" ht="30" x14ac:dyDescent="0.25">
      <c r="B135" s="19" t="str">
        <f>IWU_72[[#This Row],[Gebäudetyp]]&amp;"_"&amp;IWU_72[[#This Row],[Baujahr]]</f>
        <v>Mehrfamilienhaus_1969 - 1978</v>
      </c>
      <c r="C135" s="19" t="s">
        <v>1669</v>
      </c>
      <c r="D135" t="s">
        <v>517</v>
      </c>
      <c r="E135" t="s">
        <v>740</v>
      </c>
      <c r="F135">
        <v>0.59</v>
      </c>
      <c r="G135" t="s">
        <v>1725</v>
      </c>
      <c r="H135" t="s">
        <v>1996</v>
      </c>
    </row>
    <row r="136" spans="2:8" ht="30" x14ac:dyDescent="0.25">
      <c r="B136" s="19" t="str">
        <f>IWU_72[[#This Row],[Gebäudetyp]]&amp;"_"&amp;IWU_72[[#This Row],[Baujahr]]</f>
        <v>Mehrfamilienhaus_1979 - 1983</v>
      </c>
      <c r="C136" s="19" t="s">
        <v>1669</v>
      </c>
      <c r="D136" t="s">
        <v>1717</v>
      </c>
      <c r="E136" t="s">
        <v>740</v>
      </c>
      <c r="F136">
        <v>0.44</v>
      </c>
      <c r="G136" t="s">
        <v>1726</v>
      </c>
      <c r="H136" t="s">
        <v>1996</v>
      </c>
    </row>
    <row r="137" spans="2:8" ht="30" x14ac:dyDescent="0.25">
      <c r="B137" s="19" t="str">
        <f>IWU_72[[#This Row],[Gebäudetyp]]&amp;"_"&amp;IWU_72[[#This Row],[Baujahr]]</f>
        <v>Mehrfamilienhaus_1984 - 1994</v>
      </c>
      <c r="C137" s="19" t="s">
        <v>1669</v>
      </c>
      <c r="D137" t="s">
        <v>1719</v>
      </c>
      <c r="E137" t="s">
        <v>740</v>
      </c>
      <c r="F137">
        <v>0.3</v>
      </c>
      <c r="G137" t="s">
        <v>1727</v>
      </c>
      <c r="H137" t="s">
        <v>1996</v>
      </c>
    </row>
    <row r="138" spans="2:8" ht="30" x14ac:dyDescent="0.25">
      <c r="B138" s="19" t="str">
        <f>IWU_72[[#This Row],[Gebäudetyp]]&amp;"_"&amp;IWU_72[[#This Row],[Baujahr]]</f>
        <v>Mehrfamilienhaus_1995 - 2002</v>
      </c>
      <c r="C138" s="19" t="s">
        <v>1669</v>
      </c>
      <c r="D138" t="s">
        <v>787</v>
      </c>
      <c r="E138" t="s">
        <v>740</v>
      </c>
      <c r="F138">
        <v>0.21</v>
      </c>
      <c r="G138" t="s">
        <v>2006</v>
      </c>
      <c r="H138" t="s">
        <v>1996</v>
      </c>
    </row>
    <row r="139" spans="2:8" ht="30" x14ac:dyDescent="0.25">
      <c r="B139" s="19" t="str">
        <f>IWU_72[[#This Row],[Gebäudetyp]]&amp;"_"&amp;IWU_72[[#This Row],[Baujahr]]</f>
        <v>Mehrfamilienhaus_2003 - 2008</v>
      </c>
      <c r="C139" s="19" t="s">
        <v>1669</v>
      </c>
      <c r="D139" t="s">
        <v>687</v>
      </c>
      <c r="E139" t="s">
        <v>740</v>
      </c>
      <c r="F139">
        <v>0.22</v>
      </c>
      <c r="G139" t="s">
        <v>2008</v>
      </c>
      <c r="H139" t="s">
        <v>1996</v>
      </c>
    </row>
    <row r="140" spans="2:8" ht="30" x14ac:dyDescent="0.25">
      <c r="B140" s="19" t="str">
        <f>IWU_72[[#This Row],[Gebäudetyp]]&amp;"_"&amp;IWU_72[[#This Row],[Baujahr]]</f>
        <v>Mehrfamilienhaus_2009 - 2022</v>
      </c>
      <c r="C140" s="19" t="s">
        <v>1669</v>
      </c>
      <c r="D140" t="s">
        <v>1716</v>
      </c>
      <c r="E140" t="s">
        <v>740</v>
      </c>
      <c r="F140">
        <f>$F$40</f>
        <v>0.22</v>
      </c>
      <c r="G140" t="s">
        <v>1011</v>
      </c>
      <c r="H140" t="s">
        <v>2010</v>
      </c>
    </row>
    <row r="141" spans="2:8" ht="30" x14ac:dyDescent="0.25">
      <c r="B141" s="19" t="str">
        <f>IWU_72[[#This Row],[Gebäudetyp]]&amp;"_"&amp;IWU_72[[#This Row],[Baujahr]]</f>
        <v>Mehrfamilienhaus_2023 und neuer</v>
      </c>
      <c r="C141" s="19" t="s">
        <v>1669</v>
      </c>
      <c r="D141" t="s">
        <v>1718</v>
      </c>
      <c r="E141" t="s">
        <v>740</v>
      </c>
      <c r="F141">
        <f>$F$41</f>
        <v>0.22</v>
      </c>
      <c r="G141" t="s">
        <v>134</v>
      </c>
      <c r="H141" t="s">
        <v>2012</v>
      </c>
    </row>
    <row r="142" spans="2:8" ht="30" x14ac:dyDescent="0.25">
      <c r="B142" s="19" t="str">
        <f>IWU_72[[#This Row],[Gebäudetyp]]&amp;"_"&amp;IWU_72[[#This Row],[Baujahr]]</f>
        <v>Mehrfamilienhaus_2027 - 2045</v>
      </c>
      <c r="C142" s="19" t="s">
        <v>1669</v>
      </c>
      <c r="D142" t="s">
        <v>2015</v>
      </c>
      <c r="E142" t="s">
        <v>740</v>
      </c>
      <c r="F142">
        <f>$F$42</f>
        <v>0.22</v>
      </c>
      <c r="G142" t="s">
        <v>2016</v>
      </c>
      <c r="H142" s="26" t="s">
        <v>2017</v>
      </c>
    </row>
    <row r="143" spans="2:8" ht="30" x14ac:dyDescent="0.25">
      <c r="B143" s="19" t="str">
        <f>IWU_72[[#This Row],[Gebäudetyp]]&amp;"_"&amp;IWU_72[[#This Row],[Baujahr]]</f>
        <v>Mehrfamilienhaus_1859 und älter</v>
      </c>
      <c r="C143" s="19" t="s">
        <v>1669</v>
      </c>
      <c r="D143" t="s">
        <v>1691</v>
      </c>
      <c r="E143" t="s">
        <v>185</v>
      </c>
      <c r="F143">
        <v>1.9</v>
      </c>
      <c r="G143" t="s">
        <v>120</v>
      </c>
      <c r="H143" t="s">
        <v>1996</v>
      </c>
    </row>
    <row r="144" spans="2:8" ht="30" x14ac:dyDescent="0.25">
      <c r="B144" s="19" t="str">
        <f>IWU_72[[#This Row],[Gebäudetyp]]&amp;"_"&amp;IWU_72[[#This Row],[Baujahr]]</f>
        <v>Mehrfamilienhaus_1860 - 1918</v>
      </c>
      <c r="C144" s="19" t="s">
        <v>1669</v>
      </c>
      <c r="D144" t="s">
        <v>1692</v>
      </c>
      <c r="E144" t="s">
        <v>185</v>
      </c>
      <c r="F144">
        <v>1.45</v>
      </c>
      <c r="G144" t="s">
        <v>123</v>
      </c>
      <c r="H144" t="s">
        <v>1996</v>
      </c>
    </row>
    <row r="145" spans="2:8" ht="30" x14ac:dyDescent="0.25">
      <c r="B145" s="19" t="str">
        <f>IWU_72[[#This Row],[Gebäudetyp]]&amp;"_"&amp;IWU_72[[#This Row],[Baujahr]]</f>
        <v>Mehrfamilienhaus_1919 - 1948</v>
      </c>
      <c r="C145" s="19" t="s">
        <v>1669</v>
      </c>
      <c r="D145" t="s">
        <v>1695</v>
      </c>
      <c r="E145" t="s">
        <v>185</v>
      </c>
      <c r="F145">
        <v>1.64</v>
      </c>
      <c r="G145" t="s">
        <v>1722</v>
      </c>
      <c r="H145" t="s">
        <v>1996</v>
      </c>
    </row>
    <row r="146" spans="2:8" ht="30" x14ac:dyDescent="0.25">
      <c r="B146" s="19" t="str">
        <f>IWU_72[[#This Row],[Gebäudetyp]]&amp;"_"&amp;IWU_72[[#This Row],[Baujahr]]</f>
        <v>Mehrfamilienhaus_1949 - 1957</v>
      </c>
      <c r="C146" s="19" t="s">
        <v>1669</v>
      </c>
      <c r="D146" t="s">
        <v>733</v>
      </c>
      <c r="E146" t="s">
        <v>185</v>
      </c>
      <c r="F146">
        <v>1.44</v>
      </c>
      <c r="G146" t="s">
        <v>1723</v>
      </c>
      <c r="H146" t="s">
        <v>1996</v>
      </c>
    </row>
    <row r="147" spans="2:8" ht="30" x14ac:dyDescent="0.25">
      <c r="B147" s="19" t="str">
        <f>IWU_72[[#This Row],[Gebäudetyp]]&amp;"_"&amp;IWU_72[[#This Row],[Baujahr]]</f>
        <v>Mehrfamilienhaus_1958 - 1968</v>
      </c>
      <c r="C147" s="19" t="s">
        <v>1669</v>
      </c>
      <c r="D147" t="s">
        <v>1697</v>
      </c>
      <c r="E147" t="s">
        <v>185</v>
      </c>
      <c r="F147">
        <v>1.21</v>
      </c>
      <c r="G147" t="s">
        <v>1724</v>
      </c>
      <c r="H147" t="s">
        <v>1996</v>
      </c>
    </row>
    <row r="148" spans="2:8" ht="30" x14ac:dyDescent="0.25">
      <c r="B148" s="19" t="str">
        <f>IWU_72[[#This Row],[Gebäudetyp]]&amp;"_"&amp;IWU_72[[#This Row],[Baujahr]]</f>
        <v>Mehrfamilienhaus_1969 - 1978</v>
      </c>
      <c r="C148" s="19" t="s">
        <v>1669</v>
      </c>
      <c r="D148" t="s">
        <v>517</v>
      </c>
      <c r="E148" t="s">
        <v>185</v>
      </c>
      <c r="F148">
        <v>0.74</v>
      </c>
      <c r="G148" t="s">
        <v>1725</v>
      </c>
      <c r="H148" t="s">
        <v>1996</v>
      </c>
    </row>
    <row r="149" spans="2:8" ht="30" x14ac:dyDescent="0.25">
      <c r="B149" s="19" t="str">
        <f>IWU_72[[#This Row],[Gebäudetyp]]&amp;"_"&amp;IWU_72[[#This Row],[Baujahr]]</f>
        <v>Mehrfamilienhaus_1979 - 1983</v>
      </c>
      <c r="C149" s="19" t="s">
        <v>1669</v>
      </c>
      <c r="D149" t="s">
        <v>1717</v>
      </c>
      <c r="E149" t="s">
        <v>185</v>
      </c>
      <c r="F149">
        <v>0.8</v>
      </c>
      <c r="G149" t="s">
        <v>1726</v>
      </c>
      <c r="H149" t="s">
        <v>1996</v>
      </c>
    </row>
    <row r="150" spans="2:8" ht="30" x14ac:dyDescent="0.25">
      <c r="B150" s="19" t="str">
        <f>IWU_72[[#This Row],[Gebäudetyp]]&amp;"_"&amp;IWU_72[[#This Row],[Baujahr]]</f>
        <v>Mehrfamilienhaus_1984 - 1994</v>
      </c>
      <c r="C150" s="19" t="s">
        <v>1669</v>
      </c>
      <c r="D150" t="s">
        <v>1719</v>
      </c>
      <c r="E150" t="s">
        <v>185</v>
      </c>
      <c r="F150">
        <v>0.66</v>
      </c>
      <c r="G150" t="s">
        <v>1727</v>
      </c>
      <c r="H150" t="s">
        <v>1996</v>
      </c>
    </row>
    <row r="151" spans="2:8" ht="30" x14ac:dyDescent="0.25">
      <c r="B151" s="19" t="str">
        <f>IWU_72[[#This Row],[Gebäudetyp]]&amp;"_"&amp;IWU_72[[#This Row],[Baujahr]]</f>
        <v>Mehrfamilienhaus_1995 - 2002</v>
      </c>
      <c r="C151" s="19" t="s">
        <v>1669</v>
      </c>
      <c r="D151" t="s">
        <v>787</v>
      </c>
      <c r="E151" t="s">
        <v>185</v>
      </c>
      <c r="F151">
        <v>0.28000000000000003</v>
      </c>
      <c r="G151" t="s">
        <v>2006</v>
      </c>
      <c r="H151" t="s">
        <v>1996</v>
      </c>
    </row>
    <row r="152" spans="2:8" ht="30" x14ac:dyDescent="0.25">
      <c r="B152" s="19" t="str">
        <f>IWU_72[[#This Row],[Gebäudetyp]]&amp;"_"&amp;IWU_72[[#This Row],[Baujahr]]</f>
        <v>Mehrfamilienhaus_2003 - 2008</v>
      </c>
      <c r="C152" s="19" t="s">
        <v>1669</v>
      </c>
      <c r="D152" t="s">
        <v>687</v>
      </c>
      <c r="E152" t="s">
        <v>185</v>
      </c>
      <c r="F152">
        <v>0.35</v>
      </c>
      <c r="G152" t="s">
        <v>2008</v>
      </c>
      <c r="H152" t="s">
        <v>1996</v>
      </c>
    </row>
    <row r="153" spans="2:8" ht="30" x14ac:dyDescent="0.25">
      <c r="B153" s="19" t="str">
        <f>IWU_72[[#This Row],[Gebäudetyp]]&amp;"_"&amp;IWU_72[[#This Row],[Baujahr]]</f>
        <v>Mehrfamilienhaus_2009 - 2022</v>
      </c>
      <c r="C153" s="19" t="s">
        <v>1669</v>
      </c>
      <c r="D153" t="s">
        <v>1716</v>
      </c>
      <c r="E153" t="s">
        <v>185</v>
      </c>
      <c r="F153">
        <f>$F$53</f>
        <v>0.24</v>
      </c>
      <c r="G153" t="s">
        <v>1011</v>
      </c>
      <c r="H153" t="s">
        <v>2010</v>
      </c>
    </row>
    <row r="154" spans="2:8" ht="30" x14ac:dyDescent="0.25">
      <c r="B154" s="19" t="str">
        <f>IWU_72[[#This Row],[Gebäudetyp]]&amp;"_"&amp;IWU_72[[#This Row],[Baujahr]]</f>
        <v>Mehrfamilienhaus_2023 und neuer</v>
      </c>
      <c r="C154" s="19" t="s">
        <v>1669</v>
      </c>
      <c r="D154" t="s">
        <v>1718</v>
      </c>
      <c r="E154" t="s">
        <v>185</v>
      </c>
      <c r="F154">
        <f>$F$54</f>
        <v>0.24</v>
      </c>
      <c r="G154" t="s">
        <v>134</v>
      </c>
      <c r="H154" t="s">
        <v>2012</v>
      </c>
    </row>
    <row r="155" spans="2:8" ht="30" x14ac:dyDescent="0.25">
      <c r="B155" s="19" t="str">
        <f>IWU_72[[#This Row],[Gebäudetyp]]&amp;"_"&amp;IWU_72[[#This Row],[Baujahr]]</f>
        <v>Mehrfamilienhaus_2027 - 2045</v>
      </c>
      <c r="C155" s="19" t="s">
        <v>1669</v>
      </c>
      <c r="D155" t="s">
        <v>2015</v>
      </c>
      <c r="E155" t="s">
        <v>185</v>
      </c>
      <c r="F155">
        <f>F$55</f>
        <v>0.24</v>
      </c>
      <c r="G155" t="s">
        <v>2016</v>
      </c>
      <c r="H155" s="26" t="s">
        <v>2017</v>
      </c>
    </row>
    <row r="156" spans="2:8" ht="30" x14ac:dyDescent="0.25">
      <c r="B156" s="19" t="str">
        <f>IWU_72[[#This Row],[Gebäudetyp]]&amp;"_"&amp;IWU_72[[#This Row],[Baujahr]]</f>
        <v>Mehrfamilienhaus_1859 und älter</v>
      </c>
      <c r="C156" s="19" t="s">
        <v>1669</v>
      </c>
      <c r="D156" t="s">
        <v>1691</v>
      </c>
      <c r="E156" t="s">
        <v>544</v>
      </c>
      <c r="F156">
        <v>1.04</v>
      </c>
      <c r="G156" t="s">
        <v>120</v>
      </c>
      <c r="H156" t="s">
        <v>1996</v>
      </c>
    </row>
    <row r="157" spans="2:8" ht="30" x14ac:dyDescent="0.25">
      <c r="B157" s="19" t="str">
        <f>IWU_72[[#This Row],[Gebäudetyp]]&amp;"_"&amp;IWU_72[[#This Row],[Baujahr]]</f>
        <v>Mehrfamilienhaus_1860 - 1918</v>
      </c>
      <c r="C157" s="19" t="s">
        <v>1669</v>
      </c>
      <c r="D157" t="s">
        <v>1692</v>
      </c>
      <c r="E157" t="s">
        <v>544</v>
      </c>
      <c r="F157">
        <v>1.37</v>
      </c>
      <c r="G157" t="s">
        <v>123</v>
      </c>
      <c r="H157" t="s">
        <v>1996</v>
      </c>
    </row>
    <row r="158" spans="2:8" ht="30" x14ac:dyDescent="0.25">
      <c r="B158" s="19" t="str">
        <f>IWU_72[[#This Row],[Gebäudetyp]]&amp;"_"&amp;IWU_72[[#This Row],[Baujahr]]</f>
        <v>Mehrfamilienhaus_1919 - 1948</v>
      </c>
      <c r="C158" s="19" t="s">
        <v>1669</v>
      </c>
      <c r="D158" t="s">
        <v>1695</v>
      </c>
      <c r="E158" t="s">
        <v>544</v>
      </c>
      <c r="F158">
        <v>1.1100000000000001</v>
      </c>
      <c r="G158" t="s">
        <v>1722</v>
      </c>
      <c r="H158" t="s">
        <v>1996</v>
      </c>
    </row>
    <row r="159" spans="2:8" ht="30" x14ac:dyDescent="0.25">
      <c r="B159" s="19" t="str">
        <f>IWU_72[[#This Row],[Gebäudetyp]]&amp;"_"&amp;IWU_72[[#This Row],[Baujahr]]</f>
        <v>Mehrfamilienhaus_1949 - 1957</v>
      </c>
      <c r="C159" s="19" t="s">
        <v>1669</v>
      </c>
      <c r="D159" t="s">
        <v>733</v>
      </c>
      <c r="E159" t="s">
        <v>544</v>
      </c>
      <c r="F159">
        <v>1.65</v>
      </c>
      <c r="G159" t="s">
        <v>1723</v>
      </c>
      <c r="H159" t="s">
        <v>1996</v>
      </c>
    </row>
    <row r="160" spans="2:8" ht="30" x14ac:dyDescent="0.25">
      <c r="B160" s="19" t="str">
        <f>IWU_72[[#This Row],[Gebäudetyp]]&amp;"_"&amp;IWU_72[[#This Row],[Baujahr]]</f>
        <v>Mehrfamilienhaus_1958 - 1968</v>
      </c>
      <c r="C160" s="19" t="s">
        <v>1669</v>
      </c>
      <c r="D160" t="s">
        <v>1697</v>
      </c>
      <c r="E160" t="s">
        <v>544</v>
      </c>
      <c r="F160">
        <v>0.97</v>
      </c>
      <c r="G160" t="s">
        <v>1724</v>
      </c>
      <c r="H160" t="s">
        <v>1996</v>
      </c>
    </row>
    <row r="161" spans="2:8" ht="30" x14ac:dyDescent="0.25">
      <c r="B161" s="19" t="str">
        <f>IWU_72[[#This Row],[Gebäudetyp]]&amp;"_"&amp;IWU_72[[#This Row],[Baujahr]]</f>
        <v>Mehrfamilienhaus_1969 - 1978</v>
      </c>
      <c r="C161" s="19" t="s">
        <v>1669</v>
      </c>
      <c r="D161" t="s">
        <v>517</v>
      </c>
      <c r="E161" t="s">
        <v>544</v>
      </c>
      <c r="F161">
        <v>0.97</v>
      </c>
      <c r="G161" t="s">
        <v>1725</v>
      </c>
      <c r="H161" t="s">
        <v>1996</v>
      </c>
    </row>
    <row r="162" spans="2:8" ht="30" x14ac:dyDescent="0.25">
      <c r="B162" s="19" t="str">
        <f>IWU_72[[#This Row],[Gebäudetyp]]&amp;"_"&amp;IWU_72[[#This Row],[Baujahr]]</f>
        <v>Mehrfamilienhaus_1979 - 1983</v>
      </c>
      <c r="C162" s="19" t="s">
        <v>1669</v>
      </c>
      <c r="D162" t="s">
        <v>1717</v>
      </c>
      <c r="E162" t="s">
        <v>544</v>
      </c>
      <c r="F162">
        <v>0.67</v>
      </c>
      <c r="G162" t="s">
        <v>1726</v>
      </c>
      <c r="H162" t="s">
        <v>1996</v>
      </c>
    </row>
    <row r="163" spans="2:8" ht="30" x14ac:dyDescent="0.25">
      <c r="B163" s="19" t="str">
        <f>IWU_72[[#This Row],[Gebäudetyp]]&amp;"_"&amp;IWU_72[[#This Row],[Baujahr]]</f>
        <v>Mehrfamilienhaus_1984 - 1994</v>
      </c>
      <c r="C163" s="19" t="s">
        <v>1669</v>
      </c>
      <c r="D163" t="s">
        <v>1719</v>
      </c>
      <c r="E163" t="s">
        <v>544</v>
      </c>
      <c r="F163">
        <v>0.55000000000000004</v>
      </c>
      <c r="G163" t="s">
        <v>1727</v>
      </c>
      <c r="H163" t="s">
        <v>1996</v>
      </c>
    </row>
    <row r="164" spans="2:8" ht="30" x14ac:dyDescent="0.25">
      <c r="B164" s="19" t="str">
        <f>IWU_72[[#This Row],[Gebäudetyp]]&amp;"_"&amp;IWU_72[[#This Row],[Baujahr]]</f>
        <v>Mehrfamilienhaus_1995 - 2002</v>
      </c>
      <c r="C164" s="19" t="s">
        <v>1669</v>
      </c>
      <c r="D164" t="s">
        <v>787</v>
      </c>
      <c r="E164" t="s">
        <v>544</v>
      </c>
      <c r="F164">
        <v>0.34</v>
      </c>
      <c r="G164" t="s">
        <v>2006</v>
      </c>
      <c r="H164" t="s">
        <v>1996</v>
      </c>
    </row>
    <row r="165" spans="2:8" ht="30" x14ac:dyDescent="0.25">
      <c r="B165" s="19" t="str">
        <f>IWU_72[[#This Row],[Gebäudetyp]]&amp;"_"&amp;IWU_72[[#This Row],[Baujahr]]</f>
        <v>Mehrfamilienhaus_2003 - 2008</v>
      </c>
      <c r="C165" s="19" t="s">
        <v>1669</v>
      </c>
      <c r="D165" t="s">
        <v>687</v>
      </c>
      <c r="E165" t="s">
        <v>544</v>
      </c>
      <c r="F165">
        <v>0.34</v>
      </c>
      <c r="G165" t="s">
        <v>2008</v>
      </c>
      <c r="H165" t="s">
        <v>1996</v>
      </c>
    </row>
    <row r="166" spans="2:8" ht="30" x14ac:dyDescent="0.25">
      <c r="B166" s="19" t="str">
        <f>IWU_72[[#This Row],[Gebäudetyp]]&amp;"_"&amp;IWU_72[[#This Row],[Baujahr]]</f>
        <v>Mehrfamilienhaus_2009 - 2022</v>
      </c>
      <c r="C166" s="19" t="s">
        <v>1669</v>
      </c>
      <c r="D166" t="s">
        <v>1716</v>
      </c>
      <c r="E166" t="s">
        <v>544</v>
      </c>
      <c r="F166">
        <f>$F$66</f>
        <v>0.3</v>
      </c>
      <c r="G166" t="s">
        <v>1011</v>
      </c>
      <c r="H166" t="s">
        <v>2010</v>
      </c>
    </row>
    <row r="167" spans="2:8" ht="30" x14ac:dyDescent="0.25">
      <c r="B167" s="19" t="str">
        <f>IWU_72[[#This Row],[Gebäudetyp]]&amp;"_"&amp;IWU_72[[#This Row],[Baujahr]]</f>
        <v>Mehrfamilienhaus_2023 und neuer</v>
      </c>
      <c r="C167" s="19" t="s">
        <v>1669</v>
      </c>
      <c r="D167" t="s">
        <v>1718</v>
      </c>
      <c r="E167" t="s">
        <v>544</v>
      </c>
      <c r="F167">
        <f>$F$67</f>
        <v>0.35</v>
      </c>
      <c r="G167" t="s">
        <v>134</v>
      </c>
      <c r="H167" s="26" t="s">
        <v>2042</v>
      </c>
    </row>
    <row r="168" spans="2:8" ht="30" x14ac:dyDescent="0.25">
      <c r="B168" s="19" t="str">
        <f>IWU_72[[#This Row],[Gebäudetyp]]&amp;"_"&amp;IWU_72[[#This Row],[Baujahr]]</f>
        <v>Mehrfamilienhaus_2027 - 2045</v>
      </c>
      <c r="C168" s="19" t="s">
        <v>1669</v>
      </c>
      <c r="D168" t="s">
        <v>2015</v>
      </c>
      <c r="E168" t="s">
        <v>544</v>
      </c>
      <c r="F168">
        <f>$F$68</f>
        <v>0.35</v>
      </c>
      <c r="G168" t="s">
        <v>2016</v>
      </c>
      <c r="H168" s="26" t="s">
        <v>2017</v>
      </c>
    </row>
    <row r="169" spans="2:8" ht="30" x14ac:dyDescent="0.25">
      <c r="B169" s="19" t="str">
        <f>IWU_72[[#This Row],[Gebäudetyp]]&amp;"_"&amp;IWU_72[[#This Row],[Baujahr]]</f>
        <v>Mehrfamilienhaus_1859 und älter</v>
      </c>
      <c r="C169" s="19" t="s">
        <v>1669</v>
      </c>
      <c r="D169" t="s">
        <v>1691</v>
      </c>
      <c r="E169" t="s">
        <v>738</v>
      </c>
      <c r="F169">
        <v>2.57</v>
      </c>
      <c r="G169" t="s">
        <v>120</v>
      </c>
      <c r="H169" t="s">
        <v>1996</v>
      </c>
    </row>
    <row r="170" spans="2:8" ht="30" x14ac:dyDescent="0.25">
      <c r="B170" s="19" t="str">
        <f>IWU_72[[#This Row],[Gebäudetyp]]&amp;"_"&amp;IWU_72[[#This Row],[Baujahr]]</f>
        <v>Mehrfamilienhaus_1860 - 1918</v>
      </c>
      <c r="C170" s="19" t="s">
        <v>1669</v>
      </c>
      <c r="D170" t="s">
        <v>1692</v>
      </c>
      <c r="E170" t="s">
        <v>738</v>
      </c>
      <c r="F170">
        <v>2.57</v>
      </c>
      <c r="G170" t="s">
        <v>123</v>
      </c>
      <c r="H170" t="s">
        <v>1996</v>
      </c>
    </row>
    <row r="171" spans="2:8" ht="30" x14ac:dyDescent="0.25">
      <c r="B171" s="19" t="str">
        <f>IWU_72[[#This Row],[Gebäudetyp]]&amp;"_"&amp;IWU_72[[#This Row],[Baujahr]]</f>
        <v>Mehrfamilienhaus_1919 - 1948</v>
      </c>
      <c r="C171" s="19" t="s">
        <v>1669</v>
      </c>
      <c r="D171" t="s">
        <v>1695</v>
      </c>
      <c r="E171" t="s">
        <v>738</v>
      </c>
      <c r="F171">
        <v>4.3</v>
      </c>
      <c r="G171" t="s">
        <v>1722</v>
      </c>
      <c r="H171" t="s">
        <v>1996</v>
      </c>
    </row>
    <row r="172" spans="2:8" ht="30" x14ac:dyDescent="0.25">
      <c r="B172" s="19" t="str">
        <f>IWU_72[[#This Row],[Gebäudetyp]]&amp;"_"&amp;IWU_72[[#This Row],[Baujahr]]</f>
        <v>Mehrfamilienhaus_1949 - 1957</v>
      </c>
      <c r="C172" s="19" t="s">
        <v>1669</v>
      </c>
      <c r="D172" t="s">
        <v>733</v>
      </c>
      <c r="E172" t="s">
        <v>738</v>
      </c>
      <c r="F172">
        <v>2.8</v>
      </c>
      <c r="G172" t="s">
        <v>1723</v>
      </c>
      <c r="H172" t="s">
        <v>1996</v>
      </c>
    </row>
    <row r="173" spans="2:8" ht="30" x14ac:dyDescent="0.25">
      <c r="B173" s="19" t="str">
        <f>IWU_72[[#This Row],[Gebäudetyp]]&amp;"_"&amp;IWU_72[[#This Row],[Baujahr]]</f>
        <v>Mehrfamilienhaus_1958 - 1968</v>
      </c>
      <c r="C173" s="19" t="s">
        <v>1669</v>
      </c>
      <c r="D173" t="s">
        <v>1697</v>
      </c>
      <c r="E173" t="s">
        <v>738</v>
      </c>
      <c r="F173">
        <v>2.57</v>
      </c>
      <c r="G173" t="s">
        <v>1724</v>
      </c>
      <c r="H173" t="s">
        <v>1996</v>
      </c>
    </row>
    <row r="174" spans="2:8" ht="30" x14ac:dyDescent="0.25">
      <c r="B174" s="19" t="str">
        <f>IWU_72[[#This Row],[Gebäudetyp]]&amp;"_"&amp;IWU_72[[#This Row],[Baujahr]]</f>
        <v>Mehrfamilienhaus_1969 - 1978</v>
      </c>
      <c r="C174" s="19" t="s">
        <v>1669</v>
      </c>
      <c r="D174" t="s">
        <v>517</v>
      </c>
      <c r="E174" t="s">
        <v>738</v>
      </c>
      <c r="F174">
        <v>2.8</v>
      </c>
      <c r="G174" t="s">
        <v>1725</v>
      </c>
      <c r="H174" t="s">
        <v>1996</v>
      </c>
    </row>
    <row r="175" spans="2:8" ht="30" x14ac:dyDescent="0.25">
      <c r="B175" s="19" t="str">
        <f>IWU_72[[#This Row],[Gebäudetyp]]&amp;"_"&amp;IWU_72[[#This Row],[Baujahr]]</f>
        <v>Mehrfamilienhaus_1979 - 1983</v>
      </c>
      <c r="C175" s="19" t="s">
        <v>1669</v>
      </c>
      <c r="D175" t="s">
        <v>1717</v>
      </c>
      <c r="E175" t="s">
        <v>738</v>
      </c>
      <c r="F175">
        <v>2.57</v>
      </c>
      <c r="G175" t="s">
        <v>1726</v>
      </c>
      <c r="H175" t="s">
        <v>1996</v>
      </c>
    </row>
    <row r="176" spans="2:8" ht="30" x14ac:dyDescent="0.25">
      <c r="B176" s="19" t="str">
        <f>IWU_72[[#This Row],[Gebäudetyp]]&amp;"_"&amp;IWU_72[[#This Row],[Baujahr]]</f>
        <v>Mehrfamilienhaus_1984 - 1994</v>
      </c>
      <c r="C176" s="19" t="s">
        <v>1669</v>
      </c>
      <c r="D176" t="s">
        <v>1719</v>
      </c>
      <c r="E176" t="s">
        <v>738</v>
      </c>
      <c r="F176">
        <v>2.57</v>
      </c>
      <c r="G176" t="s">
        <v>1727</v>
      </c>
      <c r="H176" t="s">
        <v>1996</v>
      </c>
    </row>
    <row r="177" spans="2:9" ht="30" x14ac:dyDescent="0.25">
      <c r="B177" s="19" t="str">
        <f>IWU_72[[#This Row],[Gebäudetyp]]&amp;"_"&amp;IWU_72[[#This Row],[Baujahr]]</f>
        <v>Mehrfamilienhaus_1995 - 2002</v>
      </c>
      <c r="C177" s="19" t="s">
        <v>1669</v>
      </c>
      <c r="D177" t="s">
        <v>787</v>
      </c>
      <c r="E177" t="s">
        <v>738</v>
      </c>
      <c r="F177">
        <v>1.6</v>
      </c>
      <c r="G177" t="s">
        <v>2006</v>
      </c>
      <c r="H177" t="s">
        <v>1996</v>
      </c>
    </row>
    <row r="178" spans="2:9" ht="30" x14ac:dyDescent="0.25">
      <c r="B178" s="19" t="str">
        <f>IWU_72[[#This Row],[Gebäudetyp]]&amp;"_"&amp;IWU_72[[#This Row],[Baujahr]]</f>
        <v>Mehrfamilienhaus_2003 - 2008</v>
      </c>
      <c r="C178" s="19" t="s">
        <v>1669</v>
      </c>
      <c r="D178" t="s">
        <v>687</v>
      </c>
      <c r="E178" t="s">
        <v>738</v>
      </c>
      <c r="F178">
        <v>1.6</v>
      </c>
      <c r="G178" t="s">
        <v>2008</v>
      </c>
      <c r="H178" t="s">
        <v>1996</v>
      </c>
    </row>
    <row r="179" spans="2:9" ht="30" x14ac:dyDescent="0.25">
      <c r="B179" s="19" t="str">
        <f>IWU_72[[#This Row],[Gebäudetyp]]&amp;"_"&amp;IWU_72[[#This Row],[Baujahr]]</f>
        <v>Mehrfamilienhaus_2009 - 2022</v>
      </c>
      <c r="C179" s="19" t="s">
        <v>1669</v>
      </c>
      <c r="D179" t="s">
        <v>1716</v>
      </c>
      <c r="E179" t="s">
        <v>738</v>
      </c>
      <c r="F179">
        <f>$F$79</f>
        <v>1.45</v>
      </c>
      <c r="G179" t="s">
        <v>1011</v>
      </c>
      <c r="H179" t="s">
        <v>2010</v>
      </c>
    </row>
    <row r="180" spans="2:9" ht="30" x14ac:dyDescent="0.25">
      <c r="B180" s="19" t="str">
        <f>IWU_72[[#This Row],[Gebäudetyp]]&amp;"_"&amp;IWU_72[[#This Row],[Baujahr]]</f>
        <v>Mehrfamilienhaus_2023 und neuer</v>
      </c>
      <c r="C180" s="19" t="s">
        <v>1669</v>
      </c>
      <c r="D180" t="s">
        <v>1718</v>
      </c>
      <c r="E180" t="s">
        <v>738</v>
      </c>
      <c r="F180">
        <f>$F$80</f>
        <v>1.1000000000000001</v>
      </c>
      <c r="G180" t="s">
        <v>134</v>
      </c>
      <c r="H180" t="s">
        <v>2012</v>
      </c>
    </row>
    <row r="181" spans="2:9" ht="30" x14ac:dyDescent="0.25">
      <c r="B181" s="19" t="str">
        <f>IWU_72[[#This Row],[Gebäudetyp]]&amp;"_"&amp;IWU_72[[#This Row],[Baujahr]]</f>
        <v>Mehrfamilienhaus_2027 - 2045</v>
      </c>
      <c r="C181" s="19" t="s">
        <v>1669</v>
      </c>
      <c r="D181" t="s">
        <v>2015</v>
      </c>
      <c r="E181" t="s">
        <v>738</v>
      </c>
      <c r="F181">
        <f>$F$81</f>
        <v>1.1000000000000001</v>
      </c>
      <c r="G181" t="s">
        <v>2016</v>
      </c>
      <c r="H181" s="26" t="s">
        <v>2017</v>
      </c>
    </row>
    <row r="182" spans="2:9" ht="45" x14ac:dyDescent="0.25">
      <c r="B182" s="19" t="str">
        <f>IWU_72[[#This Row],[Gebäudetyp]]&amp;"_"&amp;IWU_72[[#This Row],[Baujahr]]</f>
        <v>Großes Mehrfamileinhaus_1860 - 1918</v>
      </c>
      <c r="C182" s="19" t="s">
        <v>2065</v>
      </c>
      <c r="D182" t="s">
        <v>1692</v>
      </c>
      <c r="E182" t="s">
        <v>740</v>
      </c>
      <c r="F182">
        <v>2.6</v>
      </c>
      <c r="G182" t="s">
        <v>123</v>
      </c>
      <c r="H182" t="s">
        <v>1996</v>
      </c>
      <c r="I182" s="26" t="s">
        <v>2066</v>
      </c>
    </row>
    <row r="183" spans="2:9" ht="45" x14ac:dyDescent="0.25">
      <c r="B183" s="19" t="str">
        <f>IWU_72[[#This Row],[Gebäudetyp]]&amp;"_"&amp;IWU_72[[#This Row],[Baujahr]]</f>
        <v>Großes Mehrfamileinhaus_1919 - 1948</v>
      </c>
      <c r="C183" s="19" t="s">
        <v>2065</v>
      </c>
      <c r="D183" t="s">
        <v>1695</v>
      </c>
      <c r="E183" t="s">
        <v>740</v>
      </c>
      <c r="F183">
        <v>0.78</v>
      </c>
      <c r="G183" t="s">
        <v>1722</v>
      </c>
      <c r="H183" t="s">
        <v>1996</v>
      </c>
    </row>
    <row r="184" spans="2:9" ht="45" x14ac:dyDescent="0.25">
      <c r="B184" s="19" t="str">
        <f>IWU_72[[#This Row],[Gebäudetyp]]&amp;"_"&amp;IWU_72[[#This Row],[Baujahr]]</f>
        <v>Großes Mehrfamileinhaus_1949 - 1957</v>
      </c>
      <c r="C184" s="19" t="s">
        <v>2065</v>
      </c>
      <c r="D184" t="s">
        <v>733</v>
      </c>
      <c r="E184" t="s">
        <v>740</v>
      </c>
      <c r="F184">
        <v>2.08</v>
      </c>
      <c r="G184" t="s">
        <v>1723</v>
      </c>
      <c r="H184" t="s">
        <v>1996</v>
      </c>
    </row>
    <row r="185" spans="2:9" ht="45" x14ac:dyDescent="0.25">
      <c r="B185" s="19" t="str">
        <f>IWU_72[[#This Row],[Gebäudetyp]]&amp;"_"&amp;IWU_72[[#This Row],[Baujahr]]</f>
        <v>Großes Mehrfamileinhaus_1958 - 1968</v>
      </c>
      <c r="C185" s="19" t="s">
        <v>2065</v>
      </c>
      <c r="D185" t="s">
        <v>1697</v>
      </c>
      <c r="E185" t="s">
        <v>740</v>
      </c>
      <c r="F185">
        <v>0.82</v>
      </c>
      <c r="G185" t="s">
        <v>1724</v>
      </c>
      <c r="H185" t="s">
        <v>1996</v>
      </c>
    </row>
    <row r="186" spans="2:9" ht="45" x14ac:dyDescent="0.25">
      <c r="B186" s="19" t="str">
        <f>IWU_72[[#This Row],[Gebäudetyp]]&amp;"_"&amp;IWU_72[[#This Row],[Baujahr]]</f>
        <v>Großes Mehrfamileinhaus_1969 - 1978</v>
      </c>
      <c r="C186" s="19" t="s">
        <v>2065</v>
      </c>
      <c r="D186" t="s">
        <v>517</v>
      </c>
      <c r="E186" t="s">
        <v>740</v>
      </c>
      <c r="F186">
        <v>0.82</v>
      </c>
      <c r="G186" t="s">
        <v>1725</v>
      </c>
      <c r="H186" t="s">
        <v>1996</v>
      </c>
    </row>
    <row r="187" spans="2:9" ht="45" x14ac:dyDescent="0.25">
      <c r="B187" s="19" t="str">
        <f>IWU_72[[#This Row],[Gebäudetyp]]&amp;"_"&amp;IWU_72[[#This Row],[Baujahr]]</f>
        <v>Großes Mehrfamileinhaus_1979 - 1983</v>
      </c>
      <c r="C187" s="19" t="s">
        <v>2065</v>
      </c>
      <c r="D187" t="s">
        <v>1717</v>
      </c>
      <c r="E187" t="s">
        <v>740</v>
      </c>
      <c r="F187">
        <v>0.44</v>
      </c>
      <c r="G187" t="s">
        <v>1726</v>
      </c>
      <c r="H187" s="26" t="s">
        <v>2017</v>
      </c>
    </row>
    <row r="188" spans="2:9" ht="45" x14ac:dyDescent="0.25">
      <c r="B188" s="19" t="str">
        <f>IWU_72[[#This Row],[Gebäudetyp]]&amp;"_"&amp;IWU_72[[#This Row],[Baujahr]]</f>
        <v>Großes Mehrfamileinhaus_1984 - 1994</v>
      </c>
      <c r="C188" s="19" t="s">
        <v>2065</v>
      </c>
      <c r="D188" t="s">
        <v>1719</v>
      </c>
      <c r="E188" t="s">
        <v>740</v>
      </c>
      <c r="F188">
        <v>0.3</v>
      </c>
      <c r="G188" t="s">
        <v>1727</v>
      </c>
      <c r="H188" s="26" t="s">
        <v>2017</v>
      </c>
    </row>
    <row r="189" spans="2:9" ht="45" x14ac:dyDescent="0.25">
      <c r="B189" s="19" t="str">
        <f>IWU_72[[#This Row],[Gebäudetyp]]&amp;"_"&amp;IWU_72[[#This Row],[Baujahr]]</f>
        <v>Großes Mehrfamileinhaus_1995 - 2002</v>
      </c>
      <c r="C189" s="19" t="s">
        <v>2065</v>
      </c>
      <c r="D189" t="s">
        <v>787</v>
      </c>
      <c r="E189" t="s">
        <v>740</v>
      </c>
      <c r="F189">
        <v>0.21</v>
      </c>
      <c r="G189" t="s">
        <v>2006</v>
      </c>
      <c r="H189" s="26" t="s">
        <v>2017</v>
      </c>
    </row>
    <row r="190" spans="2:9" ht="45" x14ac:dyDescent="0.25">
      <c r="B190" s="19" t="str">
        <f>IWU_72[[#This Row],[Gebäudetyp]]&amp;"_"&amp;IWU_72[[#This Row],[Baujahr]]</f>
        <v>Großes Mehrfamileinhaus_2003 - 2008</v>
      </c>
      <c r="C190" s="19" t="s">
        <v>2065</v>
      </c>
      <c r="D190" t="s">
        <v>687</v>
      </c>
      <c r="E190" t="s">
        <v>740</v>
      </c>
      <c r="F190">
        <v>0.22</v>
      </c>
      <c r="G190" t="s">
        <v>2008</v>
      </c>
      <c r="H190" s="26" t="s">
        <v>2017</v>
      </c>
    </row>
    <row r="191" spans="2:9" ht="45" x14ac:dyDescent="0.25">
      <c r="B191" s="19" t="str">
        <f>IWU_72[[#This Row],[Gebäudetyp]]&amp;"_"&amp;IWU_72[[#This Row],[Baujahr]]</f>
        <v>Großes Mehrfamileinhaus_2009 - 2022</v>
      </c>
      <c r="C191" s="19" t="s">
        <v>2065</v>
      </c>
      <c r="D191" t="s">
        <v>1716</v>
      </c>
      <c r="E191" t="s">
        <v>740</v>
      </c>
      <c r="F191">
        <f>$F$40</f>
        <v>0.22</v>
      </c>
      <c r="G191" t="s">
        <v>1011</v>
      </c>
      <c r="H191" t="s">
        <v>2010</v>
      </c>
    </row>
    <row r="192" spans="2:9" ht="45" x14ac:dyDescent="0.25">
      <c r="B192" s="19" t="str">
        <f>IWU_72[[#This Row],[Gebäudetyp]]&amp;"_"&amp;IWU_72[[#This Row],[Baujahr]]</f>
        <v>Großes Mehrfamileinhaus_2023 und neuer</v>
      </c>
      <c r="C192" s="19" t="s">
        <v>2065</v>
      </c>
      <c r="D192" t="s">
        <v>1718</v>
      </c>
      <c r="E192" t="s">
        <v>740</v>
      </c>
      <c r="F192">
        <f>$F$41</f>
        <v>0.22</v>
      </c>
      <c r="G192" t="s">
        <v>134</v>
      </c>
      <c r="H192" t="s">
        <v>2012</v>
      </c>
    </row>
    <row r="193" spans="2:8" ht="45" x14ac:dyDescent="0.25">
      <c r="B193" s="19" t="str">
        <f>IWU_72[[#This Row],[Gebäudetyp]]&amp;"_"&amp;IWU_72[[#This Row],[Baujahr]]</f>
        <v>Großes Mehrfamileinhaus_2027 - 2045</v>
      </c>
      <c r="C193" s="19" t="s">
        <v>2065</v>
      </c>
      <c r="D193" t="s">
        <v>2015</v>
      </c>
      <c r="E193" t="s">
        <v>740</v>
      </c>
      <c r="F193">
        <f>$F$42</f>
        <v>0.22</v>
      </c>
      <c r="G193" t="s">
        <v>2016</v>
      </c>
      <c r="H193" s="26" t="s">
        <v>2017</v>
      </c>
    </row>
    <row r="194" spans="2:8" ht="45" x14ac:dyDescent="0.25">
      <c r="B194" s="19" t="str">
        <f>IWU_72[[#This Row],[Gebäudetyp]]&amp;"_"&amp;IWU_72[[#This Row],[Baujahr]]</f>
        <v>Großes Mehrfamileinhaus_1860 - 1918</v>
      </c>
      <c r="C194" s="19" t="s">
        <v>2065</v>
      </c>
      <c r="D194" t="s">
        <v>1692</v>
      </c>
      <c r="E194" t="s">
        <v>185</v>
      </c>
      <c r="F194">
        <v>1.45</v>
      </c>
      <c r="G194" t="s">
        <v>123</v>
      </c>
      <c r="H194" t="s">
        <v>1996</v>
      </c>
    </row>
    <row r="195" spans="2:8" ht="45" x14ac:dyDescent="0.25">
      <c r="B195" s="19" t="str">
        <f>IWU_72[[#This Row],[Gebäudetyp]]&amp;"_"&amp;IWU_72[[#This Row],[Baujahr]]</f>
        <v>Großes Mehrfamileinhaus_1919 - 1948</v>
      </c>
      <c r="C195" s="19" t="s">
        <v>2065</v>
      </c>
      <c r="D195" t="s">
        <v>1695</v>
      </c>
      <c r="E195" t="s">
        <v>185</v>
      </c>
      <c r="F195">
        <v>1.45</v>
      </c>
      <c r="G195" t="s">
        <v>1722</v>
      </c>
      <c r="H195" t="s">
        <v>1996</v>
      </c>
    </row>
    <row r="196" spans="2:8" ht="45" x14ac:dyDescent="0.25">
      <c r="B196" s="19" t="str">
        <f>IWU_72[[#This Row],[Gebäudetyp]]&amp;"_"&amp;IWU_72[[#This Row],[Baujahr]]</f>
        <v>Großes Mehrfamileinhaus_1949 - 1957</v>
      </c>
      <c r="C196" s="19" t="s">
        <v>2065</v>
      </c>
      <c r="D196" t="s">
        <v>733</v>
      </c>
      <c r="E196" t="s">
        <v>185</v>
      </c>
      <c r="F196">
        <v>1.21</v>
      </c>
      <c r="G196" t="s">
        <v>1723</v>
      </c>
      <c r="H196" t="s">
        <v>1996</v>
      </c>
    </row>
    <row r="197" spans="2:8" ht="45" x14ac:dyDescent="0.25">
      <c r="B197" s="19" t="str">
        <f>IWU_72[[#This Row],[Gebäudetyp]]&amp;"_"&amp;IWU_72[[#This Row],[Baujahr]]</f>
        <v>Großes Mehrfamileinhaus_1958 - 1968</v>
      </c>
      <c r="C197" s="19" t="s">
        <v>2065</v>
      </c>
      <c r="D197" t="s">
        <v>1697</v>
      </c>
      <c r="E197" t="s">
        <v>185</v>
      </c>
      <c r="F197">
        <v>1.3</v>
      </c>
      <c r="G197" t="s">
        <v>1724</v>
      </c>
      <c r="H197" t="s">
        <v>1996</v>
      </c>
    </row>
    <row r="198" spans="2:8" ht="45" x14ac:dyDescent="0.25">
      <c r="B198" s="19" t="str">
        <f>IWU_72[[#This Row],[Gebäudetyp]]&amp;"_"&amp;IWU_72[[#This Row],[Baujahr]]</f>
        <v>Großes Mehrfamileinhaus_1969 - 1978</v>
      </c>
      <c r="C198" s="19" t="s">
        <v>2065</v>
      </c>
      <c r="D198" t="s">
        <v>517</v>
      </c>
      <c r="E198" t="s">
        <v>185</v>
      </c>
      <c r="F198">
        <v>1.46</v>
      </c>
      <c r="G198" t="s">
        <v>1725</v>
      </c>
      <c r="H198" t="s">
        <v>1996</v>
      </c>
    </row>
    <row r="199" spans="2:8" ht="45" x14ac:dyDescent="0.25">
      <c r="B199" s="19" t="str">
        <f>IWU_72[[#This Row],[Gebäudetyp]]&amp;"_"&amp;IWU_72[[#This Row],[Baujahr]]</f>
        <v>Großes Mehrfamileinhaus_1979 - 1983</v>
      </c>
      <c r="C199" s="19" t="s">
        <v>2065</v>
      </c>
      <c r="D199" t="s">
        <v>1717</v>
      </c>
      <c r="E199" t="s">
        <v>185</v>
      </c>
      <c r="F199">
        <v>0.8</v>
      </c>
      <c r="G199" t="s">
        <v>1726</v>
      </c>
      <c r="H199" s="26" t="s">
        <v>2017</v>
      </c>
    </row>
    <row r="200" spans="2:8" ht="45" x14ac:dyDescent="0.25">
      <c r="B200" s="19" t="str">
        <f>IWU_72[[#This Row],[Gebäudetyp]]&amp;"_"&amp;IWU_72[[#This Row],[Baujahr]]</f>
        <v>Großes Mehrfamileinhaus_1984 - 1994</v>
      </c>
      <c r="C200" s="19" t="s">
        <v>2065</v>
      </c>
      <c r="D200" t="s">
        <v>1719</v>
      </c>
      <c r="E200" t="s">
        <v>185</v>
      </c>
      <c r="F200">
        <v>0.66</v>
      </c>
      <c r="G200" t="s">
        <v>1727</v>
      </c>
      <c r="H200" s="26" t="s">
        <v>2017</v>
      </c>
    </row>
    <row r="201" spans="2:8" ht="45" x14ac:dyDescent="0.25">
      <c r="B201" s="19" t="str">
        <f>IWU_72[[#This Row],[Gebäudetyp]]&amp;"_"&amp;IWU_72[[#This Row],[Baujahr]]</f>
        <v>Großes Mehrfamileinhaus_1995 - 2002</v>
      </c>
      <c r="C201" s="19" t="s">
        <v>2065</v>
      </c>
      <c r="D201" t="s">
        <v>787</v>
      </c>
      <c r="E201" t="s">
        <v>185</v>
      </c>
      <c r="F201">
        <v>0.28000000000000003</v>
      </c>
      <c r="G201" t="s">
        <v>2006</v>
      </c>
      <c r="H201" s="26" t="s">
        <v>2017</v>
      </c>
    </row>
    <row r="202" spans="2:8" ht="45" x14ac:dyDescent="0.25">
      <c r="B202" s="19" t="str">
        <f>IWU_72[[#This Row],[Gebäudetyp]]&amp;"_"&amp;IWU_72[[#This Row],[Baujahr]]</f>
        <v>Großes Mehrfamileinhaus_2003 - 2008</v>
      </c>
      <c r="C202" s="19" t="s">
        <v>2065</v>
      </c>
      <c r="D202" t="s">
        <v>687</v>
      </c>
      <c r="E202" t="s">
        <v>185</v>
      </c>
      <c r="F202">
        <v>0.35</v>
      </c>
      <c r="G202" t="s">
        <v>2008</v>
      </c>
      <c r="H202" s="26" t="s">
        <v>2017</v>
      </c>
    </row>
    <row r="203" spans="2:8" ht="45" x14ac:dyDescent="0.25">
      <c r="B203" s="19" t="str">
        <f>IWU_72[[#This Row],[Gebäudetyp]]&amp;"_"&amp;IWU_72[[#This Row],[Baujahr]]</f>
        <v>Großes Mehrfamileinhaus_2009 - 2022</v>
      </c>
      <c r="C203" s="19" t="s">
        <v>2065</v>
      </c>
      <c r="D203" t="s">
        <v>1716</v>
      </c>
      <c r="E203" t="s">
        <v>185</v>
      </c>
      <c r="F203">
        <f>$F$53</f>
        <v>0.24</v>
      </c>
      <c r="G203" t="s">
        <v>1011</v>
      </c>
      <c r="H203" t="s">
        <v>2010</v>
      </c>
    </row>
    <row r="204" spans="2:8" ht="45" x14ac:dyDescent="0.25">
      <c r="B204" s="19" t="str">
        <f>IWU_72[[#This Row],[Gebäudetyp]]&amp;"_"&amp;IWU_72[[#This Row],[Baujahr]]</f>
        <v>Großes Mehrfamileinhaus_2023 und neuer</v>
      </c>
      <c r="C204" s="19" t="s">
        <v>2065</v>
      </c>
      <c r="D204" t="s">
        <v>1718</v>
      </c>
      <c r="E204" t="s">
        <v>185</v>
      </c>
      <c r="F204">
        <f>$F$54</f>
        <v>0.24</v>
      </c>
      <c r="G204" t="s">
        <v>134</v>
      </c>
      <c r="H204" t="s">
        <v>2012</v>
      </c>
    </row>
    <row r="205" spans="2:8" ht="45" x14ac:dyDescent="0.25">
      <c r="B205" s="19" t="str">
        <f>IWU_72[[#This Row],[Gebäudetyp]]&amp;"_"&amp;IWU_72[[#This Row],[Baujahr]]</f>
        <v>Großes Mehrfamileinhaus_2027 - 2045</v>
      </c>
      <c r="C205" s="19" t="s">
        <v>2065</v>
      </c>
      <c r="D205" t="s">
        <v>2015</v>
      </c>
      <c r="E205" t="s">
        <v>185</v>
      </c>
      <c r="F205">
        <f>$F$55</f>
        <v>0.24</v>
      </c>
      <c r="G205" t="s">
        <v>2016</v>
      </c>
      <c r="H205" s="26" t="s">
        <v>2017</v>
      </c>
    </row>
    <row r="206" spans="2:8" ht="45" x14ac:dyDescent="0.25">
      <c r="B206" s="19" t="str">
        <f>IWU_72[[#This Row],[Gebäudetyp]]&amp;"_"&amp;IWU_72[[#This Row],[Baujahr]]</f>
        <v>Großes Mehrfamileinhaus_1860 - 1918</v>
      </c>
      <c r="C206" s="19" t="s">
        <v>2065</v>
      </c>
      <c r="D206" t="s">
        <v>1692</v>
      </c>
      <c r="E206" t="s">
        <v>544</v>
      </c>
      <c r="F206">
        <v>1.37</v>
      </c>
      <c r="G206" t="s">
        <v>123</v>
      </c>
      <c r="H206" t="s">
        <v>1996</v>
      </c>
    </row>
    <row r="207" spans="2:8" ht="45" x14ac:dyDescent="0.25">
      <c r="B207" s="19" t="str">
        <f>IWU_72[[#This Row],[Gebäudetyp]]&amp;"_"&amp;IWU_72[[#This Row],[Baujahr]]</f>
        <v>Großes Mehrfamileinhaus_1919 - 1948</v>
      </c>
      <c r="C207" s="19" t="s">
        <v>2065</v>
      </c>
      <c r="D207" t="s">
        <v>1695</v>
      </c>
      <c r="E207" t="s">
        <v>544</v>
      </c>
      <c r="F207">
        <v>1.1100000000000001</v>
      </c>
      <c r="G207" t="s">
        <v>1722</v>
      </c>
      <c r="H207" t="s">
        <v>1996</v>
      </c>
    </row>
    <row r="208" spans="2:8" ht="45" x14ac:dyDescent="0.25">
      <c r="B208" s="19" t="str">
        <f>IWU_72[[#This Row],[Gebäudetyp]]&amp;"_"&amp;IWU_72[[#This Row],[Baujahr]]</f>
        <v>Großes Mehrfamileinhaus_1949 - 1957</v>
      </c>
      <c r="C208" s="19" t="s">
        <v>2065</v>
      </c>
      <c r="D208" t="s">
        <v>733</v>
      </c>
      <c r="E208" t="s">
        <v>544</v>
      </c>
      <c r="F208">
        <v>1.65</v>
      </c>
      <c r="G208" t="s">
        <v>1723</v>
      </c>
      <c r="H208" t="s">
        <v>1996</v>
      </c>
    </row>
    <row r="209" spans="2:8" ht="45" x14ac:dyDescent="0.25">
      <c r="B209" s="19" t="str">
        <f>IWU_72[[#This Row],[Gebäudetyp]]&amp;"_"&amp;IWU_72[[#This Row],[Baujahr]]</f>
        <v>Großes Mehrfamileinhaus_1958 - 1968</v>
      </c>
      <c r="C209" s="19" t="s">
        <v>2065</v>
      </c>
      <c r="D209" t="s">
        <v>1697</v>
      </c>
      <c r="E209" t="s">
        <v>544</v>
      </c>
      <c r="F209">
        <v>0.97</v>
      </c>
      <c r="G209" t="s">
        <v>1724</v>
      </c>
      <c r="H209" t="s">
        <v>1996</v>
      </c>
    </row>
    <row r="210" spans="2:8" ht="45" x14ac:dyDescent="0.25">
      <c r="B210" s="19" t="str">
        <f>IWU_72[[#This Row],[Gebäudetyp]]&amp;"_"&amp;IWU_72[[#This Row],[Baujahr]]</f>
        <v>Großes Mehrfamileinhaus_1969 - 1978</v>
      </c>
      <c r="C210" s="19" t="s">
        <v>2065</v>
      </c>
      <c r="D210" t="s">
        <v>517</v>
      </c>
      <c r="E210" t="s">
        <v>544</v>
      </c>
      <c r="F210">
        <v>0.97</v>
      </c>
      <c r="G210" t="s">
        <v>1725</v>
      </c>
      <c r="H210" t="s">
        <v>1996</v>
      </c>
    </row>
    <row r="211" spans="2:8" ht="45" x14ac:dyDescent="0.25">
      <c r="B211" s="19" t="str">
        <f>IWU_72[[#This Row],[Gebäudetyp]]&amp;"_"&amp;IWU_72[[#This Row],[Baujahr]]</f>
        <v>Großes Mehrfamileinhaus_1979 - 1983</v>
      </c>
      <c r="C211" s="19" t="s">
        <v>2065</v>
      </c>
      <c r="D211" t="s">
        <v>1717</v>
      </c>
      <c r="E211" t="s">
        <v>544</v>
      </c>
      <c r="F211">
        <v>0.67</v>
      </c>
      <c r="G211" t="s">
        <v>1726</v>
      </c>
      <c r="H211" t="s">
        <v>1996</v>
      </c>
    </row>
    <row r="212" spans="2:8" ht="45" x14ac:dyDescent="0.25">
      <c r="B212" s="19" t="str">
        <f>IWU_72[[#This Row],[Gebäudetyp]]&amp;"_"&amp;IWU_72[[#This Row],[Baujahr]]</f>
        <v>Großes Mehrfamileinhaus_1984 - 1994</v>
      </c>
      <c r="C212" s="19" t="s">
        <v>2065</v>
      </c>
      <c r="D212" t="s">
        <v>1719</v>
      </c>
      <c r="E212" t="s">
        <v>544</v>
      </c>
      <c r="F212">
        <v>0.55000000000000004</v>
      </c>
      <c r="G212" t="s">
        <v>1727</v>
      </c>
      <c r="H212" t="s">
        <v>1996</v>
      </c>
    </row>
    <row r="213" spans="2:8" ht="45" x14ac:dyDescent="0.25">
      <c r="B213" s="19" t="str">
        <f>IWU_72[[#This Row],[Gebäudetyp]]&amp;"_"&amp;IWU_72[[#This Row],[Baujahr]]</f>
        <v>Großes Mehrfamileinhaus_1995 - 2002</v>
      </c>
      <c r="C213" s="19" t="s">
        <v>2065</v>
      </c>
      <c r="D213" t="s">
        <v>787</v>
      </c>
      <c r="E213" t="s">
        <v>544</v>
      </c>
      <c r="F213">
        <v>0.34</v>
      </c>
      <c r="G213" t="s">
        <v>2006</v>
      </c>
      <c r="H213" t="s">
        <v>1996</v>
      </c>
    </row>
    <row r="214" spans="2:8" ht="45" x14ac:dyDescent="0.25">
      <c r="B214" s="19" t="str">
        <f>IWU_72[[#This Row],[Gebäudetyp]]&amp;"_"&amp;IWU_72[[#This Row],[Baujahr]]</f>
        <v>Großes Mehrfamileinhaus_2003 - 2008</v>
      </c>
      <c r="C214" s="19" t="s">
        <v>2065</v>
      </c>
      <c r="D214" t="s">
        <v>687</v>
      </c>
      <c r="E214" t="s">
        <v>544</v>
      </c>
      <c r="F214">
        <v>0.34</v>
      </c>
      <c r="G214" t="s">
        <v>2008</v>
      </c>
      <c r="H214" t="s">
        <v>1996</v>
      </c>
    </row>
    <row r="215" spans="2:8" ht="45" x14ac:dyDescent="0.25">
      <c r="B215" s="19" t="str">
        <f>IWU_72[[#This Row],[Gebäudetyp]]&amp;"_"&amp;IWU_72[[#This Row],[Baujahr]]</f>
        <v>Großes Mehrfamileinhaus_2009 - 2022</v>
      </c>
      <c r="C215" s="19" t="s">
        <v>2065</v>
      </c>
      <c r="D215" t="s">
        <v>1716</v>
      </c>
      <c r="E215" t="s">
        <v>544</v>
      </c>
      <c r="F215">
        <f>$F$66</f>
        <v>0.3</v>
      </c>
      <c r="G215" t="s">
        <v>1011</v>
      </c>
      <c r="H215" t="s">
        <v>2010</v>
      </c>
    </row>
    <row r="216" spans="2:8" ht="45" x14ac:dyDescent="0.25">
      <c r="B216" s="19" t="str">
        <f>IWU_72[[#This Row],[Gebäudetyp]]&amp;"_"&amp;IWU_72[[#This Row],[Baujahr]]</f>
        <v>Großes Mehrfamileinhaus_2023 und neuer</v>
      </c>
      <c r="C216" s="19" t="s">
        <v>2065</v>
      </c>
      <c r="D216" t="s">
        <v>1718</v>
      </c>
      <c r="E216" t="s">
        <v>544</v>
      </c>
      <c r="F216">
        <f>$F$67</f>
        <v>0.35</v>
      </c>
      <c r="G216" t="s">
        <v>134</v>
      </c>
      <c r="H216" s="26" t="s">
        <v>2042</v>
      </c>
    </row>
    <row r="217" spans="2:8" ht="45" x14ac:dyDescent="0.25">
      <c r="B217" s="19" t="str">
        <f>IWU_72[[#This Row],[Gebäudetyp]]&amp;"_"&amp;IWU_72[[#This Row],[Baujahr]]</f>
        <v>Großes Mehrfamileinhaus_2027 - 2045</v>
      </c>
      <c r="C217" s="19" t="s">
        <v>2065</v>
      </c>
      <c r="D217" t="s">
        <v>2015</v>
      </c>
      <c r="E217" t="s">
        <v>544</v>
      </c>
      <c r="F217">
        <f>$F$68</f>
        <v>0.35</v>
      </c>
      <c r="G217" t="s">
        <v>2016</v>
      </c>
      <c r="H217" s="26" t="s">
        <v>2017</v>
      </c>
    </row>
    <row r="218" spans="2:8" ht="45" x14ac:dyDescent="0.25">
      <c r="B218" s="19" t="str">
        <f>IWU_72[[#This Row],[Gebäudetyp]]&amp;"_"&amp;IWU_72[[#This Row],[Baujahr]]</f>
        <v>Großes Mehrfamileinhaus_1860 - 1918</v>
      </c>
      <c r="C218" s="19" t="s">
        <v>2065</v>
      </c>
      <c r="D218" t="s">
        <v>1692</v>
      </c>
      <c r="E218" t="s">
        <v>738</v>
      </c>
      <c r="F218">
        <v>2.57</v>
      </c>
      <c r="G218" t="s">
        <v>123</v>
      </c>
      <c r="H218" t="s">
        <v>1996</v>
      </c>
    </row>
    <row r="219" spans="2:8" ht="45" x14ac:dyDescent="0.25">
      <c r="B219" s="19" t="str">
        <f>IWU_72[[#This Row],[Gebäudetyp]]&amp;"_"&amp;IWU_72[[#This Row],[Baujahr]]</f>
        <v>Großes Mehrfamileinhaus_1919 - 1948</v>
      </c>
      <c r="C219" s="19" t="s">
        <v>2065</v>
      </c>
      <c r="D219" t="s">
        <v>1695</v>
      </c>
      <c r="E219" t="s">
        <v>738</v>
      </c>
      <c r="F219">
        <v>4.3</v>
      </c>
      <c r="G219" t="s">
        <v>1722</v>
      </c>
      <c r="H219" t="s">
        <v>1996</v>
      </c>
    </row>
    <row r="220" spans="2:8" ht="45" x14ac:dyDescent="0.25">
      <c r="B220" s="19" t="str">
        <f>IWU_72[[#This Row],[Gebäudetyp]]&amp;"_"&amp;IWU_72[[#This Row],[Baujahr]]</f>
        <v>Großes Mehrfamileinhaus_1949 - 1957</v>
      </c>
      <c r="C220" s="19" t="s">
        <v>2065</v>
      </c>
      <c r="D220" t="s">
        <v>733</v>
      </c>
      <c r="E220" t="s">
        <v>738</v>
      </c>
      <c r="F220">
        <v>2.8</v>
      </c>
      <c r="G220" t="s">
        <v>1723</v>
      </c>
      <c r="H220" t="s">
        <v>1996</v>
      </c>
    </row>
    <row r="221" spans="2:8" ht="45" x14ac:dyDescent="0.25">
      <c r="B221" s="19" t="str">
        <f>IWU_72[[#This Row],[Gebäudetyp]]&amp;"_"&amp;IWU_72[[#This Row],[Baujahr]]</f>
        <v>Großes Mehrfamileinhaus_1958 - 1968</v>
      </c>
      <c r="C221" s="19" t="s">
        <v>2065</v>
      </c>
      <c r="D221" t="s">
        <v>1697</v>
      </c>
      <c r="E221" t="s">
        <v>738</v>
      </c>
      <c r="F221">
        <v>2.57</v>
      </c>
      <c r="G221" t="s">
        <v>1724</v>
      </c>
      <c r="H221" t="s">
        <v>1996</v>
      </c>
    </row>
    <row r="222" spans="2:8" ht="45" x14ac:dyDescent="0.25">
      <c r="B222" s="19" t="str">
        <f>IWU_72[[#This Row],[Gebäudetyp]]&amp;"_"&amp;IWU_72[[#This Row],[Baujahr]]</f>
        <v>Großes Mehrfamileinhaus_1969 - 1978</v>
      </c>
      <c r="C222" s="19" t="s">
        <v>2065</v>
      </c>
      <c r="D222" t="s">
        <v>517</v>
      </c>
      <c r="E222" t="s">
        <v>738</v>
      </c>
      <c r="F222">
        <v>2.8</v>
      </c>
      <c r="G222" t="s">
        <v>1725</v>
      </c>
      <c r="H222" t="s">
        <v>1996</v>
      </c>
    </row>
    <row r="223" spans="2:8" ht="45" x14ac:dyDescent="0.25">
      <c r="B223" s="19" t="str">
        <f>IWU_72[[#This Row],[Gebäudetyp]]&amp;"_"&amp;IWU_72[[#This Row],[Baujahr]]</f>
        <v>Großes Mehrfamileinhaus_1979 - 1983</v>
      </c>
      <c r="C223" s="19" t="s">
        <v>2065</v>
      </c>
      <c r="D223" t="s">
        <v>1717</v>
      </c>
      <c r="E223" t="s">
        <v>738</v>
      </c>
      <c r="F223">
        <v>2.57</v>
      </c>
      <c r="G223" t="s">
        <v>1726</v>
      </c>
      <c r="H223" t="s">
        <v>1996</v>
      </c>
    </row>
    <row r="224" spans="2:8" ht="45" x14ac:dyDescent="0.25">
      <c r="B224" s="19" t="str">
        <f>IWU_72[[#This Row],[Gebäudetyp]]&amp;"_"&amp;IWU_72[[#This Row],[Baujahr]]</f>
        <v>Großes Mehrfamileinhaus_1984 - 1994</v>
      </c>
      <c r="C224" s="19" t="s">
        <v>2065</v>
      </c>
      <c r="D224" t="s">
        <v>1719</v>
      </c>
      <c r="E224" t="s">
        <v>738</v>
      </c>
      <c r="F224">
        <v>2.57</v>
      </c>
      <c r="G224" t="s">
        <v>1727</v>
      </c>
      <c r="H224" t="s">
        <v>1996</v>
      </c>
    </row>
    <row r="225" spans="2:8" ht="45" x14ac:dyDescent="0.25">
      <c r="B225" s="19" t="str">
        <f>IWU_72[[#This Row],[Gebäudetyp]]&amp;"_"&amp;IWU_72[[#This Row],[Baujahr]]</f>
        <v>Großes Mehrfamileinhaus_1995 - 2002</v>
      </c>
      <c r="C225" s="19" t="s">
        <v>2065</v>
      </c>
      <c r="D225" t="s">
        <v>787</v>
      </c>
      <c r="E225" t="s">
        <v>738</v>
      </c>
      <c r="F225">
        <v>1.6</v>
      </c>
      <c r="G225" t="s">
        <v>2006</v>
      </c>
      <c r="H225" t="s">
        <v>1996</v>
      </c>
    </row>
    <row r="226" spans="2:8" ht="45" x14ac:dyDescent="0.25">
      <c r="B226" s="19" t="str">
        <f>IWU_72[[#This Row],[Gebäudetyp]]&amp;"_"&amp;IWU_72[[#This Row],[Baujahr]]</f>
        <v>Großes Mehrfamileinhaus_2003 - 2008</v>
      </c>
      <c r="C226" s="19" t="s">
        <v>2065</v>
      </c>
      <c r="D226" t="s">
        <v>687</v>
      </c>
      <c r="E226" t="s">
        <v>738</v>
      </c>
      <c r="F226">
        <v>1.6</v>
      </c>
      <c r="G226" t="s">
        <v>2008</v>
      </c>
      <c r="H226" t="s">
        <v>1996</v>
      </c>
    </row>
    <row r="227" spans="2:8" ht="45" x14ac:dyDescent="0.25">
      <c r="B227" s="19" t="str">
        <f>IWU_72[[#This Row],[Gebäudetyp]]&amp;"_"&amp;IWU_72[[#This Row],[Baujahr]]</f>
        <v>Großes Mehrfamileinhaus_2009 - 2022</v>
      </c>
      <c r="C227" s="19" t="s">
        <v>2065</v>
      </c>
      <c r="D227" t="s">
        <v>1716</v>
      </c>
      <c r="E227" t="s">
        <v>738</v>
      </c>
      <c r="F227">
        <f>$F$79</f>
        <v>1.45</v>
      </c>
      <c r="G227" t="s">
        <v>1011</v>
      </c>
      <c r="H227" t="s">
        <v>2010</v>
      </c>
    </row>
    <row r="228" spans="2:8" ht="45" x14ac:dyDescent="0.25">
      <c r="B228" s="19" t="str">
        <f>IWU_72[[#This Row],[Gebäudetyp]]&amp;"_"&amp;IWU_72[[#This Row],[Baujahr]]</f>
        <v>Großes Mehrfamileinhaus_2023 und neuer</v>
      </c>
      <c r="C228" s="19" t="s">
        <v>2065</v>
      </c>
      <c r="D228" t="s">
        <v>1718</v>
      </c>
      <c r="E228" t="s">
        <v>738</v>
      </c>
      <c r="F228">
        <f>$F$80</f>
        <v>1.1000000000000001</v>
      </c>
      <c r="G228" t="s">
        <v>134</v>
      </c>
      <c r="H228" t="s">
        <v>2012</v>
      </c>
    </row>
    <row r="229" spans="2:8" ht="45" x14ac:dyDescent="0.25">
      <c r="B229" s="19" t="str">
        <f>IWU_72[[#This Row],[Gebäudetyp]]&amp;"_"&amp;IWU_72[[#This Row],[Baujahr]]</f>
        <v>Großes Mehrfamileinhaus_2027 - 2045</v>
      </c>
      <c r="C229" s="19" t="s">
        <v>2065</v>
      </c>
      <c r="D229" t="s">
        <v>2015</v>
      </c>
      <c r="E229" t="s">
        <v>738</v>
      </c>
      <c r="F229">
        <f>$F$81</f>
        <v>1.1000000000000001</v>
      </c>
      <c r="G229" t="s">
        <v>2016</v>
      </c>
      <c r="H229" s="26" t="s">
        <v>2017</v>
      </c>
    </row>
    <row r="230" spans="2:8" ht="60" x14ac:dyDescent="0.25">
      <c r="B230" s="19" t="str">
        <f>IWU_72[[#This Row],[Gebäudetyp]]&amp;"_"&amp;IWU_72[[#This Row],[Baujahr]]</f>
        <v>Neue Bundesländer Mehrfamilienhaus_1949 - 1957</v>
      </c>
      <c r="C230" s="19" t="s">
        <v>2068</v>
      </c>
      <c r="D230" t="s">
        <v>733</v>
      </c>
      <c r="E230" t="s">
        <v>740</v>
      </c>
      <c r="F230">
        <v>1.1399999999999999</v>
      </c>
      <c r="G230" t="s">
        <v>1723</v>
      </c>
      <c r="H230" t="s">
        <v>1996</v>
      </c>
    </row>
    <row r="231" spans="2:8" ht="60" x14ac:dyDescent="0.25">
      <c r="B231" s="19" t="str">
        <f>IWU_72[[#This Row],[Gebäudetyp]]&amp;"_"&amp;IWU_72[[#This Row],[Baujahr]]</f>
        <v>Neue Bundesländer Mehrfamilienhaus_1958 - 1968</v>
      </c>
      <c r="C231" s="19" t="s">
        <v>2068</v>
      </c>
      <c r="D231" t="s">
        <v>1697</v>
      </c>
      <c r="E231" t="s">
        <v>740</v>
      </c>
      <c r="F231">
        <v>1.1399999999999999</v>
      </c>
      <c r="G231" t="s">
        <v>1724</v>
      </c>
      <c r="H231" t="s">
        <v>1996</v>
      </c>
    </row>
    <row r="232" spans="2:8" ht="75" x14ac:dyDescent="0.25">
      <c r="B232" s="19" t="str">
        <f>IWU_72[[#This Row],[Gebäudetyp]]&amp;"_"&amp;IWU_72[[#This Row],[Baujahr]]</f>
        <v>Neue Bundesländer großes Mehrfamilienhaus_1969 - 1978</v>
      </c>
      <c r="C232" s="19" t="s">
        <v>2069</v>
      </c>
      <c r="D232" t="s">
        <v>517</v>
      </c>
      <c r="E232" t="s">
        <v>740</v>
      </c>
      <c r="F232">
        <v>0.97</v>
      </c>
      <c r="G232" t="s">
        <v>1725</v>
      </c>
      <c r="H232" t="s">
        <v>1996</v>
      </c>
    </row>
    <row r="233" spans="2:8" ht="75" x14ac:dyDescent="0.25">
      <c r="B233" s="19" t="str">
        <f>IWU_72[[#This Row],[Gebäudetyp]]&amp;"_"&amp;IWU_72[[#This Row],[Baujahr]]</f>
        <v>Neue Bundesländer großes Mehrfamilienhaus_1979 - 1983</v>
      </c>
      <c r="C233" s="19" t="s">
        <v>2069</v>
      </c>
      <c r="D233" t="s">
        <v>1717</v>
      </c>
      <c r="E233" t="s">
        <v>740</v>
      </c>
      <c r="F233">
        <v>0.97</v>
      </c>
      <c r="G233" t="s">
        <v>1726</v>
      </c>
      <c r="H233" t="s">
        <v>1996</v>
      </c>
    </row>
    <row r="234" spans="2:8" ht="75" x14ac:dyDescent="0.25">
      <c r="B234" s="19" t="str">
        <f>IWU_72[[#This Row],[Gebäudetyp]]&amp;"_"&amp;IWU_72[[#This Row],[Baujahr]]</f>
        <v>Neue Bundesländer großes Mehrfamilienhaus_1984 - 1994</v>
      </c>
      <c r="C234" s="19" t="s">
        <v>2069</v>
      </c>
      <c r="D234" t="s">
        <v>1719</v>
      </c>
      <c r="E234" t="s">
        <v>740</v>
      </c>
      <c r="F234">
        <v>0.84</v>
      </c>
      <c r="G234" t="s">
        <v>1727</v>
      </c>
      <c r="H234" t="s">
        <v>1996</v>
      </c>
    </row>
    <row r="235" spans="2:8" ht="60" x14ac:dyDescent="0.25">
      <c r="B235" s="19" t="str">
        <f>IWU_72[[#This Row],[Gebäudetyp]]&amp;"_"&amp;IWU_72[[#This Row],[Baujahr]]</f>
        <v>Neue Bundesländer Mehrfamilienhaus_1949 - 1957</v>
      </c>
      <c r="C235" s="19" t="s">
        <v>2068</v>
      </c>
      <c r="D235" t="s">
        <v>733</v>
      </c>
      <c r="E235" t="s">
        <v>185</v>
      </c>
      <c r="F235">
        <v>1.21</v>
      </c>
      <c r="G235" t="s">
        <v>1723</v>
      </c>
      <c r="H235" t="s">
        <v>1996</v>
      </c>
    </row>
    <row r="236" spans="2:8" ht="60" x14ac:dyDescent="0.25">
      <c r="B236" s="19" t="str">
        <f>IWU_72[[#This Row],[Gebäudetyp]]&amp;"_"&amp;IWU_72[[#This Row],[Baujahr]]</f>
        <v>Neue Bundesländer Mehrfamilienhaus_1958 - 1968</v>
      </c>
      <c r="C236" s="19" t="s">
        <v>2068</v>
      </c>
      <c r="D236" t="s">
        <v>1697</v>
      </c>
      <c r="E236" t="s">
        <v>185</v>
      </c>
      <c r="F236">
        <v>1.46</v>
      </c>
      <c r="G236" t="s">
        <v>1724</v>
      </c>
      <c r="H236" t="s">
        <v>1996</v>
      </c>
    </row>
    <row r="237" spans="2:8" ht="75" x14ac:dyDescent="0.25">
      <c r="B237" s="19" t="str">
        <f>IWU_72[[#This Row],[Gebäudetyp]]&amp;"_"&amp;IWU_72[[#This Row],[Baujahr]]</f>
        <v>Neue Bundesländer großes Mehrfamilienhaus_1969 - 1978</v>
      </c>
      <c r="C237" s="19" t="s">
        <v>2069</v>
      </c>
      <c r="D237" t="s">
        <v>517</v>
      </c>
      <c r="E237" t="s">
        <v>185</v>
      </c>
      <c r="F237">
        <v>0.88</v>
      </c>
      <c r="G237" t="s">
        <v>1725</v>
      </c>
      <c r="H237" t="s">
        <v>1996</v>
      </c>
    </row>
    <row r="238" spans="2:8" ht="75" x14ac:dyDescent="0.25">
      <c r="B238" s="19" t="str">
        <f>IWU_72[[#This Row],[Gebäudetyp]]&amp;"_"&amp;IWU_72[[#This Row],[Baujahr]]</f>
        <v>Neue Bundesländer großes Mehrfamilienhaus_1979 - 1983</v>
      </c>
      <c r="C238" s="19" t="s">
        <v>2069</v>
      </c>
      <c r="D238" t="s">
        <v>1717</v>
      </c>
      <c r="E238" t="s">
        <v>185</v>
      </c>
      <c r="F238">
        <v>0.88</v>
      </c>
      <c r="G238" t="s">
        <v>1726</v>
      </c>
      <c r="H238" t="s">
        <v>1996</v>
      </c>
    </row>
    <row r="239" spans="2:8" ht="75" x14ac:dyDescent="0.25">
      <c r="B239" s="19" t="str">
        <f>IWU_72[[#This Row],[Gebäudetyp]]&amp;"_"&amp;IWU_72[[#This Row],[Baujahr]]</f>
        <v>Neue Bundesländer großes Mehrfamilienhaus_1984 - 1994</v>
      </c>
      <c r="C239" s="19" t="s">
        <v>2069</v>
      </c>
      <c r="D239" t="s">
        <v>1719</v>
      </c>
      <c r="E239" t="s">
        <v>185</v>
      </c>
      <c r="F239">
        <v>0.76</v>
      </c>
      <c r="G239" t="s">
        <v>1727</v>
      </c>
      <c r="H239" t="s">
        <v>1996</v>
      </c>
    </row>
    <row r="240" spans="2:8" ht="60" x14ac:dyDescent="0.25">
      <c r="B240" s="19" t="str">
        <f>IWU_72[[#This Row],[Gebäudetyp]]&amp;"_"&amp;IWU_72[[#This Row],[Baujahr]]</f>
        <v>Neue Bundesländer Mehrfamilienhaus_1949 - 1957</v>
      </c>
      <c r="C240" s="19" t="s">
        <v>2068</v>
      </c>
      <c r="D240" t="s">
        <v>733</v>
      </c>
      <c r="E240" t="s">
        <v>544</v>
      </c>
      <c r="F240">
        <v>1.01</v>
      </c>
      <c r="G240" t="s">
        <v>1723</v>
      </c>
      <c r="H240" t="s">
        <v>1996</v>
      </c>
    </row>
    <row r="241" spans="2:8" ht="60" x14ac:dyDescent="0.25">
      <c r="B241" s="19" t="str">
        <f>IWU_72[[#This Row],[Gebäudetyp]]&amp;"_"&amp;IWU_72[[#This Row],[Baujahr]]</f>
        <v>Neue Bundesländer Mehrfamilienhaus_1958 - 1968</v>
      </c>
      <c r="C241" s="19" t="s">
        <v>2068</v>
      </c>
      <c r="D241" t="s">
        <v>1697</v>
      </c>
      <c r="E241" t="s">
        <v>544</v>
      </c>
      <c r="F241">
        <v>1.01</v>
      </c>
      <c r="G241" t="s">
        <v>1724</v>
      </c>
      <c r="H241" t="s">
        <v>1996</v>
      </c>
    </row>
    <row r="242" spans="2:8" ht="75" x14ac:dyDescent="0.25">
      <c r="B242" s="19" t="str">
        <f>IWU_72[[#This Row],[Gebäudetyp]]&amp;"_"&amp;IWU_72[[#This Row],[Baujahr]]</f>
        <v>Neue Bundesländer großes Mehrfamilienhaus_1969 - 1978</v>
      </c>
      <c r="C242" s="19" t="s">
        <v>2069</v>
      </c>
      <c r="D242" t="s">
        <v>517</v>
      </c>
      <c r="E242" t="s">
        <v>544</v>
      </c>
      <c r="F242">
        <v>1.01</v>
      </c>
      <c r="G242" t="s">
        <v>1725</v>
      </c>
      <c r="H242" t="s">
        <v>1996</v>
      </c>
    </row>
    <row r="243" spans="2:8" ht="75" x14ac:dyDescent="0.25">
      <c r="B243" s="19" t="str">
        <f>IWU_72[[#This Row],[Gebäudetyp]]&amp;"_"&amp;IWU_72[[#This Row],[Baujahr]]</f>
        <v>Neue Bundesländer großes Mehrfamilienhaus_1979 - 1983</v>
      </c>
      <c r="C243" s="19" t="s">
        <v>2069</v>
      </c>
      <c r="D243" t="s">
        <v>1717</v>
      </c>
      <c r="E243" t="s">
        <v>544</v>
      </c>
      <c r="F243">
        <v>0.85</v>
      </c>
      <c r="G243" t="s">
        <v>1726</v>
      </c>
      <c r="H243" t="s">
        <v>1996</v>
      </c>
    </row>
    <row r="244" spans="2:8" ht="75" x14ac:dyDescent="0.25">
      <c r="B244" s="19" t="str">
        <f>IWU_72[[#This Row],[Gebäudetyp]]&amp;"_"&amp;IWU_72[[#This Row],[Baujahr]]</f>
        <v>Neue Bundesländer großes Mehrfamilienhaus_1984 - 1994</v>
      </c>
      <c r="C244" s="19" t="s">
        <v>2069</v>
      </c>
      <c r="D244" t="s">
        <v>1719</v>
      </c>
      <c r="E244" t="s">
        <v>544</v>
      </c>
      <c r="F244">
        <v>0.85</v>
      </c>
      <c r="G244" t="s">
        <v>1727</v>
      </c>
      <c r="H244" t="s">
        <v>1996</v>
      </c>
    </row>
    <row r="245" spans="2:8" ht="60" x14ac:dyDescent="0.25">
      <c r="B245" s="19" t="str">
        <f>IWU_72[[#This Row],[Gebäudetyp]]&amp;"_"&amp;IWU_72[[#This Row],[Baujahr]]</f>
        <v>Neue Bundesländer Mehrfamilienhaus_1949 - 1957</v>
      </c>
      <c r="C245" s="19" t="s">
        <v>2068</v>
      </c>
      <c r="D245" t="s">
        <v>733</v>
      </c>
      <c r="E245" t="s">
        <v>738</v>
      </c>
      <c r="F245">
        <v>5.2</v>
      </c>
      <c r="G245" t="s">
        <v>1723</v>
      </c>
      <c r="H245" t="s">
        <v>1996</v>
      </c>
    </row>
    <row r="246" spans="2:8" ht="60" x14ac:dyDescent="0.25">
      <c r="B246" s="19" t="str">
        <f>IWU_72[[#This Row],[Gebäudetyp]]&amp;"_"&amp;IWU_72[[#This Row],[Baujahr]]</f>
        <v>Neue Bundesländer Mehrfamilienhaus_1958 - 1968</v>
      </c>
      <c r="C246" s="19" t="s">
        <v>2068</v>
      </c>
      <c r="D246" t="s">
        <v>1697</v>
      </c>
      <c r="E246" t="s">
        <v>738</v>
      </c>
      <c r="F246">
        <v>5.2</v>
      </c>
      <c r="G246" t="s">
        <v>1724</v>
      </c>
      <c r="H246" t="s">
        <v>1996</v>
      </c>
    </row>
    <row r="247" spans="2:8" ht="75" x14ac:dyDescent="0.25">
      <c r="B247" s="19" t="str">
        <f>IWU_72[[#This Row],[Gebäudetyp]]&amp;"_"&amp;IWU_72[[#This Row],[Baujahr]]</f>
        <v>Neue Bundesländer großes Mehrfamilienhaus_1969 - 1978</v>
      </c>
      <c r="C247" s="19" t="s">
        <v>2069</v>
      </c>
      <c r="D247" t="s">
        <v>517</v>
      </c>
      <c r="E247" t="s">
        <v>738</v>
      </c>
      <c r="F247">
        <v>5.2</v>
      </c>
      <c r="G247" t="s">
        <v>1725</v>
      </c>
      <c r="H247" t="s">
        <v>1996</v>
      </c>
    </row>
    <row r="248" spans="2:8" ht="75" x14ac:dyDescent="0.25">
      <c r="B248" s="19" t="str">
        <f>IWU_72[[#This Row],[Gebäudetyp]]&amp;"_"&amp;IWU_72[[#This Row],[Baujahr]]</f>
        <v>Neue Bundesländer großes Mehrfamilienhaus_1979 - 1983</v>
      </c>
      <c r="C248" s="19" t="s">
        <v>2069</v>
      </c>
      <c r="D248" t="s">
        <v>1717</v>
      </c>
      <c r="E248" t="s">
        <v>738</v>
      </c>
      <c r="F248">
        <v>2.57</v>
      </c>
      <c r="G248" t="s">
        <v>1726</v>
      </c>
      <c r="H248" t="s">
        <v>1996</v>
      </c>
    </row>
    <row r="249" spans="2:8" ht="75" x14ac:dyDescent="0.25">
      <c r="B249" s="19" t="str">
        <f>IWU_72[[#This Row],[Gebäudetyp]]&amp;"_"&amp;IWU_72[[#This Row],[Baujahr]]</f>
        <v>Neue Bundesländer großes Mehrfamilienhaus_1984 - 1994</v>
      </c>
      <c r="C249" s="19" t="s">
        <v>2069</v>
      </c>
      <c r="D249" t="s">
        <v>1719</v>
      </c>
      <c r="E249" t="s">
        <v>738</v>
      </c>
      <c r="F249">
        <v>2.57</v>
      </c>
      <c r="G249" t="s">
        <v>1727</v>
      </c>
      <c r="H249" t="s">
        <v>1996</v>
      </c>
    </row>
    <row r="250" spans="2:8" ht="45" x14ac:dyDescent="0.25">
      <c r="B250" s="19" t="str">
        <f>IWU_72[[#This Row],[Gebäudetyp]]&amp;"_"&amp;IWU_72[[#This Row],[Baujahr]]</f>
        <v>Ein- oder Zweifamilienhaus_1859 und älter</v>
      </c>
      <c r="C250" s="19" t="s">
        <v>516</v>
      </c>
      <c r="D250" t="s">
        <v>1691</v>
      </c>
      <c r="E250" t="s">
        <v>543</v>
      </c>
      <c r="F250">
        <v>1.8</v>
      </c>
      <c r="G250" t="s">
        <v>120</v>
      </c>
    </row>
    <row r="251" spans="2:8" ht="45" x14ac:dyDescent="0.25">
      <c r="B251" s="19" t="str">
        <f>IWU_72[[#This Row],[Gebäudetyp]]&amp;"_"&amp;IWU_72[[#This Row],[Baujahr]]</f>
        <v>Ein- oder Zweifamilienhaus_1860 - 1918</v>
      </c>
      <c r="C251" s="19" t="s">
        <v>516</v>
      </c>
      <c r="D251" t="s">
        <v>1692</v>
      </c>
      <c r="E251" t="s">
        <v>543</v>
      </c>
      <c r="F251">
        <v>1.1100000000000001</v>
      </c>
      <c r="G251" t="s">
        <v>123</v>
      </c>
    </row>
    <row r="252" spans="2:8" ht="45" x14ac:dyDescent="0.25">
      <c r="B252" s="19" t="str">
        <f>IWU_72[[#This Row],[Gebäudetyp]]&amp;"_"&amp;IWU_72[[#This Row],[Baujahr]]</f>
        <v>Ein- oder Zweifamilienhaus_1919 - 1948</v>
      </c>
      <c r="C252" s="19" t="s">
        <v>516</v>
      </c>
      <c r="D252" t="s">
        <v>1695</v>
      </c>
      <c r="E252" t="s">
        <v>543</v>
      </c>
      <c r="F252">
        <v>1.1100000000000001</v>
      </c>
      <c r="G252" t="s">
        <v>1722</v>
      </c>
    </row>
    <row r="253" spans="2:8" ht="45" x14ac:dyDescent="0.25">
      <c r="B253" s="19" t="str">
        <f>IWU_72[[#This Row],[Gebäudetyp]]&amp;"_"&amp;IWU_72[[#This Row],[Baujahr]]</f>
        <v>Ein- oder Zweifamilienhaus_1949 - 1957</v>
      </c>
      <c r="C253" s="19" t="s">
        <v>516</v>
      </c>
      <c r="D253" t="s">
        <v>733</v>
      </c>
      <c r="E253" t="s">
        <v>543</v>
      </c>
      <c r="F253">
        <v>1.1100000000000001</v>
      </c>
      <c r="G253" t="s">
        <v>1723</v>
      </c>
    </row>
    <row r="254" spans="2:8" ht="45" x14ac:dyDescent="0.25">
      <c r="B254" s="19" t="str">
        <f>IWU_72[[#This Row],[Gebäudetyp]]&amp;"_"&amp;IWU_72[[#This Row],[Baujahr]]</f>
        <v>Ein- oder Zweifamilienhaus_1958 - 1968</v>
      </c>
      <c r="C254" s="19" t="s">
        <v>516</v>
      </c>
      <c r="D254" t="s">
        <v>1697</v>
      </c>
      <c r="E254" t="s">
        <v>543</v>
      </c>
      <c r="F254">
        <v>0.92</v>
      </c>
      <c r="G254" t="s">
        <v>1724</v>
      </c>
    </row>
    <row r="255" spans="2:8" ht="45" x14ac:dyDescent="0.25">
      <c r="B255" s="19" t="str">
        <f>IWU_72[[#This Row],[Gebäudetyp]]&amp;"_"&amp;IWU_72[[#This Row],[Baujahr]]</f>
        <v>Ein- oder Zweifamilienhaus_1969 - 1978</v>
      </c>
      <c r="C255" s="19" t="s">
        <v>516</v>
      </c>
      <c r="D255" t="s">
        <v>517</v>
      </c>
      <c r="E255" t="s">
        <v>543</v>
      </c>
      <c r="F255">
        <v>0.63</v>
      </c>
      <c r="G255" t="s">
        <v>1725</v>
      </c>
    </row>
    <row r="256" spans="2:8" ht="45" x14ac:dyDescent="0.25">
      <c r="B256" s="19" t="str">
        <f>IWU_72[[#This Row],[Gebäudetyp]]&amp;"_"&amp;IWU_72[[#This Row],[Baujahr]]</f>
        <v>Ein- oder Zweifamilienhaus_1979 - 1983</v>
      </c>
      <c r="C256" s="19" t="s">
        <v>516</v>
      </c>
      <c r="D256" t="s">
        <v>1717</v>
      </c>
      <c r="E256" t="s">
        <v>543</v>
      </c>
      <c r="F256">
        <v>0.43</v>
      </c>
      <c r="G256" t="s">
        <v>1726</v>
      </c>
    </row>
    <row r="257" spans="2:7" ht="45" x14ac:dyDescent="0.25">
      <c r="B257" s="19" t="str">
        <f>IWU_72[[#This Row],[Gebäudetyp]]&amp;"_"&amp;IWU_72[[#This Row],[Baujahr]]</f>
        <v>Ein- oder Zweifamilienhaus_1984 - 1994</v>
      </c>
      <c r="C257" s="19" t="s">
        <v>516</v>
      </c>
      <c r="D257" t="s">
        <v>1719</v>
      </c>
      <c r="E257" t="s">
        <v>543</v>
      </c>
      <c r="F257">
        <v>0.3</v>
      </c>
      <c r="G257" t="s">
        <v>1727</v>
      </c>
    </row>
    <row r="258" spans="2:7" ht="45" x14ac:dyDescent="0.25">
      <c r="B258" s="19" t="str">
        <f>IWU_72[[#This Row],[Gebäudetyp]]&amp;"_"&amp;IWU_72[[#This Row],[Baujahr]]</f>
        <v>Ein- oder Zweifamilienhaus_1995 - 2002</v>
      </c>
      <c r="C258" s="19" t="s">
        <v>516</v>
      </c>
      <c r="D258" t="s">
        <v>787</v>
      </c>
      <c r="E258" t="s">
        <v>543</v>
      </c>
      <c r="F258">
        <v>0.22</v>
      </c>
      <c r="G258" t="s">
        <v>2006</v>
      </c>
    </row>
    <row r="259" spans="2:7" ht="45" x14ac:dyDescent="0.25">
      <c r="B259" s="19" t="str">
        <f>IWU_72[[#This Row],[Gebäudetyp]]&amp;"_"&amp;IWU_72[[#This Row],[Baujahr]]</f>
        <v>Ein- oder Zweifamilienhaus_2003 - 2008</v>
      </c>
      <c r="C259" s="19" t="s">
        <v>516</v>
      </c>
      <c r="D259" t="s">
        <v>687</v>
      </c>
      <c r="E259" t="s">
        <v>543</v>
      </c>
      <c r="F259">
        <v>0.22</v>
      </c>
      <c r="G259" t="s">
        <v>2008</v>
      </c>
    </row>
    <row r="260" spans="2:7" ht="45" x14ac:dyDescent="0.25">
      <c r="B260" s="19" t="str">
        <f>IWU_72[[#This Row],[Gebäudetyp]]&amp;"_"&amp;IWU_72[[#This Row],[Baujahr]]</f>
        <v>Ein- oder Zweifamilienhaus_2009 - 2022</v>
      </c>
      <c r="C260" s="19" t="s">
        <v>516</v>
      </c>
      <c r="D260" t="s">
        <v>1716</v>
      </c>
      <c r="E260" t="s">
        <v>543</v>
      </c>
      <c r="F260">
        <f>AVERAGE(0.24,0.2)</f>
        <v>0.22</v>
      </c>
      <c r="G260" t="s">
        <v>1011</v>
      </c>
    </row>
    <row r="261" spans="2:7" ht="45" x14ac:dyDescent="0.25">
      <c r="B261" s="19" t="str">
        <f>IWU_72[[#This Row],[Gebäudetyp]]&amp;"_"&amp;IWU_72[[#This Row],[Baujahr]]</f>
        <v>Ein- oder Zweifamilienhaus_2023 und neuer</v>
      </c>
      <c r="C261" s="19" t="s">
        <v>516</v>
      </c>
      <c r="D261" t="s">
        <v>1718</v>
      </c>
      <c r="E261" t="s">
        <v>543</v>
      </c>
      <c r="F261">
        <f>AVERAGE(0.24,0.2)</f>
        <v>0.22</v>
      </c>
      <c r="G261" t="s">
        <v>134</v>
      </c>
    </row>
    <row r="262" spans="2:7" ht="45" x14ac:dyDescent="0.25">
      <c r="B262" s="19" t="str">
        <f>IWU_72[[#This Row],[Gebäudetyp]]&amp;"_"&amp;IWU_72[[#This Row],[Baujahr]]</f>
        <v>Ein- oder Zweifamilienhaus_2027 - 2045</v>
      </c>
      <c r="C262" s="19" t="s">
        <v>516</v>
      </c>
      <c r="D262" t="s">
        <v>2015</v>
      </c>
      <c r="E262" t="s">
        <v>543</v>
      </c>
      <c r="F262">
        <v>0.22</v>
      </c>
      <c r="G262" t="s">
        <v>2016</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baseColWidth="10" defaultColWidth="11.42578125" defaultRowHeight="15" x14ac:dyDescent="0.2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x14ac:dyDescent="0.3">
      <c r="D2" t="s">
        <v>2070</v>
      </c>
      <c r="E2" s="44" t="s">
        <v>2071</v>
      </c>
      <c r="F2" s="46" t="s">
        <v>2072</v>
      </c>
      <c r="G2" t="s">
        <v>2073</v>
      </c>
      <c r="H2" t="s">
        <v>2074</v>
      </c>
    </row>
    <row r="3" spans="1:8" ht="15.75" thickBot="1" x14ac:dyDescent="0.3">
      <c r="A3" s="22" t="s">
        <v>2075</v>
      </c>
      <c r="B3" s="21">
        <f>IN_build!$P$2</f>
        <v>45772</v>
      </c>
      <c r="D3" t="s">
        <v>2076</v>
      </c>
      <c r="E3" s="45" t="s">
        <v>2077</v>
      </c>
      <c r="F3">
        <v>-14</v>
      </c>
      <c r="G3" t="s">
        <v>2078</v>
      </c>
      <c r="H3">
        <v>1</v>
      </c>
    </row>
    <row r="4" spans="1:8" x14ac:dyDescent="0.25">
      <c r="D4" t="s">
        <v>2079</v>
      </c>
      <c r="E4" s="45" t="s">
        <v>2080</v>
      </c>
      <c r="F4">
        <v>-16</v>
      </c>
      <c r="G4" t="s">
        <v>2078</v>
      </c>
      <c r="H4">
        <v>3</v>
      </c>
    </row>
    <row r="5" spans="1:8" x14ac:dyDescent="0.25">
      <c r="A5" s="22" t="s">
        <v>2081</v>
      </c>
      <c r="B5" s="44" t="str" cm="1">
        <f t="array" ref="B5">INDEX(Tabelle4[Plz],MATCH(MIN(ABS(Tabelle4[Plz]-$B$3)),ABS(Tabelle4[Plz]-$B$3),0))</f>
        <v>45768</v>
      </c>
      <c r="D5" t="s">
        <v>2082</v>
      </c>
      <c r="E5" s="45" t="s">
        <v>2083</v>
      </c>
      <c r="F5">
        <v>-12</v>
      </c>
      <c r="G5" t="s">
        <v>2078</v>
      </c>
      <c r="H5">
        <v>5</v>
      </c>
    </row>
    <row r="6" spans="1:8" x14ac:dyDescent="0.25">
      <c r="A6" s="22" t="s">
        <v>2084</v>
      </c>
      <c r="B6">
        <f>_xlfn.XLOOKUP(B5,Tabelle4[Plz],Tabelle4[Außentemperatur °C])</f>
        <v>-10</v>
      </c>
      <c r="D6" t="s">
        <v>2085</v>
      </c>
      <c r="E6" s="45" t="s">
        <v>2086</v>
      </c>
      <c r="F6">
        <v>-16</v>
      </c>
      <c r="G6" t="s">
        <v>2078</v>
      </c>
      <c r="H6">
        <v>56</v>
      </c>
    </row>
    <row r="7" spans="1:8" x14ac:dyDescent="0.25">
      <c r="D7" t="s">
        <v>2087</v>
      </c>
      <c r="E7" s="45" t="s">
        <v>2088</v>
      </c>
      <c r="F7">
        <v>-12</v>
      </c>
      <c r="G7" t="s">
        <v>2078</v>
      </c>
      <c r="H7">
        <v>104</v>
      </c>
    </row>
    <row r="8" spans="1:8" x14ac:dyDescent="0.25">
      <c r="D8" t="s">
        <v>2089</v>
      </c>
      <c r="E8" s="45" t="s">
        <v>2090</v>
      </c>
      <c r="F8">
        <v>-12</v>
      </c>
      <c r="G8" t="s">
        <v>2078</v>
      </c>
      <c r="H8">
        <v>153</v>
      </c>
    </row>
    <row r="9" spans="1:8" x14ac:dyDescent="0.25">
      <c r="D9" t="s">
        <v>2091</v>
      </c>
      <c r="E9" s="45" t="s">
        <v>2092</v>
      </c>
      <c r="F9">
        <v>-14</v>
      </c>
      <c r="G9" t="s">
        <v>2078</v>
      </c>
      <c r="H9">
        <v>192</v>
      </c>
    </row>
    <row r="10" spans="1:8" x14ac:dyDescent="0.25">
      <c r="D10" t="s">
        <v>2093</v>
      </c>
      <c r="E10" s="45" t="s">
        <v>2094</v>
      </c>
      <c r="F10">
        <v>-16</v>
      </c>
      <c r="G10" t="s">
        <v>2078</v>
      </c>
      <c r="H10">
        <v>230</v>
      </c>
    </row>
    <row r="11" spans="1:8" x14ac:dyDescent="0.25">
      <c r="D11" t="s">
        <v>2095</v>
      </c>
      <c r="E11" s="45" t="s">
        <v>2096</v>
      </c>
      <c r="F11">
        <v>-16</v>
      </c>
      <c r="G11" t="s">
        <v>2078</v>
      </c>
      <c r="H11">
        <v>248</v>
      </c>
    </row>
    <row r="12" spans="1:8" x14ac:dyDescent="0.25">
      <c r="D12" t="s">
        <v>2097</v>
      </c>
      <c r="E12" s="45" t="s">
        <v>2098</v>
      </c>
      <c r="F12">
        <v>-12</v>
      </c>
      <c r="G12" t="s">
        <v>2099</v>
      </c>
      <c r="H12">
        <v>258</v>
      </c>
    </row>
    <row r="13" spans="1:8" x14ac:dyDescent="0.25">
      <c r="D13" t="s">
        <v>2100</v>
      </c>
      <c r="E13" s="45" t="s">
        <v>2101</v>
      </c>
      <c r="F13">
        <v>-10</v>
      </c>
      <c r="G13" t="s">
        <v>2078</v>
      </c>
      <c r="H13">
        <v>283</v>
      </c>
    </row>
    <row r="14" spans="1:8" x14ac:dyDescent="0.25">
      <c r="D14" t="s">
        <v>2102</v>
      </c>
      <c r="E14" s="45" t="s">
        <v>2103</v>
      </c>
      <c r="F14">
        <v>-14</v>
      </c>
      <c r="G14" t="s">
        <v>2078</v>
      </c>
      <c r="H14">
        <v>310</v>
      </c>
    </row>
    <row r="15" spans="1:8" x14ac:dyDescent="0.25">
      <c r="D15" t="s">
        <v>2104</v>
      </c>
      <c r="E15" s="45" t="s">
        <v>2105</v>
      </c>
      <c r="F15">
        <v>-14</v>
      </c>
      <c r="G15" t="s">
        <v>2078</v>
      </c>
      <c r="H15">
        <v>326</v>
      </c>
    </row>
    <row r="16" spans="1:8" x14ac:dyDescent="0.25">
      <c r="D16" t="s">
        <v>2106</v>
      </c>
      <c r="E16" s="45" t="s">
        <v>2107</v>
      </c>
      <c r="F16">
        <v>-14</v>
      </c>
      <c r="G16" t="s">
        <v>2078</v>
      </c>
      <c r="H16">
        <v>343</v>
      </c>
    </row>
    <row r="17" spans="4:8" x14ac:dyDescent="0.25">
      <c r="D17" t="s">
        <v>2108</v>
      </c>
      <c r="E17" s="45" t="s">
        <v>2109</v>
      </c>
      <c r="F17">
        <v>-14</v>
      </c>
      <c r="G17" t="s">
        <v>2078</v>
      </c>
      <c r="H17">
        <v>346</v>
      </c>
    </row>
    <row r="18" spans="4:8" x14ac:dyDescent="0.25">
      <c r="D18" t="s">
        <v>2110</v>
      </c>
      <c r="E18" s="45" t="s">
        <v>2111</v>
      </c>
      <c r="F18">
        <v>-12</v>
      </c>
      <c r="G18" t="s">
        <v>2078</v>
      </c>
      <c r="H18">
        <v>351</v>
      </c>
    </row>
    <row r="19" spans="4:8" x14ac:dyDescent="0.25">
      <c r="D19" t="s">
        <v>2112</v>
      </c>
      <c r="E19" s="45" t="s">
        <v>2113</v>
      </c>
      <c r="F19">
        <v>-12</v>
      </c>
      <c r="G19" t="s">
        <v>2099</v>
      </c>
      <c r="H19">
        <v>359</v>
      </c>
    </row>
    <row r="20" spans="4:8" x14ac:dyDescent="0.25">
      <c r="D20" t="s">
        <v>2114</v>
      </c>
      <c r="E20" s="45" t="s">
        <v>2115</v>
      </c>
      <c r="F20">
        <v>-14</v>
      </c>
      <c r="G20" t="s">
        <v>2078</v>
      </c>
      <c r="H20">
        <v>401</v>
      </c>
    </row>
    <row r="21" spans="4:8" x14ac:dyDescent="0.25">
      <c r="D21" t="s">
        <v>2116</v>
      </c>
      <c r="E21" s="45" t="s">
        <v>2117</v>
      </c>
      <c r="F21">
        <v>-10</v>
      </c>
      <c r="G21" t="s">
        <v>2078</v>
      </c>
      <c r="H21">
        <v>413</v>
      </c>
    </row>
    <row r="22" spans="4:8" x14ac:dyDescent="0.25">
      <c r="D22" t="s">
        <v>2118</v>
      </c>
      <c r="E22" s="45" t="s">
        <v>2119</v>
      </c>
      <c r="F22">
        <v>-16</v>
      </c>
      <c r="G22" t="s">
        <v>2099</v>
      </c>
      <c r="H22">
        <v>421</v>
      </c>
    </row>
    <row r="23" spans="4:8" x14ac:dyDescent="0.25">
      <c r="D23" t="s">
        <v>2120</v>
      </c>
      <c r="E23" s="45" t="s">
        <v>2121</v>
      </c>
      <c r="F23">
        <v>-12</v>
      </c>
      <c r="G23" t="s">
        <v>2099</v>
      </c>
      <c r="H23">
        <v>428</v>
      </c>
    </row>
    <row r="24" spans="4:8" x14ac:dyDescent="0.25">
      <c r="D24" t="s">
        <v>2122</v>
      </c>
      <c r="E24" s="45" t="s">
        <v>2123</v>
      </c>
      <c r="F24">
        <v>-16</v>
      </c>
      <c r="G24" t="s">
        <v>2078</v>
      </c>
      <c r="H24">
        <v>477</v>
      </c>
    </row>
    <row r="25" spans="4:8" x14ac:dyDescent="0.25">
      <c r="D25" t="s">
        <v>2124</v>
      </c>
      <c r="E25" s="45" t="s">
        <v>2125</v>
      </c>
      <c r="F25">
        <v>-12</v>
      </c>
      <c r="G25" t="s">
        <v>2099</v>
      </c>
      <c r="H25">
        <v>496</v>
      </c>
    </row>
    <row r="26" spans="4:8" x14ac:dyDescent="0.25">
      <c r="D26" t="s">
        <v>2126</v>
      </c>
      <c r="E26" s="45" t="s">
        <v>2127</v>
      </c>
      <c r="F26">
        <v>-14</v>
      </c>
      <c r="G26" t="s">
        <v>2078</v>
      </c>
      <c r="H26">
        <v>503</v>
      </c>
    </row>
    <row r="27" spans="4:8" x14ac:dyDescent="0.25">
      <c r="D27" t="e" vm="1">
        <v>#VALUE!</v>
      </c>
      <c r="E27" s="45" t="s">
        <v>2128</v>
      </c>
      <c r="F27">
        <v>-12</v>
      </c>
      <c r="G27" t="s">
        <v>2078</v>
      </c>
      <c r="H27">
        <v>2</v>
      </c>
    </row>
    <row r="28" spans="4:8" x14ac:dyDescent="0.25">
      <c r="D28" t="e" vm="2">
        <v>#VALUE!</v>
      </c>
      <c r="E28" s="45" t="s">
        <v>2129</v>
      </c>
      <c r="F28">
        <v>-12</v>
      </c>
      <c r="G28" t="s">
        <v>2099</v>
      </c>
      <c r="H28">
        <v>4</v>
      </c>
    </row>
    <row r="29" spans="4:8" x14ac:dyDescent="0.25">
      <c r="D29" t="e" vm="3">
        <v>#VALUE!</v>
      </c>
      <c r="E29" s="45" t="s">
        <v>2130</v>
      </c>
      <c r="F29">
        <v>-16</v>
      </c>
      <c r="G29" t="s">
        <v>2078</v>
      </c>
      <c r="H29">
        <v>484</v>
      </c>
    </row>
    <row r="30" spans="4:8" x14ac:dyDescent="0.25">
      <c r="D30" t="e" vm="4">
        <v>#VALUE!</v>
      </c>
      <c r="E30" s="45" t="s">
        <v>2131</v>
      </c>
      <c r="F30">
        <v>-12</v>
      </c>
      <c r="G30" t="s">
        <v>2078</v>
      </c>
      <c r="H30">
        <v>6</v>
      </c>
    </row>
    <row r="31" spans="4:8" x14ac:dyDescent="0.25">
      <c r="D31" t="e" vm="5">
        <v>#VALUE!</v>
      </c>
      <c r="E31" s="45" t="s">
        <v>2132</v>
      </c>
      <c r="F31">
        <v>-12</v>
      </c>
      <c r="G31" t="s">
        <v>2078</v>
      </c>
      <c r="H31">
        <v>7</v>
      </c>
    </row>
    <row r="32" spans="4:8" x14ac:dyDescent="0.25">
      <c r="D32" t="e" vm="6">
        <v>#VALUE!</v>
      </c>
      <c r="E32" s="45" t="s">
        <v>2133</v>
      </c>
      <c r="F32">
        <v>-16</v>
      </c>
      <c r="G32" t="s">
        <v>2078</v>
      </c>
      <c r="H32">
        <v>8</v>
      </c>
    </row>
    <row r="33" spans="4:8" x14ac:dyDescent="0.25">
      <c r="D33" t="e" vm="7">
        <v>#VALUE!</v>
      </c>
      <c r="E33" s="45" t="s">
        <v>2134</v>
      </c>
      <c r="F33">
        <v>-12</v>
      </c>
      <c r="G33" t="s">
        <v>2078</v>
      </c>
      <c r="H33">
        <v>9</v>
      </c>
    </row>
    <row r="34" spans="4:8" x14ac:dyDescent="0.25">
      <c r="D34" t="e" vm="8">
        <v>#VALUE!</v>
      </c>
      <c r="E34" s="45" t="s">
        <v>2135</v>
      </c>
      <c r="F34">
        <v>-12</v>
      </c>
      <c r="G34" t="s">
        <v>2078</v>
      </c>
      <c r="H34">
        <v>10</v>
      </c>
    </row>
    <row r="35" spans="4:8" x14ac:dyDescent="0.25">
      <c r="D35" t="e" vm="9">
        <v>#VALUE!</v>
      </c>
      <c r="E35" s="45" t="s">
        <v>2136</v>
      </c>
      <c r="F35">
        <v>-16</v>
      </c>
      <c r="G35" t="s">
        <v>2078</v>
      </c>
      <c r="H35">
        <v>11</v>
      </c>
    </row>
    <row r="36" spans="4:8" x14ac:dyDescent="0.25">
      <c r="D36" t="e" vm="10">
        <v>#VALUE!</v>
      </c>
      <c r="E36" s="45" t="s">
        <v>2137</v>
      </c>
      <c r="F36">
        <v>-16</v>
      </c>
      <c r="G36" t="s">
        <v>2078</v>
      </c>
      <c r="H36">
        <v>12</v>
      </c>
    </row>
    <row r="37" spans="4:8" x14ac:dyDescent="0.25">
      <c r="D37" t="e" vm="11">
        <v>#VALUE!</v>
      </c>
      <c r="E37" s="45" t="s">
        <v>2138</v>
      </c>
      <c r="F37">
        <v>-14</v>
      </c>
      <c r="G37" t="s">
        <v>2078</v>
      </c>
      <c r="H37">
        <v>13</v>
      </c>
    </row>
    <row r="38" spans="4:8" x14ac:dyDescent="0.25">
      <c r="D38" t="e" vm="12">
        <v>#VALUE!</v>
      </c>
      <c r="E38" s="45" t="s">
        <v>2139</v>
      </c>
      <c r="F38">
        <v>-12</v>
      </c>
      <c r="G38" t="s">
        <v>2099</v>
      </c>
      <c r="H38">
        <v>327</v>
      </c>
    </row>
    <row r="39" spans="4:8" x14ac:dyDescent="0.25">
      <c r="D39" t="e" vm="12">
        <v>#VALUE!</v>
      </c>
      <c r="E39" s="45" t="s">
        <v>2140</v>
      </c>
      <c r="F39">
        <v>-12</v>
      </c>
      <c r="G39" t="s">
        <v>2078</v>
      </c>
      <c r="H39">
        <v>14</v>
      </c>
    </row>
    <row r="40" spans="4:8" x14ac:dyDescent="0.25">
      <c r="D40" t="e" vm="13">
        <v>#VALUE!</v>
      </c>
      <c r="E40" s="45" t="s">
        <v>2141</v>
      </c>
      <c r="F40">
        <v>-14</v>
      </c>
      <c r="G40" t="s">
        <v>2078</v>
      </c>
      <c r="H40">
        <v>15</v>
      </c>
    </row>
    <row r="41" spans="4:8" x14ac:dyDescent="0.25">
      <c r="D41" t="e" vm="14">
        <v>#VALUE!</v>
      </c>
      <c r="E41" s="45" t="s">
        <v>2142</v>
      </c>
      <c r="F41">
        <v>-12</v>
      </c>
      <c r="G41" t="s">
        <v>2099</v>
      </c>
      <c r="H41">
        <v>16</v>
      </c>
    </row>
    <row r="42" spans="4:8" x14ac:dyDescent="0.25">
      <c r="D42" t="e" vm="15">
        <v>#VALUE!</v>
      </c>
      <c r="E42" s="45" t="s">
        <v>2143</v>
      </c>
      <c r="F42">
        <v>-14</v>
      </c>
      <c r="G42" t="s">
        <v>2078</v>
      </c>
      <c r="H42">
        <v>17</v>
      </c>
    </row>
    <row r="43" spans="4:8" x14ac:dyDescent="0.25">
      <c r="D43" t="e" vm="16">
        <v>#VALUE!</v>
      </c>
      <c r="E43" s="45" t="s">
        <v>2144</v>
      </c>
      <c r="F43">
        <v>-16</v>
      </c>
      <c r="G43" t="s">
        <v>2078</v>
      </c>
      <c r="H43">
        <v>19</v>
      </c>
    </row>
    <row r="44" spans="4:8" x14ac:dyDescent="0.25">
      <c r="D44" t="e" vm="17">
        <v>#VALUE!</v>
      </c>
      <c r="E44" s="45" t="s">
        <v>2145</v>
      </c>
      <c r="F44">
        <v>-14</v>
      </c>
      <c r="G44" t="s">
        <v>2078</v>
      </c>
      <c r="H44">
        <v>20</v>
      </c>
    </row>
    <row r="45" spans="4:8" x14ac:dyDescent="0.25">
      <c r="D45" t="e" vm="18">
        <v>#VALUE!</v>
      </c>
      <c r="E45" s="45" t="s">
        <v>2146</v>
      </c>
      <c r="F45">
        <v>-16</v>
      </c>
      <c r="G45" t="s">
        <v>2078</v>
      </c>
      <c r="H45">
        <v>21</v>
      </c>
    </row>
    <row r="46" spans="4:8" x14ac:dyDescent="0.25">
      <c r="D46" t="e" vm="19">
        <v>#VALUE!</v>
      </c>
      <c r="E46" s="45" t="s">
        <v>2147</v>
      </c>
      <c r="F46">
        <v>-12</v>
      </c>
      <c r="G46" t="s">
        <v>2078</v>
      </c>
      <c r="H46">
        <v>22</v>
      </c>
    </row>
    <row r="47" spans="4:8" x14ac:dyDescent="0.25">
      <c r="D47" t="e" vm="20">
        <v>#VALUE!</v>
      </c>
      <c r="E47" s="45" t="s">
        <v>2148</v>
      </c>
      <c r="F47">
        <v>-12</v>
      </c>
      <c r="G47" t="s">
        <v>2078</v>
      </c>
      <c r="H47">
        <v>35</v>
      </c>
    </row>
    <row r="48" spans="4:8" x14ac:dyDescent="0.25">
      <c r="D48" t="e" vm="21">
        <v>#VALUE!</v>
      </c>
      <c r="E48" s="45" t="s">
        <v>2149</v>
      </c>
      <c r="F48">
        <v>-12</v>
      </c>
      <c r="G48" t="s">
        <v>2078</v>
      </c>
      <c r="H48">
        <v>114</v>
      </c>
    </row>
    <row r="49" spans="4:8" x14ac:dyDescent="0.25">
      <c r="D49" t="e" vm="22">
        <v>#VALUE!</v>
      </c>
      <c r="E49" s="45" t="s">
        <v>2150</v>
      </c>
      <c r="F49">
        <v>-14</v>
      </c>
      <c r="G49" t="s">
        <v>2078</v>
      </c>
      <c r="H49">
        <v>190</v>
      </c>
    </row>
    <row r="50" spans="4:8" x14ac:dyDescent="0.25">
      <c r="D50" t="e" vm="23">
        <v>#VALUE!</v>
      </c>
      <c r="E50" s="45" t="s">
        <v>2151</v>
      </c>
      <c r="F50">
        <v>-14</v>
      </c>
      <c r="G50" t="s">
        <v>2078</v>
      </c>
      <c r="H50">
        <v>206</v>
      </c>
    </row>
    <row r="51" spans="4:8" x14ac:dyDescent="0.25">
      <c r="D51" t="e" vm="24">
        <v>#VALUE!</v>
      </c>
      <c r="E51" s="45" t="s">
        <v>2152</v>
      </c>
      <c r="F51">
        <v>-14</v>
      </c>
      <c r="G51" t="s">
        <v>2078</v>
      </c>
      <c r="H51">
        <v>207</v>
      </c>
    </row>
    <row r="52" spans="4:8" x14ac:dyDescent="0.25">
      <c r="D52" t="e" vm="25">
        <v>#VALUE!</v>
      </c>
      <c r="E52" s="45" t="s">
        <v>2153</v>
      </c>
      <c r="F52">
        <v>-14</v>
      </c>
      <c r="G52" t="s">
        <v>2078</v>
      </c>
      <c r="H52">
        <v>246</v>
      </c>
    </row>
    <row r="53" spans="4:8" x14ac:dyDescent="0.25">
      <c r="D53" t="e" vm="26">
        <v>#VALUE!</v>
      </c>
      <c r="E53" s="45" t="s">
        <v>2154</v>
      </c>
      <c r="F53">
        <v>-16</v>
      </c>
      <c r="G53" t="s">
        <v>2078</v>
      </c>
      <c r="H53">
        <v>250</v>
      </c>
    </row>
    <row r="54" spans="4:8" x14ac:dyDescent="0.25">
      <c r="D54" t="e" vm="27">
        <v>#VALUE!</v>
      </c>
      <c r="E54" s="45" t="s">
        <v>2155</v>
      </c>
      <c r="F54">
        <v>-14</v>
      </c>
      <c r="G54" t="s">
        <v>2078</v>
      </c>
      <c r="H54">
        <v>325</v>
      </c>
    </row>
    <row r="55" spans="4:8" x14ac:dyDescent="0.25">
      <c r="D55" t="e" vm="28">
        <v>#VALUE!</v>
      </c>
      <c r="E55" s="45" t="s">
        <v>2156</v>
      </c>
      <c r="F55">
        <v>-16</v>
      </c>
      <c r="G55" t="s">
        <v>2078</v>
      </c>
      <c r="H55">
        <v>408</v>
      </c>
    </row>
    <row r="56" spans="4:8" x14ac:dyDescent="0.25">
      <c r="D56" t="e" vm="29">
        <v>#VALUE!</v>
      </c>
      <c r="E56" s="45" t="s">
        <v>2157</v>
      </c>
      <c r="F56">
        <v>-10</v>
      </c>
      <c r="G56" t="s">
        <v>2078</v>
      </c>
      <c r="H56">
        <v>430</v>
      </c>
    </row>
    <row r="57" spans="4:8" x14ac:dyDescent="0.25">
      <c r="D57" t="e" vm="30">
        <v>#VALUE!</v>
      </c>
      <c r="E57" s="45" t="s">
        <v>2158</v>
      </c>
      <c r="F57">
        <v>-18</v>
      </c>
      <c r="G57" t="s">
        <v>2078</v>
      </c>
      <c r="H57">
        <v>456</v>
      </c>
    </row>
    <row r="58" spans="4:8" x14ac:dyDescent="0.25">
      <c r="D58" t="e" vm="31">
        <v>#VALUE!</v>
      </c>
      <c r="E58" s="45" t="s">
        <v>2159</v>
      </c>
      <c r="F58">
        <v>-14</v>
      </c>
      <c r="G58" t="s">
        <v>2078</v>
      </c>
      <c r="H58">
        <v>498</v>
      </c>
    </row>
    <row r="59" spans="4:8" x14ac:dyDescent="0.25">
      <c r="D59" t="e" vm="32">
        <v>#VALUE!</v>
      </c>
      <c r="E59" s="45" t="s">
        <v>2160</v>
      </c>
      <c r="F59">
        <v>-12</v>
      </c>
      <c r="G59" t="s">
        <v>2078</v>
      </c>
      <c r="H59">
        <v>23</v>
      </c>
    </row>
    <row r="60" spans="4:8" x14ac:dyDescent="0.25">
      <c r="D60" t="e" vm="33">
        <v>#VALUE!</v>
      </c>
      <c r="E60" s="45" t="s">
        <v>2161</v>
      </c>
      <c r="F60">
        <v>-14</v>
      </c>
      <c r="G60" t="s">
        <v>2078</v>
      </c>
      <c r="H60">
        <v>24</v>
      </c>
    </row>
    <row r="61" spans="4:8" x14ac:dyDescent="0.25">
      <c r="D61" t="e" vm="34">
        <v>#VALUE!</v>
      </c>
      <c r="E61" s="45" t="s">
        <v>2162</v>
      </c>
      <c r="F61">
        <v>-16</v>
      </c>
      <c r="G61" t="s">
        <v>2099</v>
      </c>
      <c r="H61">
        <v>25</v>
      </c>
    </row>
    <row r="62" spans="4:8" x14ac:dyDescent="0.25">
      <c r="D62" t="e" vm="35">
        <v>#VALUE!</v>
      </c>
      <c r="E62" s="45" t="s">
        <v>2163</v>
      </c>
      <c r="F62">
        <v>-16</v>
      </c>
      <c r="G62" t="s">
        <v>2078</v>
      </c>
      <c r="H62">
        <v>26</v>
      </c>
    </row>
    <row r="63" spans="4:8" x14ac:dyDescent="0.25">
      <c r="D63" t="e" vm="36">
        <v>#VALUE!</v>
      </c>
      <c r="E63" s="45" t="s">
        <v>2164</v>
      </c>
      <c r="F63">
        <v>-16</v>
      </c>
      <c r="G63" t="s">
        <v>2078</v>
      </c>
      <c r="H63">
        <v>27</v>
      </c>
    </row>
    <row r="64" spans="4:8" x14ac:dyDescent="0.25">
      <c r="D64" t="e" vm="37">
        <v>#VALUE!</v>
      </c>
      <c r="E64" s="45" t="s">
        <v>2165</v>
      </c>
      <c r="F64">
        <v>-12</v>
      </c>
      <c r="G64" t="s">
        <v>2078</v>
      </c>
      <c r="H64">
        <v>28</v>
      </c>
    </row>
    <row r="65" spans="4:8" x14ac:dyDescent="0.25">
      <c r="D65" t="e" vm="38">
        <v>#VALUE!</v>
      </c>
      <c r="E65" s="45" t="s">
        <v>2166</v>
      </c>
      <c r="F65">
        <v>-14</v>
      </c>
      <c r="G65" t="s">
        <v>2078</v>
      </c>
      <c r="H65">
        <v>29</v>
      </c>
    </row>
    <row r="66" spans="4:8" x14ac:dyDescent="0.25">
      <c r="D66" t="e" vm="39">
        <v>#VALUE!</v>
      </c>
      <c r="E66" s="45" t="s">
        <v>2167</v>
      </c>
      <c r="F66">
        <v>-10</v>
      </c>
      <c r="G66" t="s">
        <v>2078</v>
      </c>
      <c r="H66">
        <v>31</v>
      </c>
    </row>
    <row r="67" spans="4:8" x14ac:dyDescent="0.25">
      <c r="D67" t="e" vm="40">
        <v>#VALUE!</v>
      </c>
      <c r="E67" s="45" t="s">
        <v>2168</v>
      </c>
      <c r="F67">
        <v>-16</v>
      </c>
      <c r="G67" t="s">
        <v>2078</v>
      </c>
      <c r="H67">
        <v>32</v>
      </c>
    </row>
    <row r="68" spans="4:8" x14ac:dyDescent="0.25">
      <c r="D68" t="e" vm="41">
        <v>#VALUE!</v>
      </c>
      <c r="E68" s="45" t="s">
        <v>2169</v>
      </c>
      <c r="F68">
        <v>-10</v>
      </c>
      <c r="G68" t="s">
        <v>2078</v>
      </c>
      <c r="H68">
        <v>33</v>
      </c>
    </row>
    <row r="69" spans="4:8" x14ac:dyDescent="0.25">
      <c r="D69" t="e" vm="42">
        <v>#VALUE!</v>
      </c>
      <c r="E69" s="45" t="s">
        <v>2170</v>
      </c>
      <c r="F69">
        <v>-12</v>
      </c>
      <c r="G69" t="s">
        <v>2099</v>
      </c>
      <c r="H69">
        <v>34</v>
      </c>
    </row>
    <row r="70" spans="4:8" x14ac:dyDescent="0.25">
      <c r="D70" t="e" vm="42">
        <v>#VALUE!</v>
      </c>
      <c r="E70" s="45" t="s">
        <v>2171</v>
      </c>
      <c r="F70">
        <v>-12</v>
      </c>
      <c r="G70" t="s">
        <v>2078</v>
      </c>
      <c r="H70">
        <v>30</v>
      </c>
    </row>
    <row r="71" spans="4:8" x14ac:dyDescent="0.25">
      <c r="D71" t="e" vm="43">
        <v>#VALUE!</v>
      </c>
      <c r="E71" s="45" t="s">
        <v>2172</v>
      </c>
      <c r="F71">
        <v>-14</v>
      </c>
      <c r="G71" t="s">
        <v>2099</v>
      </c>
      <c r="H71">
        <v>36</v>
      </c>
    </row>
    <row r="72" spans="4:8" x14ac:dyDescent="0.25">
      <c r="D72" t="e" vm="44">
        <v>#VALUE!</v>
      </c>
      <c r="E72" s="45" t="s">
        <v>2173</v>
      </c>
      <c r="F72">
        <v>-14</v>
      </c>
      <c r="G72" t="s">
        <v>2078</v>
      </c>
      <c r="H72">
        <v>37</v>
      </c>
    </row>
    <row r="73" spans="4:8" x14ac:dyDescent="0.25">
      <c r="D73" t="e" vm="45">
        <v>#VALUE!</v>
      </c>
      <c r="E73" s="45" t="s">
        <v>2174</v>
      </c>
      <c r="F73">
        <v>-14</v>
      </c>
      <c r="G73" t="s">
        <v>2078</v>
      </c>
      <c r="H73">
        <v>38</v>
      </c>
    </row>
    <row r="74" spans="4:8" x14ac:dyDescent="0.25">
      <c r="D74" t="e" vm="46">
        <v>#VALUE!</v>
      </c>
      <c r="E74" s="45" t="s">
        <v>2175</v>
      </c>
      <c r="F74">
        <v>-10</v>
      </c>
      <c r="G74" t="s">
        <v>2078</v>
      </c>
      <c r="H74">
        <v>39</v>
      </c>
    </row>
    <row r="75" spans="4:8" x14ac:dyDescent="0.25">
      <c r="D75" t="e" vm="47">
        <v>#VALUE!</v>
      </c>
      <c r="E75" s="45" t="s">
        <v>2176</v>
      </c>
      <c r="F75">
        <v>-12</v>
      </c>
      <c r="G75" t="s">
        <v>2078</v>
      </c>
      <c r="H75">
        <v>40</v>
      </c>
    </row>
    <row r="76" spans="4:8" x14ac:dyDescent="0.25">
      <c r="D76" t="e" vm="48">
        <v>#VALUE!</v>
      </c>
      <c r="E76" s="45" t="s">
        <v>2177</v>
      </c>
      <c r="F76">
        <v>-12</v>
      </c>
      <c r="G76" t="s">
        <v>2078</v>
      </c>
      <c r="H76">
        <v>42</v>
      </c>
    </row>
    <row r="77" spans="4:8" x14ac:dyDescent="0.25">
      <c r="D77" t="e" vm="49">
        <v>#VALUE!</v>
      </c>
      <c r="E77" s="45" t="s">
        <v>2178</v>
      </c>
      <c r="F77">
        <v>-12</v>
      </c>
      <c r="G77" t="s">
        <v>2099</v>
      </c>
      <c r="H77">
        <v>43</v>
      </c>
    </row>
    <row r="78" spans="4:8" x14ac:dyDescent="0.25">
      <c r="D78" t="e" vm="50">
        <v>#VALUE!</v>
      </c>
      <c r="E78" s="45" t="s">
        <v>2179</v>
      </c>
      <c r="F78">
        <v>-12</v>
      </c>
      <c r="G78" t="s">
        <v>2078</v>
      </c>
      <c r="H78">
        <v>44</v>
      </c>
    </row>
    <row r="79" spans="4:8" x14ac:dyDescent="0.25">
      <c r="D79" t="e" vm="51">
        <v>#VALUE!</v>
      </c>
      <c r="E79" s="45" t="s">
        <v>2180</v>
      </c>
      <c r="F79">
        <v>-14</v>
      </c>
      <c r="G79" t="s">
        <v>2078</v>
      </c>
      <c r="H79">
        <v>45</v>
      </c>
    </row>
    <row r="80" spans="4:8" x14ac:dyDescent="0.25">
      <c r="D80" t="e" vm="52">
        <v>#VALUE!</v>
      </c>
      <c r="E80" s="45" t="s">
        <v>2181</v>
      </c>
      <c r="F80">
        <v>-14</v>
      </c>
      <c r="G80" t="s">
        <v>2078</v>
      </c>
      <c r="H80">
        <v>46</v>
      </c>
    </row>
    <row r="81" spans="4:8" x14ac:dyDescent="0.25">
      <c r="D81" t="e" vm="53">
        <v>#VALUE!</v>
      </c>
      <c r="E81" s="45" t="s">
        <v>2182</v>
      </c>
      <c r="F81">
        <v>-14</v>
      </c>
      <c r="G81" t="s">
        <v>2078</v>
      </c>
      <c r="H81">
        <v>47</v>
      </c>
    </row>
    <row r="82" spans="4:8" x14ac:dyDescent="0.25">
      <c r="D82" t="e" vm="54">
        <v>#VALUE!</v>
      </c>
      <c r="E82" s="45" t="s">
        <v>2183</v>
      </c>
      <c r="F82">
        <v>-14</v>
      </c>
      <c r="G82" t="s">
        <v>2078</v>
      </c>
      <c r="H82">
        <v>48</v>
      </c>
    </row>
    <row r="83" spans="4:8" x14ac:dyDescent="0.25">
      <c r="D83" t="e" vm="55">
        <v>#VALUE!</v>
      </c>
      <c r="E83" s="45" t="s">
        <v>2184</v>
      </c>
      <c r="F83">
        <v>-14</v>
      </c>
      <c r="G83" t="s">
        <v>2078</v>
      </c>
      <c r="H83">
        <v>52</v>
      </c>
    </row>
    <row r="84" spans="4:8" x14ac:dyDescent="0.25">
      <c r="D84" t="e" vm="56">
        <v>#VALUE!</v>
      </c>
      <c r="E84" s="45" t="s">
        <v>2185</v>
      </c>
      <c r="F84">
        <v>-10</v>
      </c>
      <c r="G84" t="s">
        <v>2099</v>
      </c>
      <c r="H84">
        <v>49</v>
      </c>
    </row>
    <row r="85" spans="4:8" x14ac:dyDescent="0.25">
      <c r="D85" t="e" vm="57">
        <v>#VALUE!</v>
      </c>
      <c r="E85" s="45" t="s">
        <v>2186</v>
      </c>
      <c r="F85">
        <v>-10</v>
      </c>
      <c r="G85" t="s">
        <v>2099</v>
      </c>
      <c r="H85">
        <v>50</v>
      </c>
    </row>
    <row r="86" spans="4:8" x14ac:dyDescent="0.25">
      <c r="D86" t="e" vm="58">
        <v>#VALUE!</v>
      </c>
      <c r="E86" s="45" t="s">
        <v>2187</v>
      </c>
      <c r="F86">
        <v>-12</v>
      </c>
      <c r="G86" t="s">
        <v>2078</v>
      </c>
      <c r="H86">
        <v>398</v>
      </c>
    </row>
    <row r="87" spans="4:8" x14ac:dyDescent="0.25">
      <c r="D87" t="e" vm="58">
        <v>#VALUE!</v>
      </c>
      <c r="E87" s="45" t="s">
        <v>2188</v>
      </c>
      <c r="F87">
        <v>-10</v>
      </c>
      <c r="G87" t="s">
        <v>2099</v>
      </c>
      <c r="H87">
        <v>53</v>
      </c>
    </row>
    <row r="88" spans="4:8" x14ac:dyDescent="0.25">
      <c r="D88" t="e" vm="59">
        <v>#VALUE!</v>
      </c>
      <c r="E88" s="45" t="s">
        <v>2189</v>
      </c>
      <c r="F88">
        <v>-10</v>
      </c>
      <c r="G88" t="s">
        <v>2078</v>
      </c>
      <c r="H88">
        <v>54</v>
      </c>
    </row>
    <row r="89" spans="4:8" x14ac:dyDescent="0.25">
      <c r="D89" t="e" vm="60">
        <v>#VALUE!</v>
      </c>
      <c r="E89" s="45" t="s">
        <v>2190</v>
      </c>
      <c r="F89">
        <v>-14</v>
      </c>
      <c r="G89" t="s">
        <v>2078</v>
      </c>
      <c r="H89">
        <v>55</v>
      </c>
    </row>
    <row r="90" spans="4:8" x14ac:dyDescent="0.25">
      <c r="D90" t="e" vm="61">
        <v>#VALUE!</v>
      </c>
      <c r="E90" s="45" t="s">
        <v>2191</v>
      </c>
      <c r="F90">
        <v>-10</v>
      </c>
      <c r="G90" t="s">
        <v>2099</v>
      </c>
      <c r="H90">
        <v>57</v>
      </c>
    </row>
    <row r="91" spans="4:8" x14ac:dyDescent="0.25">
      <c r="D91" t="e" vm="62">
        <v>#VALUE!</v>
      </c>
      <c r="E91" s="45" t="s">
        <v>2192</v>
      </c>
      <c r="F91">
        <v>-14</v>
      </c>
      <c r="G91" t="s">
        <v>2099</v>
      </c>
      <c r="H91">
        <v>58</v>
      </c>
    </row>
    <row r="92" spans="4:8" x14ac:dyDescent="0.25">
      <c r="D92" t="e" vm="63">
        <v>#VALUE!</v>
      </c>
      <c r="E92" s="45" t="s">
        <v>2193</v>
      </c>
      <c r="F92">
        <v>-14</v>
      </c>
      <c r="G92" t="s">
        <v>2099</v>
      </c>
      <c r="H92">
        <v>59</v>
      </c>
    </row>
    <row r="93" spans="4:8" x14ac:dyDescent="0.25">
      <c r="D93" t="e" vm="64">
        <v>#VALUE!</v>
      </c>
      <c r="E93" s="45" t="s">
        <v>2194</v>
      </c>
      <c r="F93">
        <v>-12</v>
      </c>
      <c r="G93" t="s">
        <v>2099</v>
      </c>
      <c r="H93">
        <v>60</v>
      </c>
    </row>
    <row r="94" spans="4:8" x14ac:dyDescent="0.25">
      <c r="D94" t="e" vm="65">
        <v>#VALUE!</v>
      </c>
      <c r="E94" s="45" t="s">
        <v>2195</v>
      </c>
      <c r="F94">
        <v>-10</v>
      </c>
      <c r="G94" t="s">
        <v>2099</v>
      </c>
      <c r="H94">
        <v>61</v>
      </c>
    </row>
    <row r="95" spans="4:8" x14ac:dyDescent="0.25">
      <c r="D95" t="e" vm="66">
        <v>#VALUE!</v>
      </c>
      <c r="E95" s="45" t="s">
        <v>2196</v>
      </c>
      <c r="F95">
        <v>-12</v>
      </c>
      <c r="G95" t="s">
        <v>2078</v>
      </c>
      <c r="H95">
        <v>62</v>
      </c>
    </row>
    <row r="96" spans="4:8" x14ac:dyDescent="0.25">
      <c r="D96" t="e" vm="67">
        <v>#VALUE!</v>
      </c>
      <c r="E96" s="45" t="s">
        <v>2197</v>
      </c>
      <c r="F96">
        <v>-14</v>
      </c>
      <c r="G96" t="s">
        <v>2078</v>
      </c>
      <c r="H96">
        <v>63</v>
      </c>
    </row>
    <row r="97" spans="4:8" x14ac:dyDescent="0.25">
      <c r="D97" t="e" vm="68">
        <v>#VALUE!</v>
      </c>
      <c r="E97" s="45" t="s">
        <v>2198</v>
      </c>
      <c r="F97">
        <v>-16</v>
      </c>
      <c r="G97" t="s">
        <v>2078</v>
      </c>
      <c r="H97">
        <v>64</v>
      </c>
    </row>
    <row r="98" spans="4:8" x14ac:dyDescent="0.25">
      <c r="D98" t="e" vm="69">
        <v>#VALUE!</v>
      </c>
      <c r="E98" s="45" t="s">
        <v>2199</v>
      </c>
      <c r="F98">
        <v>-12</v>
      </c>
      <c r="G98" t="s">
        <v>2078</v>
      </c>
      <c r="H98">
        <v>65</v>
      </c>
    </row>
    <row r="99" spans="4:8" x14ac:dyDescent="0.25">
      <c r="D99" t="e" vm="70">
        <v>#VALUE!</v>
      </c>
      <c r="E99" s="45" t="s">
        <v>2200</v>
      </c>
      <c r="F99">
        <v>-10</v>
      </c>
      <c r="G99" t="s">
        <v>2078</v>
      </c>
      <c r="H99">
        <v>66</v>
      </c>
    </row>
    <row r="100" spans="4:8" x14ac:dyDescent="0.25">
      <c r="D100" t="e" vm="71">
        <v>#VALUE!</v>
      </c>
      <c r="E100" s="45" t="s">
        <v>2201</v>
      </c>
      <c r="F100">
        <v>-14</v>
      </c>
      <c r="G100" t="s">
        <v>2078</v>
      </c>
      <c r="H100">
        <v>67</v>
      </c>
    </row>
    <row r="101" spans="4:8" x14ac:dyDescent="0.25">
      <c r="D101" t="e" vm="72">
        <v>#VALUE!</v>
      </c>
      <c r="E101" s="45" t="s">
        <v>2202</v>
      </c>
      <c r="F101">
        <v>-14</v>
      </c>
      <c r="G101" t="s">
        <v>2078</v>
      </c>
      <c r="H101">
        <v>68</v>
      </c>
    </row>
    <row r="102" spans="4:8" x14ac:dyDescent="0.25">
      <c r="D102" t="e" vm="73">
        <v>#VALUE!</v>
      </c>
      <c r="E102" s="45" t="s">
        <v>2203</v>
      </c>
      <c r="F102">
        <v>-16</v>
      </c>
      <c r="G102" t="s">
        <v>2078</v>
      </c>
      <c r="H102">
        <v>69</v>
      </c>
    </row>
    <row r="103" spans="4:8" x14ac:dyDescent="0.25">
      <c r="D103" t="e" vm="74">
        <v>#VALUE!</v>
      </c>
      <c r="E103" s="45" t="s">
        <v>2204</v>
      </c>
      <c r="F103">
        <v>-10</v>
      </c>
      <c r="G103" t="s">
        <v>2099</v>
      </c>
      <c r="H103">
        <v>70</v>
      </c>
    </row>
    <row r="104" spans="4:8" x14ac:dyDescent="0.25">
      <c r="D104" t="e" vm="75">
        <v>#VALUE!</v>
      </c>
      <c r="E104" s="45" t="s">
        <v>2205</v>
      </c>
      <c r="F104">
        <v>-12</v>
      </c>
      <c r="G104" t="s">
        <v>2099</v>
      </c>
      <c r="H104">
        <v>71</v>
      </c>
    </row>
    <row r="105" spans="4:8" x14ac:dyDescent="0.25">
      <c r="D105" t="e" vm="76">
        <v>#VALUE!</v>
      </c>
      <c r="E105" s="45" t="s">
        <v>2206</v>
      </c>
      <c r="F105">
        <v>-14</v>
      </c>
      <c r="G105" t="s">
        <v>2099</v>
      </c>
      <c r="H105">
        <v>72</v>
      </c>
    </row>
    <row r="106" spans="4:8" x14ac:dyDescent="0.25">
      <c r="D106" t="e" vm="77">
        <v>#VALUE!</v>
      </c>
      <c r="E106" s="45" t="s">
        <v>2207</v>
      </c>
      <c r="F106">
        <v>-14</v>
      </c>
      <c r="G106" t="s">
        <v>2099</v>
      </c>
      <c r="H106">
        <v>73</v>
      </c>
    </row>
    <row r="107" spans="4:8" x14ac:dyDescent="0.25">
      <c r="D107" t="e" vm="78">
        <v>#VALUE!</v>
      </c>
      <c r="E107" s="45" t="s">
        <v>2208</v>
      </c>
      <c r="F107">
        <v>-14</v>
      </c>
      <c r="G107" t="s">
        <v>2078</v>
      </c>
      <c r="H107">
        <v>74</v>
      </c>
    </row>
    <row r="108" spans="4:8" x14ac:dyDescent="0.25">
      <c r="D108" t="e" vm="79">
        <v>#VALUE!</v>
      </c>
      <c r="E108" s="45" t="s">
        <v>2209</v>
      </c>
      <c r="F108">
        <v>-10</v>
      </c>
      <c r="G108" t="s">
        <v>2078</v>
      </c>
      <c r="H108">
        <v>75</v>
      </c>
    </row>
    <row r="109" spans="4:8" x14ac:dyDescent="0.25">
      <c r="D109" t="e" vm="80">
        <v>#VALUE!</v>
      </c>
      <c r="E109" s="45" t="s">
        <v>2210</v>
      </c>
      <c r="F109">
        <v>-14</v>
      </c>
      <c r="G109" t="s">
        <v>2078</v>
      </c>
      <c r="H109">
        <v>76</v>
      </c>
    </row>
    <row r="110" spans="4:8" x14ac:dyDescent="0.25">
      <c r="D110" t="e" vm="81">
        <v>#VALUE!</v>
      </c>
      <c r="E110" s="45" t="s">
        <v>2211</v>
      </c>
      <c r="F110">
        <v>-16</v>
      </c>
      <c r="G110" t="s">
        <v>2099</v>
      </c>
      <c r="H110">
        <v>77</v>
      </c>
    </row>
    <row r="111" spans="4:8" x14ac:dyDescent="0.25">
      <c r="D111" t="e" vm="82">
        <v>#VALUE!</v>
      </c>
      <c r="E111" s="45" t="s">
        <v>2212</v>
      </c>
      <c r="F111">
        <v>-16</v>
      </c>
      <c r="G111" t="s">
        <v>2078</v>
      </c>
      <c r="H111">
        <v>78</v>
      </c>
    </row>
    <row r="112" spans="4:8" x14ac:dyDescent="0.25">
      <c r="D112" t="e" vm="83">
        <v>#VALUE!</v>
      </c>
      <c r="E112" s="45" t="s">
        <v>2213</v>
      </c>
      <c r="F112">
        <v>-14</v>
      </c>
      <c r="G112" t="s">
        <v>2078</v>
      </c>
      <c r="H112">
        <v>79</v>
      </c>
    </row>
    <row r="113" spans="4:8" x14ac:dyDescent="0.25">
      <c r="D113" t="e" vm="84">
        <v>#VALUE!</v>
      </c>
      <c r="E113" s="45" t="s">
        <v>2214</v>
      </c>
      <c r="F113">
        <v>-10</v>
      </c>
      <c r="G113" t="s">
        <v>2099</v>
      </c>
      <c r="H113">
        <v>80</v>
      </c>
    </row>
    <row r="114" spans="4:8" x14ac:dyDescent="0.25">
      <c r="D114" t="e" vm="85">
        <v>#VALUE!</v>
      </c>
      <c r="E114" s="45" t="s">
        <v>2215</v>
      </c>
      <c r="F114">
        <v>-16</v>
      </c>
      <c r="G114" t="s">
        <v>2078</v>
      </c>
      <c r="H114">
        <v>81</v>
      </c>
    </row>
    <row r="115" spans="4:8" x14ac:dyDescent="0.25">
      <c r="D115" t="e" vm="86">
        <v>#VALUE!</v>
      </c>
      <c r="E115" s="45" t="s">
        <v>2216</v>
      </c>
      <c r="F115">
        <v>-12</v>
      </c>
      <c r="G115" t="s">
        <v>2099</v>
      </c>
      <c r="H115">
        <v>82</v>
      </c>
    </row>
    <row r="116" spans="4:8" x14ac:dyDescent="0.25">
      <c r="D116" t="e" vm="87">
        <v>#VALUE!</v>
      </c>
      <c r="E116" s="45" t="s">
        <v>2217</v>
      </c>
      <c r="F116">
        <v>-12</v>
      </c>
      <c r="G116" t="s">
        <v>2078</v>
      </c>
      <c r="H116">
        <v>83</v>
      </c>
    </row>
    <row r="117" spans="4:8" x14ac:dyDescent="0.25">
      <c r="D117" t="e" vm="88">
        <v>#VALUE!</v>
      </c>
      <c r="E117" s="45" t="s">
        <v>2218</v>
      </c>
      <c r="F117">
        <v>-14</v>
      </c>
      <c r="G117" t="s">
        <v>2078</v>
      </c>
      <c r="H117">
        <v>84</v>
      </c>
    </row>
    <row r="118" spans="4:8" x14ac:dyDescent="0.25">
      <c r="D118" t="e" vm="89">
        <v>#VALUE!</v>
      </c>
      <c r="E118" s="45" t="s">
        <v>2219</v>
      </c>
      <c r="F118">
        <v>-12</v>
      </c>
      <c r="G118" t="s">
        <v>2099</v>
      </c>
      <c r="H118">
        <v>85</v>
      </c>
    </row>
    <row r="119" spans="4:8" x14ac:dyDescent="0.25">
      <c r="D119" t="e" vm="90">
        <v>#VALUE!</v>
      </c>
      <c r="E119" s="45" t="s">
        <v>2220</v>
      </c>
      <c r="F119">
        <v>-14</v>
      </c>
      <c r="G119" t="s">
        <v>2099</v>
      </c>
      <c r="H119">
        <v>86</v>
      </c>
    </row>
    <row r="120" spans="4:8" x14ac:dyDescent="0.25">
      <c r="D120" t="e" vm="91">
        <v>#VALUE!</v>
      </c>
      <c r="E120" s="45" t="s">
        <v>2221</v>
      </c>
      <c r="F120">
        <v>-12</v>
      </c>
      <c r="G120" t="s">
        <v>2099</v>
      </c>
      <c r="H120">
        <v>87</v>
      </c>
    </row>
    <row r="121" spans="4:8" x14ac:dyDescent="0.25">
      <c r="D121" t="e" vm="92">
        <v>#VALUE!</v>
      </c>
      <c r="E121" s="45" t="s">
        <v>2222</v>
      </c>
      <c r="F121">
        <v>-12</v>
      </c>
      <c r="G121" t="s">
        <v>2078</v>
      </c>
      <c r="H121">
        <v>88</v>
      </c>
    </row>
    <row r="122" spans="4:8" x14ac:dyDescent="0.25">
      <c r="D122" t="e" vm="93">
        <v>#VALUE!</v>
      </c>
      <c r="E122" s="45" t="s">
        <v>2223</v>
      </c>
      <c r="F122">
        <v>-16</v>
      </c>
      <c r="G122" t="s">
        <v>2078</v>
      </c>
      <c r="H122">
        <v>89</v>
      </c>
    </row>
    <row r="123" spans="4:8" x14ac:dyDescent="0.25">
      <c r="D123" t="e" vm="94">
        <v>#VALUE!</v>
      </c>
      <c r="E123" s="45" t="s">
        <v>2224</v>
      </c>
      <c r="F123">
        <v>-10</v>
      </c>
      <c r="G123" t="s">
        <v>2078</v>
      </c>
      <c r="H123">
        <v>90</v>
      </c>
    </row>
    <row r="124" spans="4:8" x14ac:dyDescent="0.25">
      <c r="D124" t="e" vm="95">
        <v>#VALUE!</v>
      </c>
      <c r="E124" s="45" t="s">
        <v>2225</v>
      </c>
      <c r="F124">
        <v>-14</v>
      </c>
      <c r="G124" t="s">
        <v>2078</v>
      </c>
      <c r="H124">
        <v>91</v>
      </c>
    </row>
    <row r="125" spans="4:8" x14ac:dyDescent="0.25">
      <c r="D125" t="e" vm="96">
        <v>#VALUE!</v>
      </c>
      <c r="E125" s="45" t="s">
        <v>2226</v>
      </c>
      <c r="F125">
        <v>-10</v>
      </c>
      <c r="G125" t="s">
        <v>2099</v>
      </c>
      <c r="H125">
        <v>92</v>
      </c>
    </row>
    <row r="126" spans="4:8" x14ac:dyDescent="0.25">
      <c r="D126" t="e" vm="97">
        <v>#VALUE!</v>
      </c>
      <c r="E126" s="45" t="s">
        <v>2227</v>
      </c>
      <c r="F126">
        <v>-12</v>
      </c>
      <c r="G126" t="s">
        <v>2099</v>
      </c>
      <c r="H126">
        <v>93</v>
      </c>
    </row>
    <row r="127" spans="4:8" x14ac:dyDescent="0.25">
      <c r="D127" t="e" vm="98">
        <v>#VALUE!</v>
      </c>
      <c r="E127" s="45" t="s">
        <v>2228</v>
      </c>
      <c r="F127">
        <v>-14</v>
      </c>
      <c r="G127" t="s">
        <v>2099</v>
      </c>
      <c r="H127">
        <v>94</v>
      </c>
    </row>
    <row r="128" spans="4:8" x14ac:dyDescent="0.25">
      <c r="D128" t="e" vm="99">
        <v>#VALUE!</v>
      </c>
      <c r="E128" s="45" t="s">
        <v>2229</v>
      </c>
      <c r="F128">
        <v>-14</v>
      </c>
      <c r="G128" t="s">
        <v>2078</v>
      </c>
      <c r="H128">
        <v>202</v>
      </c>
    </row>
    <row r="129" spans="4:8" x14ac:dyDescent="0.25">
      <c r="D129" t="e" vm="100">
        <v>#VALUE!</v>
      </c>
      <c r="E129" s="45" t="s">
        <v>2230</v>
      </c>
      <c r="F129">
        <v>-12</v>
      </c>
      <c r="G129" t="s">
        <v>2078</v>
      </c>
      <c r="H129">
        <v>95</v>
      </c>
    </row>
    <row r="130" spans="4:8" x14ac:dyDescent="0.25">
      <c r="D130" t="e" vm="101">
        <v>#VALUE!</v>
      </c>
      <c r="E130" s="45" t="s">
        <v>2231</v>
      </c>
      <c r="F130">
        <v>-10</v>
      </c>
      <c r="G130" t="s">
        <v>2099</v>
      </c>
      <c r="H130">
        <v>100</v>
      </c>
    </row>
    <row r="131" spans="4:8" x14ac:dyDescent="0.25">
      <c r="D131" t="e" vm="102">
        <v>#VALUE!</v>
      </c>
      <c r="E131" s="45" t="s">
        <v>2232</v>
      </c>
      <c r="F131">
        <v>-10</v>
      </c>
      <c r="G131" t="s">
        <v>2078</v>
      </c>
      <c r="H131">
        <v>96</v>
      </c>
    </row>
    <row r="132" spans="4:8" x14ac:dyDescent="0.25">
      <c r="D132" t="e" vm="103">
        <v>#VALUE!</v>
      </c>
      <c r="E132" s="45" t="s">
        <v>2233</v>
      </c>
      <c r="F132">
        <v>-12</v>
      </c>
      <c r="G132" t="s">
        <v>2078</v>
      </c>
      <c r="H132">
        <v>97</v>
      </c>
    </row>
    <row r="133" spans="4:8" x14ac:dyDescent="0.25">
      <c r="D133" t="e" vm="104">
        <v>#VALUE!</v>
      </c>
      <c r="E133" s="45" t="s">
        <v>2234</v>
      </c>
      <c r="F133">
        <v>-12</v>
      </c>
      <c r="G133" t="s">
        <v>2099</v>
      </c>
      <c r="H133">
        <v>98</v>
      </c>
    </row>
    <row r="134" spans="4:8" x14ac:dyDescent="0.25">
      <c r="D134" t="e" vm="105">
        <v>#VALUE!</v>
      </c>
      <c r="E134" s="45" t="s">
        <v>2235</v>
      </c>
      <c r="F134">
        <v>-10</v>
      </c>
      <c r="G134" t="s">
        <v>2099</v>
      </c>
      <c r="H134">
        <v>99</v>
      </c>
    </row>
    <row r="135" spans="4:8" x14ac:dyDescent="0.25">
      <c r="D135" t="e" vm="106">
        <v>#VALUE!</v>
      </c>
      <c r="E135" s="45" t="s">
        <v>2236</v>
      </c>
      <c r="F135">
        <v>-14</v>
      </c>
      <c r="G135" t="s">
        <v>2099</v>
      </c>
      <c r="H135">
        <v>101</v>
      </c>
    </row>
    <row r="136" spans="4:8" x14ac:dyDescent="0.25">
      <c r="D136" t="e" vm="107">
        <v>#VALUE!</v>
      </c>
      <c r="E136" s="45" t="s">
        <v>2237</v>
      </c>
      <c r="F136">
        <v>-18</v>
      </c>
      <c r="G136" t="s">
        <v>2078</v>
      </c>
      <c r="H136">
        <v>102</v>
      </c>
    </row>
    <row r="137" spans="4:8" x14ac:dyDescent="0.25">
      <c r="D137" t="e" vm="108">
        <v>#VALUE!</v>
      </c>
      <c r="E137" s="45" t="s">
        <v>2238</v>
      </c>
      <c r="F137">
        <v>-10</v>
      </c>
      <c r="G137" t="s">
        <v>2078</v>
      </c>
      <c r="H137">
        <v>103</v>
      </c>
    </row>
    <row r="138" spans="4:8" x14ac:dyDescent="0.25">
      <c r="D138" t="e" vm="109">
        <v>#VALUE!</v>
      </c>
      <c r="E138" s="45" t="s">
        <v>2239</v>
      </c>
      <c r="F138">
        <v>-14</v>
      </c>
      <c r="G138" t="s">
        <v>2078</v>
      </c>
      <c r="H138">
        <v>105</v>
      </c>
    </row>
    <row r="139" spans="4:8" x14ac:dyDescent="0.25">
      <c r="D139" t="e" vm="110">
        <v>#VALUE!</v>
      </c>
      <c r="E139" s="45" t="s">
        <v>2240</v>
      </c>
      <c r="F139">
        <v>-16</v>
      </c>
      <c r="G139" t="s">
        <v>2078</v>
      </c>
      <c r="H139">
        <v>106</v>
      </c>
    </row>
    <row r="140" spans="4:8" x14ac:dyDescent="0.25">
      <c r="D140" t="e" vm="111">
        <v>#VALUE!</v>
      </c>
      <c r="E140" s="45" t="s">
        <v>2241</v>
      </c>
      <c r="F140">
        <v>-16</v>
      </c>
      <c r="G140" t="s">
        <v>2078</v>
      </c>
      <c r="H140">
        <v>107</v>
      </c>
    </row>
    <row r="141" spans="4:8" x14ac:dyDescent="0.25">
      <c r="D141" t="e" vm="112">
        <v>#VALUE!</v>
      </c>
      <c r="E141" s="45" t="s">
        <v>2242</v>
      </c>
      <c r="F141">
        <v>-16</v>
      </c>
      <c r="G141" t="s">
        <v>2078</v>
      </c>
      <c r="H141">
        <v>108</v>
      </c>
    </row>
    <row r="142" spans="4:8" x14ac:dyDescent="0.25">
      <c r="D142" t="e" vm="113">
        <v>#VALUE!</v>
      </c>
      <c r="E142" s="45" t="s">
        <v>2243</v>
      </c>
      <c r="F142">
        <v>-16</v>
      </c>
      <c r="G142" t="s">
        <v>2078</v>
      </c>
      <c r="H142">
        <v>110</v>
      </c>
    </row>
    <row r="143" spans="4:8" x14ac:dyDescent="0.25">
      <c r="D143" t="e" vm="114">
        <v>#VALUE!</v>
      </c>
      <c r="E143" s="45" t="s">
        <v>2244</v>
      </c>
      <c r="F143">
        <v>-12</v>
      </c>
      <c r="G143" t="s">
        <v>2099</v>
      </c>
      <c r="H143">
        <v>111</v>
      </c>
    </row>
    <row r="144" spans="4:8" x14ac:dyDescent="0.25">
      <c r="D144" t="e" vm="115">
        <v>#VALUE!</v>
      </c>
      <c r="E144" s="45" t="s">
        <v>2245</v>
      </c>
      <c r="F144">
        <v>-12</v>
      </c>
      <c r="G144" t="s">
        <v>2078</v>
      </c>
      <c r="H144">
        <v>112</v>
      </c>
    </row>
    <row r="145" spans="4:8" x14ac:dyDescent="0.25">
      <c r="D145" t="e" vm="116">
        <v>#VALUE!</v>
      </c>
      <c r="E145" s="45" t="s">
        <v>2246</v>
      </c>
      <c r="F145">
        <v>-10</v>
      </c>
      <c r="G145" t="s">
        <v>2099</v>
      </c>
      <c r="H145">
        <v>113</v>
      </c>
    </row>
    <row r="146" spans="4:8" x14ac:dyDescent="0.25">
      <c r="D146" t="e" vm="117">
        <v>#VALUE!</v>
      </c>
      <c r="E146" s="45" t="s">
        <v>2247</v>
      </c>
      <c r="F146">
        <v>-12</v>
      </c>
      <c r="G146" t="s">
        <v>2078</v>
      </c>
      <c r="H146">
        <v>115</v>
      </c>
    </row>
    <row r="147" spans="4:8" x14ac:dyDescent="0.25">
      <c r="D147" t="e" vm="118">
        <v>#VALUE!</v>
      </c>
      <c r="E147" s="45" t="s">
        <v>2248</v>
      </c>
      <c r="F147">
        <v>-10</v>
      </c>
      <c r="G147" t="s">
        <v>2078</v>
      </c>
      <c r="H147">
        <v>116</v>
      </c>
    </row>
    <row r="148" spans="4:8" x14ac:dyDescent="0.25">
      <c r="D148" t="e" vm="119">
        <v>#VALUE!</v>
      </c>
      <c r="E148" s="45" t="s">
        <v>2249</v>
      </c>
      <c r="F148">
        <v>-12</v>
      </c>
      <c r="G148" t="s">
        <v>2078</v>
      </c>
      <c r="H148">
        <v>117</v>
      </c>
    </row>
    <row r="149" spans="4:8" x14ac:dyDescent="0.25">
      <c r="D149" t="e" vm="120">
        <v>#VALUE!</v>
      </c>
      <c r="E149" s="45" t="s">
        <v>2250</v>
      </c>
      <c r="F149">
        <v>-14</v>
      </c>
      <c r="G149" t="s">
        <v>2099</v>
      </c>
      <c r="H149">
        <v>118</v>
      </c>
    </row>
    <row r="150" spans="4:8" x14ac:dyDescent="0.25">
      <c r="D150" t="e" vm="121">
        <v>#VALUE!</v>
      </c>
      <c r="E150" s="45" t="s">
        <v>2251</v>
      </c>
      <c r="F150">
        <v>-16</v>
      </c>
      <c r="G150" t="s">
        <v>2099</v>
      </c>
      <c r="H150">
        <v>119</v>
      </c>
    </row>
    <row r="151" spans="4:8" x14ac:dyDescent="0.25">
      <c r="D151" t="e" vm="122">
        <v>#VALUE!</v>
      </c>
      <c r="E151" s="45" t="s">
        <v>2252</v>
      </c>
      <c r="F151">
        <v>-14</v>
      </c>
      <c r="G151" t="s">
        <v>2078</v>
      </c>
      <c r="H151">
        <v>120</v>
      </c>
    </row>
    <row r="152" spans="4:8" x14ac:dyDescent="0.25">
      <c r="D152" t="e" vm="123">
        <v>#VALUE!</v>
      </c>
      <c r="E152" s="45" t="s">
        <v>2253</v>
      </c>
      <c r="F152">
        <v>-16</v>
      </c>
      <c r="G152" t="s">
        <v>2078</v>
      </c>
      <c r="H152">
        <v>18</v>
      </c>
    </row>
    <row r="153" spans="4:8" x14ac:dyDescent="0.25">
      <c r="D153" t="e" vm="123">
        <v>#VALUE!</v>
      </c>
      <c r="E153" s="45" t="s">
        <v>2254</v>
      </c>
      <c r="F153">
        <v>-12</v>
      </c>
      <c r="G153" t="s">
        <v>2078</v>
      </c>
      <c r="H153">
        <v>121</v>
      </c>
    </row>
    <row r="154" spans="4:8" x14ac:dyDescent="0.25">
      <c r="D154" t="e" vm="124">
        <v>#VALUE!</v>
      </c>
      <c r="E154" s="45" t="s">
        <v>2255</v>
      </c>
      <c r="F154">
        <v>-10</v>
      </c>
      <c r="G154" t="s">
        <v>2099</v>
      </c>
      <c r="H154">
        <v>122</v>
      </c>
    </row>
    <row r="155" spans="4:8" x14ac:dyDescent="0.25">
      <c r="D155" t="e" vm="125">
        <v>#VALUE!</v>
      </c>
      <c r="E155" s="45" t="s">
        <v>2256</v>
      </c>
      <c r="F155">
        <v>-14</v>
      </c>
      <c r="G155" t="s">
        <v>2078</v>
      </c>
      <c r="H155">
        <v>123</v>
      </c>
    </row>
    <row r="156" spans="4:8" x14ac:dyDescent="0.25">
      <c r="D156" t="e" vm="126">
        <v>#VALUE!</v>
      </c>
      <c r="E156" s="45" t="s">
        <v>2257</v>
      </c>
      <c r="F156">
        <v>-12</v>
      </c>
      <c r="G156" t="s">
        <v>2078</v>
      </c>
      <c r="H156">
        <v>124</v>
      </c>
    </row>
    <row r="157" spans="4:8" x14ac:dyDescent="0.25">
      <c r="D157" t="e" vm="127">
        <v>#VALUE!</v>
      </c>
      <c r="E157" s="45" t="s">
        <v>2258</v>
      </c>
      <c r="F157">
        <v>-12</v>
      </c>
      <c r="G157" t="s">
        <v>2099</v>
      </c>
      <c r="H157">
        <v>125</v>
      </c>
    </row>
    <row r="158" spans="4:8" x14ac:dyDescent="0.25">
      <c r="D158" t="e" vm="128">
        <v>#VALUE!</v>
      </c>
      <c r="E158" s="45" t="s">
        <v>2259</v>
      </c>
      <c r="F158">
        <v>-10</v>
      </c>
      <c r="G158" t="s">
        <v>2078</v>
      </c>
      <c r="H158">
        <v>126</v>
      </c>
    </row>
    <row r="159" spans="4:8" x14ac:dyDescent="0.25">
      <c r="D159" t="e" vm="129">
        <v>#VALUE!</v>
      </c>
      <c r="E159" s="45" t="s">
        <v>2260</v>
      </c>
      <c r="F159">
        <v>-14</v>
      </c>
      <c r="G159" t="s">
        <v>2078</v>
      </c>
      <c r="H159">
        <v>127</v>
      </c>
    </row>
    <row r="160" spans="4:8" x14ac:dyDescent="0.25">
      <c r="D160" t="e" vm="130">
        <v>#VALUE!</v>
      </c>
      <c r="E160" s="45" t="s">
        <v>2261</v>
      </c>
      <c r="F160">
        <v>-18</v>
      </c>
      <c r="G160" t="s">
        <v>2078</v>
      </c>
      <c r="H160">
        <v>128</v>
      </c>
    </row>
    <row r="161" spans="4:8" x14ac:dyDescent="0.25">
      <c r="D161" t="e" vm="131">
        <v>#VALUE!</v>
      </c>
      <c r="E161" s="45" t="s">
        <v>2262</v>
      </c>
      <c r="F161">
        <v>-16</v>
      </c>
      <c r="G161" t="s">
        <v>2078</v>
      </c>
      <c r="H161">
        <v>129</v>
      </c>
    </row>
    <row r="162" spans="4:8" x14ac:dyDescent="0.25">
      <c r="D162" t="e" vm="132">
        <v>#VALUE!</v>
      </c>
      <c r="E162" s="45" t="s">
        <v>2263</v>
      </c>
      <c r="F162">
        <v>-12</v>
      </c>
      <c r="G162" t="s">
        <v>2099</v>
      </c>
      <c r="H162">
        <v>130</v>
      </c>
    </row>
    <row r="163" spans="4:8" x14ac:dyDescent="0.25">
      <c r="D163" t="e" vm="133">
        <v>#VALUE!</v>
      </c>
      <c r="E163" s="45" t="s">
        <v>2264</v>
      </c>
      <c r="F163">
        <v>-16</v>
      </c>
      <c r="G163" t="s">
        <v>2078</v>
      </c>
      <c r="H163">
        <v>131</v>
      </c>
    </row>
    <row r="164" spans="4:8" x14ac:dyDescent="0.25">
      <c r="D164" t="e" vm="134">
        <v>#VALUE!</v>
      </c>
      <c r="E164" s="45" t="s">
        <v>2265</v>
      </c>
      <c r="F164">
        <v>-16</v>
      </c>
      <c r="G164" t="s">
        <v>2078</v>
      </c>
      <c r="H164">
        <v>132</v>
      </c>
    </row>
    <row r="165" spans="4:8" x14ac:dyDescent="0.25">
      <c r="D165" t="e" vm="135">
        <v>#VALUE!</v>
      </c>
      <c r="E165" s="45" t="s">
        <v>2266</v>
      </c>
      <c r="F165">
        <v>-10</v>
      </c>
      <c r="G165" t="s">
        <v>2078</v>
      </c>
      <c r="H165">
        <v>133</v>
      </c>
    </row>
    <row r="166" spans="4:8" x14ac:dyDescent="0.25">
      <c r="D166" t="e" vm="136">
        <v>#VALUE!</v>
      </c>
      <c r="E166" s="45" t="s">
        <v>2267</v>
      </c>
      <c r="F166">
        <v>-16</v>
      </c>
      <c r="G166" t="s">
        <v>2078</v>
      </c>
      <c r="H166">
        <v>134</v>
      </c>
    </row>
    <row r="167" spans="4:8" x14ac:dyDescent="0.25">
      <c r="D167" t="e" vm="137">
        <v>#VALUE!</v>
      </c>
      <c r="E167" s="45" t="s">
        <v>2268</v>
      </c>
      <c r="F167">
        <v>-16</v>
      </c>
      <c r="G167" t="s">
        <v>2078</v>
      </c>
      <c r="H167">
        <v>135</v>
      </c>
    </row>
    <row r="168" spans="4:8" x14ac:dyDescent="0.25">
      <c r="D168" t="e" vm="138">
        <v>#VALUE!</v>
      </c>
      <c r="E168" s="45" t="s">
        <v>2269</v>
      </c>
      <c r="F168">
        <v>-12</v>
      </c>
      <c r="G168" t="s">
        <v>2078</v>
      </c>
      <c r="H168">
        <v>136</v>
      </c>
    </row>
    <row r="169" spans="4:8" x14ac:dyDescent="0.25">
      <c r="D169" t="e" vm="139">
        <v>#VALUE!</v>
      </c>
      <c r="E169" s="45" t="s">
        <v>2270</v>
      </c>
      <c r="F169">
        <v>-16</v>
      </c>
      <c r="G169" t="s">
        <v>2099</v>
      </c>
      <c r="H169">
        <v>138</v>
      </c>
    </row>
    <row r="170" spans="4:8" x14ac:dyDescent="0.25">
      <c r="D170" t="e" vm="140">
        <v>#VALUE!</v>
      </c>
      <c r="E170" s="45" t="s">
        <v>2271</v>
      </c>
      <c r="F170">
        <v>-12</v>
      </c>
      <c r="G170" t="s">
        <v>2099</v>
      </c>
      <c r="H170">
        <v>137</v>
      </c>
    </row>
    <row r="171" spans="4:8" x14ac:dyDescent="0.25">
      <c r="D171" t="e" vm="141">
        <v>#VALUE!</v>
      </c>
      <c r="E171" s="45" t="s">
        <v>2272</v>
      </c>
      <c r="F171">
        <v>-10</v>
      </c>
      <c r="G171" t="s">
        <v>2078</v>
      </c>
      <c r="H171">
        <v>139</v>
      </c>
    </row>
    <row r="172" spans="4:8" x14ac:dyDescent="0.25">
      <c r="D172" t="e" vm="142">
        <v>#VALUE!</v>
      </c>
      <c r="E172" s="45" t="s">
        <v>2273</v>
      </c>
      <c r="F172">
        <v>-16</v>
      </c>
      <c r="G172" t="s">
        <v>2078</v>
      </c>
      <c r="H172">
        <v>140</v>
      </c>
    </row>
    <row r="173" spans="4:8" x14ac:dyDescent="0.25">
      <c r="D173" t="e" vm="143">
        <v>#VALUE!</v>
      </c>
      <c r="E173" s="45" t="s">
        <v>2274</v>
      </c>
      <c r="F173">
        <v>-12</v>
      </c>
      <c r="G173" t="s">
        <v>2078</v>
      </c>
      <c r="H173">
        <v>141</v>
      </c>
    </row>
    <row r="174" spans="4:8" x14ac:dyDescent="0.25">
      <c r="D174" t="e" vm="144">
        <v>#VALUE!</v>
      </c>
      <c r="E174" s="45" t="s">
        <v>2275</v>
      </c>
      <c r="F174">
        <v>-16</v>
      </c>
      <c r="G174" t="s">
        <v>2078</v>
      </c>
      <c r="H174">
        <v>142</v>
      </c>
    </row>
    <row r="175" spans="4:8" x14ac:dyDescent="0.25">
      <c r="D175" t="e" vm="145">
        <v>#VALUE!</v>
      </c>
      <c r="E175" s="45" t="s">
        <v>2276</v>
      </c>
      <c r="F175">
        <v>-14</v>
      </c>
      <c r="G175" t="s">
        <v>2099</v>
      </c>
      <c r="H175">
        <v>143</v>
      </c>
    </row>
    <row r="176" spans="4:8" x14ac:dyDescent="0.25">
      <c r="D176" t="e" vm="146">
        <v>#VALUE!</v>
      </c>
      <c r="E176" s="45" t="s">
        <v>2277</v>
      </c>
      <c r="F176">
        <v>-16</v>
      </c>
      <c r="G176" t="s">
        <v>2078</v>
      </c>
      <c r="H176">
        <v>144</v>
      </c>
    </row>
    <row r="177" spans="4:8" x14ac:dyDescent="0.25">
      <c r="D177" t="e" vm="147">
        <v>#VALUE!</v>
      </c>
      <c r="E177" s="45" t="s">
        <v>2278</v>
      </c>
      <c r="F177">
        <v>-12</v>
      </c>
      <c r="G177" t="s">
        <v>2099</v>
      </c>
      <c r="H177">
        <v>145</v>
      </c>
    </row>
    <row r="178" spans="4:8" x14ac:dyDescent="0.25">
      <c r="D178" t="e" vm="148">
        <v>#VALUE!</v>
      </c>
      <c r="E178" s="45" t="s">
        <v>2279</v>
      </c>
      <c r="F178">
        <v>-14</v>
      </c>
      <c r="G178" t="s">
        <v>2099</v>
      </c>
      <c r="H178">
        <v>149</v>
      </c>
    </row>
    <row r="179" spans="4:8" x14ac:dyDescent="0.25">
      <c r="D179" t="e" vm="149">
        <v>#VALUE!</v>
      </c>
      <c r="E179" s="45" t="s">
        <v>2280</v>
      </c>
      <c r="F179">
        <v>-16</v>
      </c>
      <c r="G179" t="s">
        <v>2078</v>
      </c>
      <c r="H179">
        <v>146</v>
      </c>
    </row>
    <row r="180" spans="4:8" x14ac:dyDescent="0.25">
      <c r="D180" t="e" vm="150">
        <v>#VALUE!</v>
      </c>
      <c r="E180" s="45" t="s">
        <v>2281</v>
      </c>
      <c r="F180">
        <v>-14</v>
      </c>
      <c r="G180" t="s">
        <v>2078</v>
      </c>
      <c r="H180">
        <v>147</v>
      </c>
    </row>
    <row r="181" spans="4:8" x14ac:dyDescent="0.25">
      <c r="D181" t="e" vm="151">
        <v>#VALUE!</v>
      </c>
      <c r="E181" s="45" t="s">
        <v>2282</v>
      </c>
      <c r="F181">
        <v>-16</v>
      </c>
      <c r="G181" t="s">
        <v>2078</v>
      </c>
      <c r="H181">
        <v>148</v>
      </c>
    </row>
    <row r="182" spans="4:8" x14ac:dyDescent="0.25">
      <c r="D182" t="e" vm="152">
        <v>#VALUE!</v>
      </c>
      <c r="E182" s="45" t="s">
        <v>2283</v>
      </c>
      <c r="F182">
        <v>-18</v>
      </c>
      <c r="G182" t="s">
        <v>2078</v>
      </c>
      <c r="H182">
        <v>150</v>
      </c>
    </row>
    <row r="183" spans="4:8" x14ac:dyDescent="0.25">
      <c r="D183" t="e" vm="153">
        <v>#VALUE!</v>
      </c>
      <c r="E183" s="45" t="s">
        <v>2284</v>
      </c>
      <c r="F183">
        <v>-12</v>
      </c>
      <c r="G183" t="s">
        <v>2078</v>
      </c>
      <c r="H183">
        <v>151</v>
      </c>
    </row>
    <row r="184" spans="4:8" x14ac:dyDescent="0.25">
      <c r="D184" t="e" vm="154">
        <v>#VALUE!</v>
      </c>
      <c r="E184" s="45" t="s">
        <v>2285</v>
      </c>
      <c r="F184">
        <v>-16</v>
      </c>
      <c r="G184" t="s">
        <v>2078</v>
      </c>
      <c r="H184">
        <v>152</v>
      </c>
    </row>
    <row r="185" spans="4:8" x14ac:dyDescent="0.25">
      <c r="D185" t="e" vm="155">
        <v>#VALUE!</v>
      </c>
      <c r="E185" s="45" t="s">
        <v>2286</v>
      </c>
      <c r="F185">
        <v>-10</v>
      </c>
      <c r="G185" t="s">
        <v>2099</v>
      </c>
      <c r="H185">
        <v>154</v>
      </c>
    </row>
    <row r="186" spans="4:8" x14ac:dyDescent="0.25">
      <c r="D186" t="e" vm="156">
        <v>#VALUE!</v>
      </c>
      <c r="E186" s="45" t="s">
        <v>2287</v>
      </c>
      <c r="F186">
        <v>-14</v>
      </c>
      <c r="G186" t="s">
        <v>2099</v>
      </c>
      <c r="H186">
        <v>155</v>
      </c>
    </row>
    <row r="187" spans="4:8" x14ac:dyDescent="0.25">
      <c r="D187" t="e" vm="157">
        <v>#VALUE!</v>
      </c>
      <c r="E187" s="45" t="s">
        <v>2288</v>
      </c>
      <c r="F187">
        <v>-12</v>
      </c>
      <c r="G187" t="s">
        <v>2078</v>
      </c>
      <c r="H187">
        <v>157</v>
      </c>
    </row>
    <row r="188" spans="4:8" x14ac:dyDescent="0.25">
      <c r="D188" t="e" vm="158">
        <v>#VALUE!</v>
      </c>
      <c r="E188" s="45" t="s">
        <v>2289</v>
      </c>
      <c r="F188">
        <v>-12</v>
      </c>
      <c r="G188" t="s">
        <v>2078</v>
      </c>
      <c r="H188">
        <v>158</v>
      </c>
    </row>
    <row r="189" spans="4:8" x14ac:dyDescent="0.25">
      <c r="D189" t="e" vm="159">
        <v>#VALUE!</v>
      </c>
      <c r="E189" s="45" t="s">
        <v>2290</v>
      </c>
      <c r="F189">
        <v>-14</v>
      </c>
      <c r="G189" t="s">
        <v>2078</v>
      </c>
      <c r="H189">
        <v>159</v>
      </c>
    </row>
    <row r="190" spans="4:8" x14ac:dyDescent="0.25">
      <c r="D190" t="e" vm="160">
        <v>#VALUE!</v>
      </c>
      <c r="E190" s="45" t="s">
        <v>2291</v>
      </c>
      <c r="F190">
        <v>-14</v>
      </c>
      <c r="G190" t="s">
        <v>2078</v>
      </c>
      <c r="H190">
        <v>160</v>
      </c>
    </row>
    <row r="191" spans="4:8" x14ac:dyDescent="0.25">
      <c r="D191" t="e" vm="161">
        <v>#VALUE!</v>
      </c>
      <c r="E191" s="45" t="s">
        <v>2292</v>
      </c>
      <c r="F191">
        <v>-10</v>
      </c>
      <c r="G191" t="s">
        <v>2099</v>
      </c>
      <c r="H191">
        <v>161</v>
      </c>
    </row>
    <row r="192" spans="4:8" x14ac:dyDescent="0.25">
      <c r="D192" t="e" vm="162">
        <v>#VALUE!</v>
      </c>
      <c r="E192" s="45" t="s">
        <v>2293</v>
      </c>
      <c r="F192">
        <v>-14</v>
      </c>
      <c r="G192" t="s">
        <v>2078</v>
      </c>
      <c r="H192">
        <v>162</v>
      </c>
    </row>
    <row r="193" spans="4:8" x14ac:dyDescent="0.25">
      <c r="D193" t="e" vm="163">
        <v>#VALUE!</v>
      </c>
      <c r="E193" s="45" t="s">
        <v>2294</v>
      </c>
      <c r="F193">
        <v>-10</v>
      </c>
      <c r="G193" t="s">
        <v>2078</v>
      </c>
      <c r="H193">
        <v>163</v>
      </c>
    </row>
    <row r="194" spans="4:8" x14ac:dyDescent="0.25">
      <c r="D194" t="e" vm="164">
        <v>#VALUE!</v>
      </c>
      <c r="E194" s="45" t="s">
        <v>2295</v>
      </c>
      <c r="F194">
        <v>-14</v>
      </c>
      <c r="G194" t="s">
        <v>2078</v>
      </c>
      <c r="H194">
        <v>164</v>
      </c>
    </row>
    <row r="195" spans="4:8" x14ac:dyDescent="0.25">
      <c r="D195" t="e" vm="165">
        <v>#VALUE!</v>
      </c>
      <c r="E195" s="45" t="s">
        <v>2296</v>
      </c>
      <c r="F195">
        <v>-16</v>
      </c>
      <c r="G195" t="s">
        <v>2099</v>
      </c>
      <c r="H195">
        <v>165</v>
      </c>
    </row>
    <row r="196" spans="4:8" x14ac:dyDescent="0.25">
      <c r="D196" t="e" vm="166">
        <v>#VALUE!</v>
      </c>
      <c r="E196" s="45" t="s">
        <v>2297</v>
      </c>
      <c r="F196">
        <v>-14</v>
      </c>
      <c r="G196" t="s">
        <v>2099</v>
      </c>
      <c r="H196">
        <v>169</v>
      </c>
    </row>
    <row r="197" spans="4:8" x14ac:dyDescent="0.25">
      <c r="D197" t="e" vm="167">
        <v>#VALUE!</v>
      </c>
      <c r="E197" s="45" t="s">
        <v>2298</v>
      </c>
      <c r="F197">
        <v>-16</v>
      </c>
      <c r="G197" t="s">
        <v>2078</v>
      </c>
      <c r="H197">
        <v>166</v>
      </c>
    </row>
    <row r="198" spans="4:8" x14ac:dyDescent="0.25">
      <c r="D198" t="e" vm="168">
        <v>#VALUE!</v>
      </c>
      <c r="E198" s="45" t="s">
        <v>2299</v>
      </c>
      <c r="F198">
        <v>-14</v>
      </c>
      <c r="G198" t="s">
        <v>2078</v>
      </c>
      <c r="H198">
        <v>167</v>
      </c>
    </row>
    <row r="199" spans="4:8" x14ac:dyDescent="0.25">
      <c r="D199" t="e" vm="169">
        <v>#VALUE!</v>
      </c>
      <c r="E199" s="45" t="s">
        <v>2300</v>
      </c>
      <c r="F199">
        <v>-16</v>
      </c>
      <c r="G199" t="s">
        <v>2099</v>
      </c>
      <c r="H199">
        <v>168</v>
      </c>
    </row>
    <row r="200" spans="4:8" x14ac:dyDescent="0.25">
      <c r="D200" t="e" vm="170">
        <v>#VALUE!</v>
      </c>
      <c r="E200" s="45" t="s">
        <v>2301</v>
      </c>
      <c r="F200">
        <v>-12</v>
      </c>
      <c r="G200" t="s">
        <v>2099</v>
      </c>
      <c r="H200">
        <v>170</v>
      </c>
    </row>
    <row r="201" spans="4:8" x14ac:dyDescent="0.25">
      <c r="D201" t="e" vm="171">
        <v>#VALUE!</v>
      </c>
      <c r="E201" s="45" t="s">
        <v>2302</v>
      </c>
      <c r="F201">
        <v>-16</v>
      </c>
      <c r="G201" t="s">
        <v>2078</v>
      </c>
      <c r="H201">
        <v>171</v>
      </c>
    </row>
    <row r="202" spans="4:8" x14ac:dyDescent="0.25">
      <c r="D202" t="e" vm="172">
        <v>#VALUE!</v>
      </c>
      <c r="E202" s="45" t="s">
        <v>2303</v>
      </c>
      <c r="F202">
        <v>-12</v>
      </c>
      <c r="G202" t="s">
        <v>2078</v>
      </c>
      <c r="H202">
        <v>172</v>
      </c>
    </row>
    <row r="203" spans="4:8" x14ac:dyDescent="0.25">
      <c r="D203" t="e" vm="173">
        <v>#VALUE!</v>
      </c>
      <c r="E203" s="45" t="s">
        <v>2304</v>
      </c>
      <c r="F203">
        <v>-10</v>
      </c>
      <c r="G203" t="s">
        <v>2099</v>
      </c>
      <c r="H203">
        <v>173</v>
      </c>
    </row>
    <row r="204" spans="4:8" x14ac:dyDescent="0.25">
      <c r="D204" t="e" vm="174">
        <v>#VALUE!</v>
      </c>
      <c r="E204" s="45" t="s">
        <v>2305</v>
      </c>
      <c r="F204">
        <v>-10</v>
      </c>
      <c r="G204" t="s">
        <v>2078</v>
      </c>
      <c r="H204">
        <v>174</v>
      </c>
    </row>
    <row r="205" spans="4:8" x14ac:dyDescent="0.25">
      <c r="D205" t="e" vm="175">
        <v>#VALUE!</v>
      </c>
      <c r="E205" s="45" t="s">
        <v>2306</v>
      </c>
      <c r="F205">
        <v>-16</v>
      </c>
      <c r="G205" t="s">
        <v>2078</v>
      </c>
      <c r="H205">
        <v>175</v>
      </c>
    </row>
    <row r="206" spans="4:8" x14ac:dyDescent="0.25">
      <c r="D206" t="e" vm="176">
        <v>#VALUE!</v>
      </c>
      <c r="E206" s="45" t="s">
        <v>2307</v>
      </c>
      <c r="F206">
        <v>-16</v>
      </c>
      <c r="G206" t="s">
        <v>2078</v>
      </c>
      <c r="H206">
        <v>176</v>
      </c>
    </row>
    <row r="207" spans="4:8" x14ac:dyDescent="0.25">
      <c r="D207" t="e" vm="177">
        <v>#VALUE!</v>
      </c>
      <c r="E207" s="45" t="s">
        <v>2308</v>
      </c>
      <c r="F207">
        <v>-16</v>
      </c>
      <c r="G207" t="s">
        <v>2078</v>
      </c>
      <c r="H207">
        <v>177</v>
      </c>
    </row>
    <row r="208" spans="4:8" x14ac:dyDescent="0.25">
      <c r="D208" t="e" vm="178">
        <v>#VALUE!</v>
      </c>
      <c r="E208" s="45" t="s">
        <v>2309</v>
      </c>
      <c r="F208">
        <v>-12</v>
      </c>
      <c r="G208" t="s">
        <v>2078</v>
      </c>
      <c r="H208">
        <v>178</v>
      </c>
    </row>
    <row r="209" spans="4:8" x14ac:dyDescent="0.25">
      <c r="D209" t="e" vm="179">
        <v>#VALUE!</v>
      </c>
      <c r="E209" s="45" t="s">
        <v>2310</v>
      </c>
      <c r="F209">
        <v>-12</v>
      </c>
      <c r="G209" t="s">
        <v>2099</v>
      </c>
      <c r="H209">
        <v>180</v>
      </c>
    </row>
    <row r="210" spans="4:8" x14ac:dyDescent="0.25">
      <c r="D210" t="e" vm="180">
        <v>#VALUE!</v>
      </c>
      <c r="E210" s="45" t="s">
        <v>2311</v>
      </c>
      <c r="F210">
        <v>-12</v>
      </c>
      <c r="G210" t="s">
        <v>2099</v>
      </c>
      <c r="H210">
        <v>181</v>
      </c>
    </row>
    <row r="211" spans="4:8" x14ac:dyDescent="0.25">
      <c r="D211" t="e" vm="181">
        <v>#VALUE!</v>
      </c>
      <c r="E211" s="45" t="s">
        <v>2312</v>
      </c>
      <c r="F211">
        <v>-14</v>
      </c>
      <c r="G211" t="s">
        <v>2078</v>
      </c>
      <c r="H211">
        <v>182</v>
      </c>
    </row>
    <row r="212" spans="4:8" x14ac:dyDescent="0.25">
      <c r="D212" t="e" vm="182">
        <v>#VALUE!</v>
      </c>
      <c r="E212" s="45" t="s">
        <v>2313</v>
      </c>
      <c r="F212">
        <v>-14</v>
      </c>
      <c r="G212" t="s">
        <v>2078</v>
      </c>
      <c r="H212">
        <v>183</v>
      </c>
    </row>
    <row r="213" spans="4:8" x14ac:dyDescent="0.25">
      <c r="D213" t="e" vm="183">
        <v>#VALUE!</v>
      </c>
      <c r="E213" s="45" t="s">
        <v>2314</v>
      </c>
      <c r="F213">
        <v>-14</v>
      </c>
      <c r="G213" t="s">
        <v>2099</v>
      </c>
      <c r="H213">
        <v>184</v>
      </c>
    </row>
    <row r="214" spans="4:8" x14ac:dyDescent="0.25">
      <c r="D214" t="e" vm="184">
        <v>#VALUE!</v>
      </c>
      <c r="E214" s="45" t="s">
        <v>2315</v>
      </c>
      <c r="F214">
        <v>-12</v>
      </c>
      <c r="G214" t="s">
        <v>2099</v>
      </c>
      <c r="H214">
        <v>185</v>
      </c>
    </row>
    <row r="215" spans="4:8" x14ac:dyDescent="0.25">
      <c r="D215" t="e" vm="185">
        <v>#VALUE!</v>
      </c>
      <c r="E215" s="45" t="s">
        <v>2316</v>
      </c>
      <c r="F215">
        <v>-12</v>
      </c>
      <c r="G215" t="s">
        <v>2099</v>
      </c>
      <c r="H215">
        <v>186</v>
      </c>
    </row>
    <row r="216" spans="4:8" x14ac:dyDescent="0.25">
      <c r="D216" t="e" vm="186">
        <v>#VALUE!</v>
      </c>
      <c r="E216" s="45" t="s">
        <v>2317</v>
      </c>
      <c r="F216">
        <v>-12</v>
      </c>
      <c r="G216" t="s">
        <v>2099</v>
      </c>
      <c r="H216">
        <v>187</v>
      </c>
    </row>
    <row r="217" spans="4:8" x14ac:dyDescent="0.25">
      <c r="D217" t="e" vm="186">
        <v>#VALUE!</v>
      </c>
      <c r="E217" s="45" t="s">
        <v>2318</v>
      </c>
      <c r="F217">
        <v>-12</v>
      </c>
      <c r="G217" t="s">
        <v>2078</v>
      </c>
      <c r="H217">
        <v>51</v>
      </c>
    </row>
    <row r="218" spans="4:8" x14ac:dyDescent="0.25">
      <c r="D218" t="e" vm="187">
        <v>#VALUE!</v>
      </c>
      <c r="E218" s="45" t="s">
        <v>2319</v>
      </c>
      <c r="F218">
        <v>-12</v>
      </c>
      <c r="G218" t="s">
        <v>2099</v>
      </c>
      <c r="H218">
        <v>188</v>
      </c>
    </row>
    <row r="219" spans="4:8" x14ac:dyDescent="0.25">
      <c r="D219" t="e" vm="188">
        <v>#VALUE!</v>
      </c>
      <c r="E219" s="45" t="s">
        <v>2320</v>
      </c>
      <c r="F219">
        <v>-14</v>
      </c>
      <c r="G219" t="s">
        <v>2099</v>
      </c>
      <c r="H219">
        <v>189</v>
      </c>
    </row>
    <row r="220" spans="4:8" x14ac:dyDescent="0.25">
      <c r="D220" t="e" vm="189">
        <v>#VALUE!</v>
      </c>
      <c r="E220" s="45" t="s">
        <v>2321</v>
      </c>
      <c r="F220">
        <v>-12</v>
      </c>
      <c r="G220" t="s">
        <v>2099</v>
      </c>
      <c r="H220">
        <v>191</v>
      </c>
    </row>
    <row r="221" spans="4:8" x14ac:dyDescent="0.25">
      <c r="D221" t="e" vm="190">
        <v>#VALUE!</v>
      </c>
      <c r="E221" s="45" t="s">
        <v>2322</v>
      </c>
      <c r="F221">
        <v>-10</v>
      </c>
      <c r="G221" t="s">
        <v>2078</v>
      </c>
      <c r="H221">
        <v>193</v>
      </c>
    </row>
    <row r="222" spans="4:8" x14ac:dyDescent="0.25">
      <c r="D222" t="e" vm="191">
        <v>#VALUE!</v>
      </c>
      <c r="E222" s="45" t="s">
        <v>2323</v>
      </c>
      <c r="F222">
        <v>-10</v>
      </c>
      <c r="G222" t="s">
        <v>2078</v>
      </c>
      <c r="H222">
        <v>194</v>
      </c>
    </row>
    <row r="223" spans="4:8" x14ac:dyDescent="0.25">
      <c r="D223" t="e" vm="192">
        <v>#VALUE!</v>
      </c>
      <c r="E223" s="45" t="s">
        <v>2324</v>
      </c>
      <c r="F223">
        <v>-14</v>
      </c>
      <c r="G223" t="s">
        <v>2078</v>
      </c>
      <c r="H223">
        <v>195</v>
      </c>
    </row>
    <row r="224" spans="4:8" x14ac:dyDescent="0.25">
      <c r="D224" t="e" vm="193">
        <v>#VALUE!</v>
      </c>
      <c r="E224" s="45" t="s">
        <v>2325</v>
      </c>
      <c r="F224">
        <v>-16</v>
      </c>
      <c r="G224" t="s">
        <v>2099</v>
      </c>
      <c r="H224">
        <v>196</v>
      </c>
    </row>
    <row r="225" spans="4:8" x14ac:dyDescent="0.25">
      <c r="D225" t="e" vm="194">
        <v>#VALUE!</v>
      </c>
      <c r="E225" s="45" t="s">
        <v>2326</v>
      </c>
      <c r="F225">
        <v>-12</v>
      </c>
      <c r="G225" t="s">
        <v>2099</v>
      </c>
      <c r="H225">
        <v>197</v>
      </c>
    </row>
    <row r="226" spans="4:8" x14ac:dyDescent="0.25">
      <c r="D226" t="e" vm="195">
        <v>#VALUE!</v>
      </c>
      <c r="E226" s="45" t="s">
        <v>2327</v>
      </c>
      <c r="F226">
        <v>-12</v>
      </c>
      <c r="G226" t="s">
        <v>2078</v>
      </c>
      <c r="H226">
        <v>198</v>
      </c>
    </row>
    <row r="227" spans="4:8" x14ac:dyDescent="0.25">
      <c r="D227" t="e" vm="196">
        <v>#VALUE!</v>
      </c>
      <c r="E227" s="45" t="s">
        <v>2328</v>
      </c>
      <c r="F227">
        <v>-14</v>
      </c>
      <c r="G227" t="s">
        <v>2078</v>
      </c>
      <c r="H227">
        <v>199</v>
      </c>
    </row>
    <row r="228" spans="4:8" x14ac:dyDescent="0.25">
      <c r="D228" t="e" vm="197">
        <v>#VALUE!</v>
      </c>
      <c r="E228" s="45" t="s">
        <v>2329</v>
      </c>
      <c r="F228">
        <v>-12</v>
      </c>
      <c r="G228" t="s">
        <v>2078</v>
      </c>
      <c r="H228">
        <v>200</v>
      </c>
    </row>
    <row r="229" spans="4:8" x14ac:dyDescent="0.25">
      <c r="D229" t="e" vm="198">
        <v>#VALUE!</v>
      </c>
      <c r="E229" s="45" t="s">
        <v>2330</v>
      </c>
      <c r="F229">
        <v>-14</v>
      </c>
      <c r="G229" t="s">
        <v>2078</v>
      </c>
      <c r="H229">
        <v>201</v>
      </c>
    </row>
    <row r="230" spans="4:8" x14ac:dyDescent="0.25">
      <c r="D230" t="e" vm="199">
        <v>#VALUE!</v>
      </c>
      <c r="E230" s="45" t="s">
        <v>2331</v>
      </c>
      <c r="F230">
        <v>-12</v>
      </c>
      <c r="G230" t="s">
        <v>2099</v>
      </c>
      <c r="H230">
        <v>203</v>
      </c>
    </row>
    <row r="231" spans="4:8" x14ac:dyDescent="0.25">
      <c r="D231" t="e" vm="200">
        <v>#VALUE!</v>
      </c>
      <c r="E231" s="45" t="s">
        <v>2332</v>
      </c>
      <c r="F231">
        <v>-14</v>
      </c>
      <c r="G231" t="s">
        <v>2078</v>
      </c>
      <c r="H231">
        <v>204</v>
      </c>
    </row>
    <row r="232" spans="4:8" x14ac:dyDescent="0.25">
      <c r="D232" t="e" vm="201">
        <v>#VALUE!</v>
      </c>
      <c r="E232" s="45" t="s">
        <v>2333</v>
      </c>
      <c r="F232">
        <v>-10</v>
      </c>
      <c r="G232" t="s">
        <v>2099</v>
      </c>
      <c r="H232">
        <v>205</v>
      </c>
    </row>
    <row r="233" spans="4:8" x14ac:dyDescent="0.25">
      <c r="D233" t="e" vm="201">
        <v>#VALUE!</v>
      </c>
      <c r="E233" s="45" t="s">
        <v>2334</v>
      </c>
      <c r="F233">
        <v>-10</v>
      </c>
      <c r="G233" t="s">
        <v>2078</v>
      </c>
      <c r="H233">
        <v>474</v>
      </c>
    </row>
    <row r="234" spans="4:8" x14ac:dyDescent="0.25">
      <c r="D234" t="e" vm="202">
        <v>#VALUE!</v>
      </c>
      <c r="E234" s="45" t="s">
        <v>2335</v>
      </c>
      <c r="F234">
        <v>-10</v>
      </c>
      <c r="G234" t="s">
        <v>2099</v>
      </c>
      <c r="H234">
        <v>208</v>
      </c>
    </row>
    <row r="235" spans="4:8" x14ac:dyDescent="0.25">
      <c r="D235" t="e" vm="203">
        <v>#VALUE!</v>
      </c>
      <c r="E235" s="45" t="s">
        <v>2336</v>
      </c>
      <c r="F235">
        <v>-14</v>
      </c>
      <c r="G235" t="s">
        <v>2078</v>
      </c>
      <c r="H235">
        <v>209</v>
      </c>
    </row>
    <row r="236" spans="4:8" x14ac:dyDescent="0.25">
      <c r="D236" t="e" vm="204">
        <v>#VALUE!</v>
      </c>
      <c r="E236" s="45" t="s">
        <v>2337</v>
      </c>
      <c r="F236">
        <v>-10</v>
      </c>
      <c r="G236" t="s">
        <v>2099</v>
      </c>
      <c r="H236">
        <v>210</v>
      </c>
    </row>
    <row r="237" spans="4:8" x14ac:dyDescent="0.25">
      <c r="D237" t="e" vm="205">
        <v>#VALUE!</v>
      </c>
      <c r="E237" s="45" t="s">
        <v>2338</v>
      </c>
      <c r="F237">
        <v>-14</v>
      </c>
      <c r="G237" t="s">
        <v>2099</v>
      </c>
      <c r="H237">
        <v>211</v>
      </c>
    </row>
    <row r="238" spans="4:8" x14ac:dyDescent="0.25">
      <c r="D238" t="e" vm="206">
        <v>#VALUE!</v>
      </c>
      <c r="E238" s="45" t="s">
        <v>2339</v>
      </c>
      <c r="F238">
        <v>-16</v>
      </c>
      <c r="G238" t="s">
        <v>2078</v>
      </c>
      <c r="H238">
        <v>212</v>
      </c>
    </row>
    <row r="239" spans="4:8" x14ac:dyDescent="0.25">
      <c r="D239" t="e" vm="207">
        <v>#VALUE!</v>
      </c>
      <c r="E239" s="45" t="s">
        <v>2340</v>
      </c>
      <c r="F239">
        <v>-18</v>
      </c>
      <c r="G239" t="s">
        <v>2099</v>
      </c>
      <c r="H239">
        <v>214</v>
      </c>
    </row>
    <row r="240" spans="4:8" x14ac:dyDescent="0.25">
      <c r="D240" t="e" vm="208">
        <v>#VALUE!</v>
      </c>
      <c r="E240" s="45" t="s">
        <v>2341</v>
      </c>
      <c r="F240">
        <v>-14</v>
      </c>
      <c r="G240" t="s">
        <v>2078</v>
      </c>
      <c r="H240">
        <v>215</v>
      </c>
    </row>
    <row r="241" spans="4:8" x14ac:dyDescent="0.25">
      <c r="D241" t="e" vm="209">
        <v>#VALUE!</v>
      </c>
      <c r="E241" s="45" t="s">
        <v>2342</v>
      </c>
      <c r="F241">
        <v>-12</v>
      </c>
      <c r="G241" t="s">
        <v>2078</v>
      </c>
      <c r="H241">
        <v>216</v>
      </c>
    </row>
    <row r="242" spans="4:8" x14ac:dyDescent="0.25">
      <c r="D242" t="e" vm="210">
        <v>#VALUE!</v>
      </c>
      <c r="E242" s="45" t="s">
        <v>2343</v>
      </c>
      <c r="F242">
        <v>-16</v>
      </c>
      <c r="G242" t="s">
        <v>2078</v>
      </c>
      <c r="H242">
        <v>217</v>
      </c>
    </row>
    <row r="243" spans="4:8" x14ac:dyDescent="0.25">
      <c r="D243" t="e" vm="211">
        <v>#VALUE!</v>
      </c>
      <c r="E243" s="45" t="s">
        <v>2344</v>
      </c>
      <c r="F243">
        <v>-12</v>
      </c>
      <c r="G243" t="s">
        <v>2078</v>
      </c>
      <c r="H243">
        <v>218</v>
      </c>
    </row>
    <row r="244" spans="4:8" x14ac:dyDescent="0.25">
      <c r="D244" t="e" vm="212">
        <v>#VALUE!</v>
      </c>
      <c r="E244" s="45" t="s">
        <v>2345</v>
      </c>
      <c r="F244">
        <v>-10</v>
      </c>
      <c r="G244" t="s">
        <v>2078</v>
      </c>
      <c r="H244">
        <v>219</v>
      </c>
    </row>
    <row r="245" spans="4:8" x14ac:dyDescent="0.25">
      <c r="D245" t="e" vm="213">
        <v>#VALUE!</v>
      </c>
      <c r="E245" s="45" t="s">
        <v>2346</v>
      </c>
      <c r="F245">
        <v>-12</v>
      </c>
      <c r="G245" t="s">
        <v>2078</v>
      </c>
      <c r="H245">
        <v>220</v>
      </c>
    </row>
    <row r="246" spans="4:8" x14ac:dyDescent="0.25">
      <c r="D246" t="e" vm="213">
        <v>#VALUE!</v>
      </c>
      <c r="E246" s="45" t="s">
        <v>2347</v>
      </c>
      <c r="F246">
        <v>-12</v>
      </c>
      <c r="G246" t="s">
        <v>2078</v>
      </c>
      <c r="H246">
        <v>221</v>
      </c>
    </row>
    <row r="247" spans="4:8" x14ac:dyDescent="0.25">
      <c r="D247" t="e" vm="214">
        <v>#VALUE!</v>
      </c>
      <c r="E247" s="45" t="s">
        <v>2348</v>
      </c>
      <c r="F247">
        <v>-16</v>
      </c>
      <c r="G247" t="s">
        <v>2078</v>
      </c>
      <c r="H247">
        <v>222</v>
      </c>
    </row>
    <row r="248" spans="4:8" x14ac:dyDescent="0.25">
      <c r="D248" t="e" vm="215">
        <v>#VALUE!</v>
      </c>
      <c r="E248" s="45" t="s">
        <v>2349</v>
      </c>
      <c r="F248">
        <v>-10</v>
      </c>
      <c r="G248" t="s">
        <v>2078</v>
      </c>
      <c r="H248">
        <v>223</v>
      </c>
    </row>
    <row r="249" spans="4:8" x14ac:dyDescent="0.25">
      <c r="D249" t="e" vm="216">
        <v>#VALUE!</v>
      </c>
      <c r="E249" s="45" t="s">
        <v>2350</v>
      </c>
      <c r="F249">
        <v>-10</v>
      </c>
      <c r="G249" t="s">
        <v>2078</v>
      </c>
      <c r="H249">
        <v>224</v>
      </c>
    </row>
    <row r="250" spans="4:8" x14ac:dyDescent="0.25">
      <c r="D250" t="e" vm="217">
        <v>#VALUE!</v>
      </c>
      <c r="E250" s="45" t="s">
        <v>2351</v>
      </c>
      <c r="F250">
        <v>-10</v>
      </c>
      <c r="G250" t="s">
        <v>2078</v>
      </c>
      <c r="H250">
        <v>225</v>
      </c>
    </row>
    <row r="251" spans="4:8" x14ac:dyDescent="0.25">
      <c r="D251" t="e" vm="218">
        <v>#VALUE!</v>
      </c>
      <c r="E251" s="45" t="s">
        <v>2352</v>
      </c>
      <c r="F251">
        <v>-12</v>
      </c>
      <c r="G251" t="s">
        <v>2099</v>
      </c>
      <c r="H251">
        <v>226</v>
      </c>
    </row>
    <row r="252" spans="4:8" x14ac:dyDescent="0.25">
      <c r="D252" t="e" vm="219">
        <v>#VALUE!</v>
      </c>
      <c r="E252" s="45" t="s">
        <v>2353</v>
      </c>
      <c r="F252">
        <v>-12</v>
      </c>
      <c r="G252" t="s">
        <v>2078</v>
      </c>
      <c r="H252">
        <v>227</v>
      </c>
    </row>
    <row r="253" spans="4:8" x14ac:dyDescent="0.25">
      <c r="D253" t="e" vm="220">
        <v>#VALUE!</v>
      </c>
      <c r="E253" s="45" t="s">
        <v>2354</v>
      </c>
      <c r="F253">
        <v>-16</v>
      </c>
      <c r="G253" t="s">
        <v>2078</v>
      </c>
      <c r="H253">
        <v>228</v>
      </c>
    </row>
    <row r="254" spans="4:8" x14ac:dyDescent="0.25">
      <c r="D254" t="e" vm="221">
        <v>#VALUE!</v>
      </c>
      <c r="E254" s="45" t="s">
        <v>2355</v>
      </c>
      <c r="F254">
        <v>-16</v>
      </c>
      <c r="G254" t="s">
        <v>2078</v>
      </c>
      <c r="H254">
        <v>229</v>
      </c>
    </row>
    <row r="255" spans="4:8" x14ac:dyDescent="0.25">
      <c r="D255" t="e" vm="222">
        <v>#VALUE!</v>
      </c>
      <c r="E255" s="45" t="s">
        <v>2356</v>
      </c>
      <c r="F255">
        <v>-12</v>
      </c>
      <c r="G255" t="s">
        <v>2099</v>
      </c>
      <c r="H255">
        <v>231</v>
      </c>
    </row>
    <row r="256" spans="4:8" x14ac:dyDescent="0.25">
      <c r="D256" t="e" vm="222">
        <v>#VALUE!</v>
      </c>
      <c r="E256" s="45" t="s">
        <v>2357</v>
      </c>
      <c r="F256">
        <v>-12</v>
      </c>
      <c r="G256" t="s">
        <v>2078</v>
      </c>
      <c r="H256">
        <v>277</v>
      </c>
    </row>
    <row r="257" spans="4:8" x14ac:dyDescent="0.25">
      <c r="D257" t="e" vm="223">
        <v>#VALUE!</v>
      </c>
      <c r="E257" s="45" t="s">
        <v>2358</v>
      </c>
      <c r="F257">
        <v>-12</v>
      </c>
      <c r="G257" t="s">
        <v>2078</v>
      </c>
      <c r="H257">
        <v>232</v>
      </c>
    </row>
    <row r="258" spans="4:8" x14ac:dyDescent="0.25">
      <c r="D258" t="e" vm="224">
        <v>#VALUE!</v>
      </c>
      <c r="E258" s="45" t="s">
        <v>2359</v>
      </c>
      <c r="F258">
        <v>-14</v>
      </c>
      <c r="G258" t="s">
        <v>2078</v>
      </c>
      <c r="H258">
        <v>233</v>
      </c>
    </row>
    <row r="259" spans="4:8" x14ac:dyDescent="0.25">
      <c r="D259" t="e" vm="225">
        <v>#VALUE!</v>
      </c>
      <c r="E259" s="45" t="s">
        <v>2360</v>
      </c>
      <c r="F259">
        <v>-12</v>
      </c>
      <c r="G259" t="s">
        <v>2078</v>
      </c>
      <c r="H259">
        <v>234</v>
      </c>
    </row>
    <row r="260" spans="4:8" x14ac:dyDescent="0.25">
      <c r="D260" t="e" vm="226">
        <v>#VALUE!</v>
      </c>
      <c r="E260" s="45" t="s">
        <v>2361</v>
      </c>
      <c r="F260">
        <v>-12</v>
      </c>
      <c r="G260" t="s">
        <v>2099</v>
      </c>
      <c r="H260">
        <v>235</v>
      </c>
    </row>
    <row r="261" spans="4:8" x14ac:dyDescent="0.25">
      <c r="D261" t="e" vm="227">
        <v>#VALUE!</v>
      </c>
      <c r="E261" s="45" t="s">
        <v>2362</v>
      </c>
      <c r="F261">
        <v>-12</v>
      </c>
      <c r="G261" t="s">
        <v>2078</v>
      </c>
      <c r="H261">
        <v>236</v>
      </c>
    </row>
    <row r="262" spans="4:8" x14ac:dyDescent="0.25">
      <c r="D262" t="e" vm="228">
        <v>#VALUE!</v>
      </c>
      <c r="E262" s="45" t="s">
        <v>2363</v>
      </c>
      <c r="F262">
        <v>-16</v>
      </c>
      <c r="G262" t="s">
        <v>2078</v>
      </c>
      <c r="H262">
        <v>237</v>
      </c>
    </row>
    <row r="263" spans="4:8" x14ac:dyDescent="0.25">
      <c r="D263" t="e" vm="229">
        <v>#VALUE!</v>
      </c>
      <c r="E263" s="45" t="s">
        <v>2364</v>
      </c>
      <c r="F263">
        <v>-10</v>
      </c>
      <c r="G263" t="s">
        <v>2078</v>
      </c>
      <c r="H263">
        <v>238</v>
      </c>
    </row>
    <row r="264" spans="4:8" x14ac:dyDescent="0.25">
      <c r="D264" t="e" vm="230">
        <v>#VALUE!</v>
      </c>
      <c r="E264" s="45" t="s">
        <v>2365</v>
      </c>
      <c r="F264">
        <v>-16</v>
      </c>
      <c r="G264" t="s">
        <v>2078</v>
      </c>
      <c r="H264">
        <v>239</v>
      </c>
    </row>
    <row r="265" spans="4:8" x14ac:dyDescent="0.25">
      <c r="D265" t="e" vm="231">
        <v>#VALUE!</v>
      </c>
      <c r="E265" s="45" t="s">
        <v>2366</v>
      </c>
      <c r="F265">
        <v>-12</v>
      </c>
      <c r="G265" t="s">
        <v>2099</v>
      </c>
      <c r="H265">
        <v>240</v>
      </c>
    </row>
    <row r="266" spans="4:8" x14ac:dyDescent="0.25">
      <c r="D266" t="e" vm="232">
        <v>#VALUE!</v>
      </c>
      <c r="E266" s="45" t="s">
        <v>2367</v>
      </c>
      <c r="F266">
        <v>-12</v>
      </c>
      <c r="G266" t="s">
        <v>2099</v>
      </c>
      <c r="H266">
        <v>241</v>
      </c>
    </row>
    <row r="267" spans="4:8" x14ac:dyDescent="0.25">
      <c r="D267" t="e" vm="233">
        <v>#VALUE!</v>
      </c>
      <c r="E267" s="45" t="s">
        <v>2368</v>
      </c>
      <c r="F267">
        <v>-16</v>
      </c>
      <c r="G267" t="s">
        <v>2078</v>
      </c>
      <c r="H267">
        <v>242</v>
      </c>
    </row>
    <row r="268" spans="4:8" x14ac:dyDescent="0.25">
      <c r="D268" t="e" vm="234">
        <v>#VALUE!</v>
      </c>
      <c r="E268" s="45" t="s">
        <v>2369</v>
      </c>
      <c r="F268">
        <v>-16</v>
      </c>
      <c r="G268" t="s">
        <v>2078</v>
      </c>
      <c r="H268">
        <v>243</v>
      </c>
    </row>
    <row r="269" spans="4:8" x14ac:dyDescent="0.25">
      <c r="D269" t="e" vm="235">
        <v>#VALUE!</v>
      </c>
      <c r="E269" s="45" t="s">
        <v>2370</v>
      </c>
      <c r="F269">
        <v>-10</v>
      </c>
      <c r="G269" t="s">
        <v>2099</v>
      </c>
      <c r="H269">
        <v>244</v>
      </c>
    </row>
    <row r="270" spans="4:8" x14ac:dyDescent="0.25">
      <c r="D270" t="e" vm="236">
        <v>#VALUE!</v>
      </c>
      <c r="E270" s="45" t="s">
        <v>2371</v>
      </c>
      <c r="F270">
        <v>-18</v>
      </c>
      <c r="G270" t="s">
        <v>2078</v>
      </c>
      <c r="H270">
        <v>213</v>
      </c>
    </row>
    <row r="271" spans="4:8" x14ac:dyDescent="0.25">
      <c r="D271" t="e" vm="237">
        <v>#VALUE!</v>
      </c>
      <c r="E271" s="45" t="s">
        <v>2372</v>
      </c>
      <c r="F271">
        <v>-16</v>
      </c>
      <c r="G271" t="s">
        <v>2078</v>
      </c>
      <c r="H271">
        <v>245</v>
      </c>
    </row>
    <row r="272" spans="4:8" x14ac:dyDescent="0.25">
      <c r="D272" t="e" vm="238">
        <v>#VALUE!</v>
      </c>
      <c r="E272" s="45" t="s">
        <v>2373</v>
      </c>
      <c r="F272">
        <v>-10</v>
      </c>
      <c r="G272" t="s">
        <v>2078</v>
      </c>
      <c r="H272">
        <v>247</v>
      </c>
    </row>
    <row r="273" spans="4:8" x14ac:dyDescent="0.25">
      <c r="D273" t="e" vm="239">
        <v>#VALUE!</v>
      </c>
      <c r="E273" s="45" t="s">
        <v>2374</v>
      </c>
      <c r="F273">
        <v>-12</v>
      </c>
      <c r="G273" t="s">
        <v>2099</v>
      </c>
      <c r="H273">
        <v>249</v>
      </c>
    </row>
    <row r="274" spans="4:8" x14ac:dyDescent="0.25">
      <c r="D274" t="e" vm="240">
        <v>#VALUE!</v>
      </c>
      <c r="E274" s="45" t="s">
        <v>2375</v>
      </c>
      <c r="F274">
        <v>-10</v>
      </c>
      <c r="G274" t="s">
        <v>2099</v>
      </c>
      <c r="H274">
        <v>251</v>
      </c>
    </row>
    <row r="275" spans="4:8" x14ac:dyDescent="0.25">
      <c r="D275" t="e" vm="241">
        <v>#VALUE!</v>
      </c>
      <c r="E275" s="45" t="s">
        <v>2376</v>
      </c>
      <c r="F275">
        <v>-10</v>
      </c>
      <c r="G275" t="s">
        <v>2078</v>
      </c>
      <c r="H275">
        <v>376</v>
      </c>
    </row>
    <row r="276" spans="4:8" x14ac:dyDescent="0.25">
      <c r="D276" t="e" vm="242">
        <v>#VALUE!</v>
      </c>
      <c r="E276" s="45" t="s">
        <v>2376</v>
      </c>
      <c r="F276">
        <v>-10</v>
      </c>
      <c r="G276" t="s">
        <v>2078</v>
      </c>
      <c r="H276">
        <v>397</v>
      </c>
    </row>
    <row r="277" spans="4:8" x14ac:dyDescent="0.25">
      <c r="D277" t="e" vm="243">
        <v>#VALUE!</v>
      </c>
      <c r="E277" s="45" t="s">
        <v>2377</v>
      </c>
      <c r="F277">
        <v>-14</v>
      </c>
      <c r="G277" t="s">
        <v>2078</v>
      </c>
      <c r="H277">
        <v>253</v>
      </c>
    </row>
    <row r="278" spans="4:8" x14ac:dyDescent="0.25">
      <c r="D278" t="e" vm="244">
        <v>#VALUE!</v>
      </c>
      <c r="E278" s="45" t="s">
        <v>2378</v>
      </c>
      <c r="F278">
        <v>-12</v>
      </c>
      <c r="G278" t="s">
        <v>2078</v>
      </c>
      <c r="H278">
        <v>252</v>
      </c>
    </row>
    <row r="279" spans="4:8" x14ac:dyDescent="0.25">
      <c r="D279" t="e" vm="245">
        <v>#VALUE!</v>
      </c>
      <c r="E279" s="45" t="s">
        <v>2379</v>
      </c>
      <c r="F279">
        <v>-12</v>
      </c>
      <c r="G279" t="s">
        <v>2099</v>
      </c>
      <c r="H279">
        <v>254</v>
      </c>
    </row>
    <row r="280" spans="4:8" x14ac:dyDescent="0.25">
      <c r="D280" t="e" vm="246">
        <v>#VALUE!</v>
      </c>
      <c r="E280" s="45" t="s">
        <v>2380</v>
      </c>
      <c r="F280">
        <v>-12</v>
      </c>
      <c r="G280" t="s">
        <v>2078</v>
      </c>
      <c r="H280">
        <v>255</v>
      </c>
    </row>
    <row r="281" spans="4:8" x14ac:dyDescent="0.25">
      <c r="D281" t="e" vm="247">
        <v>#VALUE!</v>
      </c>
      <c r="E281" s="45" t="s">
        <v>2381</v>
      </c>
      <c r="F281">
        <v>-14</v>
      </c>
      <c r="G281" t="s">
        <v>2078</v>
      </c>
      <c r="H281">
        <v>256</v>
      </c>
    </row>
    <row r="282" spans="4:8" x14ac:dyDescent="0.25">
      <c r="D282" t="e" vm="248">
        <v>#VALUE!</v>
      </c>
      <c r="E282" s="45" t="s">
        <v>2382</v>
      </c>
      <c r="F282">
        <v>-10</v>
      </c>
      <c r="G282" t="s">
        <v>2099</v>
      </c>
      <c r="H282">
        <v>257</v>
      </c>
    </row>
    <row r="283" spans="4:8" x14ac:dyDescent="0.25">
      <c r="D283" t="e" vm="249">
        <v>#VALUE!</v>
      </c>
      <c r="E283" s="45" t="s">
        <v>2383</v>
      </c>
      <c r="F283">
        <v>-12</v>
      </c>
      <c r="G283" t="s">
        <v>2078</v>
      </c>
      <c r="H283">
        <v>438</v>
      </c>
    </row>
    <row r="284" spans="4:8" x14ac:dyDescent="0.25">
      <c r="D284" t="e" vm="250">
        <v>#VALUE!</v>
      </c>
      <c r="E284" s="45" t="s">
        <v>2384</v>
      </c>
      <c r="F284">
        <v>-16</v>
      </c>
      <c r="G284" t="s">
        <v>2078</v>
      </c>
      <c r="H284">
        <v>259</v>
      </c>
    </row>
    <row r="285" spans="4:8" x14ac:dyDescent="0.25">
      <c r="D285" t="e" vm="251">
        <v>#VALUE!</v>
      </c>
      <c r="E285" s="45" t="s">
        <v>2385</v>
      </c>
      <c r="F285">
        <v>-16</v>
      </c>
      <c r="G285" t="s">
        <v>2078</v>
      </c>
      <c r="H285">
        <v>260</v>
      </c>
    </row>
    <row r="286" spans="4:8" x14ac:dyDescent="0.25">
      <c r="D286" t="e" vm="252">
        <v>#VALUE!</v>
      </c>
      <c r="E286" s="45" t="s">
        <v>2386</v>
      </c>
      <c r="F286">
        <v>-14</v>
      </c>
      <c r="G286" t="s">
        <v>2078</v>
      </c>
      <c r="H286">
        <v>261</v>
      </c>
    </row>
    <row r="287" spans="4:8" x14ac:dyDescent="0.25">
      <c r="D287" t="e" vm="253">
        <v>#VALUE!</v>
      </c>
      <c r="E287" s="45" t="s">
        <v>2387</v>
      </c>
      <c r="F287">
        <v>-12</v>
      </c>
      <c r="G287" t="s">
        <v>2078</v>
      </c>
      <c r="H287">
        <v>262</v>
      </c>
    </row>
    <row r="288" spans="4:8" x14ac:dyDescent="0.25">
      <c r="D288" t="e" vm="254">
        <v>#VALUE!</v>
      </c>
      <c r="E288" s="45" t="s">
        <v>2388</v>
      </c>
      <c r="F288">
        <v>-12</v>
      </c>
      <c r="G288" t="s">
        <v>2078</v>
      </c>
      <c r="H288">
        <v>263</v>
      </c>
    </row>
    <row r="289" spans="4:8" x14ac:dyDescent="0.25">
      <c r="D289" t="e" vm="255">
        <v>#VALUE!</v>
      </c>
      <c r="E289" s="45" t="s">
        <v>2389</v>
      </c>
      <c r="F289">
        <v>-12</v>
      </c>
      <c r="G289" t="s">
        <v>2078</v>
      </c>
      <c r="H289">
        <v>264</v>
      </c>
    </row>
    <row r="290" spans="4:8" x14ac:dyDescent="0.25">
      <c r="D290" t="e" vm="256">
        <v>#VALUE!</v>
      </c>
      <c r="E290" s="45" t="s">
        <v>2390</v>
      </c>
      <c r="F290">
        <v>-16</v>
      </c>
      <c r="G290" t="s">
        <v>2078</v>
      </c>
      <c r="H290">
        <v>41</v>
      </c>
    </row>
    <row r="291" spans="4:8" x14ac:dyDescent="0.25">
      <c r="D291" t="e" vm="257">
        <v>#VALUE!</v>
      </c>
      <c r="E291" s="45" t="s">
        <v>2391</v>
      </c>
      <c r="F291">
        <v>-12</v>
      </c>
      <c r="G291" t="s">
        <v>2078</v>
      </c>
      <c r="H291">
        <v>179</v>
      </c>
    </row>
    <row r="292" spans="4:8" x14ac:dyDescent="0.25">
      <c r="D292" t="e" vm="258">
        <v>#VALUE!</v>
      </c>
      <c r="E292" s="45" t="s">
        <v>2392</v>
      </c>
      <c r="F292">
        <v>-10</v>
      </c>
      <c r="G292" t="s">
        <v>2078</v>
      </c>
      <c r="H292">
        <v>271</v>
      </c>
    </row>
    <row r="293" spans="4:8" x14ac:dyDescent="0.25">
      <c r="D293" t="e" vm="259">
        <v>#VALUE!</v>
      </c>
      <c r="E293" s="45" t="s">
        <v>2393</v>
      </c>
      <c r="F293">
        <v>-16</v>
      </c>
      <c r="G293" t="s">
        <v>2078</v>
      </c>
      <c r="H293">
        <v>388</v>
      </c>
    </row>
    <row r="294" spans="4:8" x14ac:dyDescent="0.25">
      <c r="D294" t="e" vm="260">
        <v>#VALUE!</v>
      </c>
      <c r="E294" s="45" t="s">
        <v>2394</v>
      </c>
      <c r="F294">
        <v>-16</v>
      </c>
      <c r="G294" t="s">
        <v>2099</v>
      </c>
      <c r="H294">
        <v>392</v>
      </c>
    </row>
    <row r="295" spans="4:8" x14ac:dyDescent="0.25">
      <c r="D295" t="e" vm="261">
        <v>#VALUE!</v>
      </c>
      <c r="E295" s="45" t="s">
        <v>2395</v>
      </c>
      <c r="F295">
        <v>-16</v>
      </c>
      <c r="G295" t="s">
        <v>2078</v>
      </c>
      <c r="H295">
        <v>422</v>
      </c>
    </row>
    <row r="296" spans="4:8" x14ac:dyDescent="0.25">
      <c r="D296" t="e" vm="262">
        <v>#VALUE!</v>
      </c>
      <c r="E296" s="45" t="s">
        <v>2396</v>
      </c>
      <c r="F296">
        <v>-14</v>
      </c>
      <c r="G296" t="s">
        <v>2099</v>
      </c>
      <c r="H296">
        <v>425</v>
      </c>
    </row>
    <row r="297" spans="4:8" x14ac:dyDescent="0.25">
      <c r="D297" t="e" vm="263">
        <v>#VALUE!</v>
      </c>
      <c r="E297" s="45" t="s">
        <v>2397</v>
      </c>
      <c r="F297">
        <v>-16</v>
      </c>
      <c r="G297" t="s">
        <v>2099</v>
      </c>
      <c r="H297">
        <v>265</v>
      </c>
    </row>
    <row r="298" spans="4:8" x14ac:dyDescent="0.25">
      <c r="D298" t="e" vm="264">
        <v>#VALUE!</v>
      </c>
      <c r="E298" s="45" t="s">
        <v>2398</v>
      </c>
      <c r="F298">
        <v>-12</v>
      </c>
      <c r="G298" t="s">
        <v>2078</v>
      </c>
      <c r="H298">
        <v>266</v>
      </c>
    </row>
    <row r="299" spans="4:8" x14ac:dyDescent="0.25">
      <c r="D299" t="e" vm="265">
        <v>#VALUE!</v>
      </c>
      <c r="E299" s="45" t="s">
        <v>2399</v>
      </c>
      <c r="F299">
        <v>-10</v>
      </c>
      <c r="G299" t="s">
        <v>2078</v>
      </c>
      <c r="H299">
        <v>267</v>
      </c>
    </row>
    <row r="300" spans="4:8" x14ac:dyDescent="0.25">
      <c r="D300" t="e" vm="266">
        <v>#VALUE!</v>
      </c>
      <c r="E300" s="45" t="s">
        <v>2400</v>
      </c>
      <c r="F300">
        <v>-14</v>
      </c>
      <c r="G300" t="s">
        <v>2078</v>
      </c>
      <c r="H300">
        <v>268</v>
      </c>
    </row>
    <row r="301" spans="4:8" x14ac:dyDescent="0.25">
      <c r="D301" t="e" vm="267">
        <v>#VALUE!</v>
      </c>
      <c r="E301" s="45" t="s">
        <v>2401</v>
      </c>
      <c r="F301">
        <v>-10</v>
      </c>
      <c r="G301" t="s">
        <v>2078</v>
      </c>
      <c r="H301">
        <v>269</v>
      </c>
    </row>
    <row r="302" spans="4:8" x14ac:dyDescent="0.25">
      <c r="D302" t="e" vm="268">
        <v>#VALUE!</v>
      </c>
      <c r="E302" s="45" t="s">
        <v>2402</v>
      </c>
      <c r="F302">
        <v>-16</v>
      </c>
      <c r="G302" t="s">
        <v>2078</v>
      </c>
      <c r="H302">
        <v>270</v>
      </c>
    </row>
    <row r="303" spans="4:8" x14ac:dyDescent="0.25">
      <c r="D303" t="e" vm="269">
        <v>#VALUE!</v>
      </c>
      <c r="E303" s="45" t="s">
        <v>2403</v>
      </c>
      <c r="F303">
        <v>-14</v>
      </c>
      <c r="G303" t="s">
        <v>2078</v>
      </c>
      <c r="H303">
        <v>156</v>
      </c>
    </row>
    <row r="304" spans="4:8" x14ac:dyDescent="0.25">
      <c r="D304" t="e" vm="270">
        <v>#VALUE!</v>
      </c>
      <c r="E304" s="45" t="s">
        <v>2404</v>
      </c>
      <c r="F304">
        <v>-14</v>
      </c>
      <c r="G304" t="s">
        <v>2078</v>
      </c>
      <c r="H304">
        <v>272</v>
      </c>
    </row>
    <row r="305" spans="4:8" x14ac:dyDescent="0.25">
      <c r="D305" t="e" vm="271">
        <v>#VALUE!</v>
      </c>
      <c r="E305" s="45" t="s">
        <v>2405</v>
      </c>
      <c r="F305">
        <v>-14</v>
      </c>
      <c r="G305" t="s">
        <v>2099</v>
      </c>
      <c r="H305">
        <v>273</v>
      </c>
    </row>
    <row r="306" spans="4:8" x14ac:dyDescent="0.25">
      <c r="D306" t="e" vm="272">
        <v>#VALUE!</v>
      </c>
      <c r="E306" s="45" t="s">
        <v>2406</v>
      </c>
      <c r="F306">
        <v>-12</v>
      </c>
      <c r="G306" t="s">
        <v>2078</v>
      </c>
      <c r="H306">
        <v>274</v>
      </c>
    </row>
    <row r="307" spans="4:8" x14ac:dyDescent="0.25">
      <c r="D307" t="e" vm="273">
        <v>#VALUE!</v>
      </c>
      <c r="E307" s="45" t="s">
        <v>2407</v>
      </c>
      <c r="F307">
        <v>-12</v>
      </c>
      <c r="G307" t="s">
        <v>2078</v>
      </c>
      <c r="H307">
        <v>275</v>
      </c>
    </row>
    <row r="308" spans="4:8" x14ac:dyDescent="0.25">
      <c r="D308" t="e" vm="274">
        <v>#VALUE!</v>
      </c>
      <c r="E308" s="45" t="s">
        <v>2408</v>
      </c>
      <c r="F308">
        <v>-12</v>
      </c>
      <c r="G308" t="s">
        <v>2078</v>
      </c>
      <c r="H308">
        <v>276</v>
      </c>
    </row>
    <row r="309" spans="4:8" x14ac:dyDescent="0.25">
      <c r="D309" t="e" vm="275">
        <v>#VALUE!</v>
      </c>
      <c r="E309" s="45" t="s">
        <v>2409</v>
      </c>
      <c r="F309">
        <v>-10</v>
      </c>
      <c r="G309" t="s">
        <v>2099</v>
      </c>
      <c r="H309">
        <v>278</v>
      </c>
    </row>
    <row r="310" spans="4:8" x14ac:dyDescent="0.25">
      <c r="D310" t="e" vm="276">
        <v>#VALUE!</v>
      </c>
      <c r="E310" s="45" t="s">
        <v>2410</v>
      </c>
      <c r="F310">
        <v>-14</v>
      </c>
      <c r="G310" t="s">
        <v>2078</v>
      </c>
      <c r="H310">
        <v>279</v>
      </c>
    </row>
    <row r="311" spans="4:8" x14ac:dyDescent="0.25">
      <c r="D311" t="e" vm="277">
        <v>#VALUE!</v>
      </c>
      <c r="E311" s="45" t="s">
        <v>2411</v>
      </c>
      <c r="F311">
        <v>-12</v>
      </c>
      <c r="G311" t="s">
        <v>2078</v>
      </c>
      <c r="H311">
        <v>280</v>
      </c>
    </row>
    <row r="312" spans="4:8" x14ac:dyDescent="0.25">
      <c r="D312" t="e" vm="278">
        <v>#VALUE!</v>
      </c>
      <c r="E312" s="45" t="s">
        <v>2412</v>
      </c>
      <c r="F312">
        <v>-10</v>
      </c>
      <c r="G312" t="s">
        <v>2099</v>
      </c>
      <c r="H312">
        <v>281</v>
      </c>
    </row>
    <row r="313" spans="4:8" x14ac:dyDescent="0.25">
      <c r="D313" t="e" vm="279">
        <v>#VALUE!</v>
      </c>
      <c r="E313" s="45" t="s">
        <v>2413</v>
      </c>
      <c r="F313">
        <v>-12</v>
      </c>
      <c r="G313" t="s">
        <v>2099</v>
      </c>
      <c r="H313">
        <v>282</v>
      </c>
    </row>
    <row r="314" spans="4:8" x14ac:dyDescent="0.25">
      <c r="D314" t="e" vm="280">
        <v>#VALUE!</v>
      </c>
      <c r="E314" s="45" t="s">
        <v>2414</v>
      </c>
      <c r="F314">
        <v>-16</v>
      </c>
      <c r="G314" t="s">
        <v>2078</v>
      </c>
      <c r="H314">
        <v>284</v>
      </c>
    </row>
    <row r="315" spans="4:8" x14ac:dyDescent="0.25">
      <c r="D315" t="e" vm="281">
        <v>#VALUE!</v>
      </c>
      <c r="E315" s="45" t="s">
        <v>2415</v>
      </c>
      <c r="F315">
        <v>-12</v>
      </c>
      <c r="G315" t="s">
        <v>2078</v>
      </c>
      <c r="H315">
        <v>286</v>
      </c>
    </row>
    <row r="316" spans="4:8" x14ac:dyDescent="0.25">
      <c r="D316" t="e" vm="282">
        <v>#VALUE!</v>
      </c>
      <c r="E316" s="45" t="s">
        <v>2416</v>
      </c>
      <c r="F316">
        <v>-12</v>
      </c>
      <c r="G316" t="s">
        <v>2099</v>
      </c>
      <c r="H316">
        <v>285</v>
      </c>
    </row>
    <row r="317" spans="4:8" x14ac:dyDescent="0.25">
      <c r="D317" t="e" vm="283">
        <v>#VALUE!</v>
      </c>
      <c r="E317" s="45" t="s">
        <v>2417</v>
      </c>
      <c r="F317">
        <v>-16</v>
      </c>
      <c r="G317" t="s">
        <v>2078</v>
      </c>
      <c r="H317">
        <v>287</v>
      </c>
    </row>
    <row r="318" spans="4:8" x14ac:dyDescent="0.25">
      <c r="D318" t="e" vm="284">
        <v>#VALUE!</v>
      </c>
      <c r="E318" s="45" t="s">
        <v>2418</v>
      </c>
      <c r="F318">
        <v>-10</v>
      </c>
      <c r="G318" t="s">
        <v>2099</v>
      </c>
      <c r="H318">
        <v>288</v>
      </c>
    </row>
    <row r="319" spans="4:8" x14ac:dyDescent="0.25">
      <c r="D319" t="e" vm="285">
        <v>#VALUE!</v>
      </c>
      <c r="E319" s="45" t="s">
        <v>2419</v>
      </c>
      <c r="F319">
        <v>-14</v>
      </c>
      <c r="G319" t="s">
        <v>2078</v>
      </c>
      <c r="H319">
        <v>289</v>
      </c>
    </row>
    <row r="320" spans="4:8" x14ac:dyDescent="0.25">
      <c r="D320" t="e" vm="286">
        <v>#VALUE!</v>
      </c>
      <c r="E320" s="45" t="s">
        <v>2420</v>
      </c>
      <c r="F320">
        <v>-12</v>
      </c>
      <c r="G320" t="s">
        <v>2099</v>
      </c>
      <c r="H320">
        <v>290</v>
      </c>
    </row>
    <row r="321" spans="4:8" x14ac:dyDescent="0.25">
      <c r="D321" t="e" vm="287">
        <v>#VALUE!</v>
      </c>
      <c r="E321" s="45" t="s">
        <v>2421</v>
      </c>
      <c r="F321">
        <v>-12</v>
      </c>
      <c r="G321" t="s">
        <v>2099</v>
      </c>
      <c r="H321">
        <v>291</v>
      </c>
    </row>
    <row r="322" spans="4:8" x14ac:dyDescent="0.25">
      <c r="D322" t="e" vm="288">
        <v>#VALUE!</v>
      </c>
      <c r="E322" s="45" t="s">
        <v>2422</v>
      </c>
      <c r="F322">
        <v>-14</v>
      </c>
      <c r="G322" t="s">
        <v>2078</v>
      </c>
      <c r="H322">
        <v>292</v>
      </c>
    </row>
    <row r="323" spans="4:8" x14ac:dyDescent="0.25">
      <c r="D323" t="e" vm="289">
        <v>#VALUE!</v>
      </c>
      <c r="E323" s="45" t="s">
        <v>2423</v>
      </c>
      <c r="F323">
        <v>-12</v>
      </c>
      <c r="G323" t="s">
        <v>2099</v>
      </c>
      <c r="H323">
        <v>293</v>
      </c>
    </row>
    <row r="324" spans="4:8" x14ac:dyDescent="0.25">
      <c r="D324" t="e" vm="290">
        <v>#VALUE!</v>
      </c>
      <c r="E324" s="45" t="s">
        <v>2424</v>
      </c>
      <c r="F324">
        <v>-12</v>
      </c>
      <c r="G324" t="s">
        <v>2099</v>
      </c>
      <c r="H324">
        <v>294</v>
      </c>
    </row>
    <row r="325" spans="4:8" x14ac:dyDescent="0.25">
      <c r="D325" t="e" vm="291">
        <v>#VALUE!</v>
      </c>
      <c r="E325" s="45" t="s">
        <v>2425</v>
      </c>
      <c r="F325">
        <v>-12</v>
      </c>
      <c r="G325" t="s">
        <v>2099</v>
      </c>
      <c r="H325">
        <v>295</v>
      </c>
    </row>
    <row r="326" spans="4:8" x14ac:dyDescent="0.25">
      <c r="D326" t="e" vm="292">
        <v>#VALUE!</v>
      </c>
      <c r="E326" s="45" t="s">
        <v>2426</v>
      </c>
      <c r="F326">
        <v>-14</v>
      </c>
      <c r="G326" t="s">
        <v>2078</v>
      </c>
      <c r="H326">
        <v>109</v>
      </c>
    </row>
    <row r="327" spans="4:8" x14ac:dyDescent="0.25">
      <c r="D327" t="e" vm="293">
        <v>#VALUE!</v>
      </c>
      <c r="E327" s="45" t="s">
        <v>2427</v>
      </c>
      <c r="F327">
        <v>-14</v>
      </c>
      <c r="G327" t="s">
        <v>2099</v>
      </c>
      <c r="H327">
        <v>297</v>
      </c>
    </row>
    <row r="328" spans="4:8" x14ac:dyDescent="0.25">
      <c r="D328" t="e" vm="294">
        <v>#VALUE!</v>
      </c>
      <c r="E328" s="45" t="s">
        <v>2428</v>
      </c>
      <c r="F328">
        <v>-12</v>
      </c>
      <c r="G328" t="s">
        <v>2099</v>
      </c>
      <c r="H328">
        <v>296</v>
      </c>
    </row>
    <row r="329" spans="4:8" x14ac:dyDescent="0.25">
      <c r="D329" t="e" vm="295">
        <v>#VALUE!</v>
      </c>
      <c r="E329" s="45" t="s">
        <v>2429</v>
      </c>
      <c r="F329">
        <v>-12</v>
      </c>
      <c r="G329" t="s">
        <v>2099</v>
      </c>
      <c r="H329">
        <v>298</v>
      </c>
    </row>
    <row r="330" spans="4:8" x14ac:dyDescent="0.25">
      <c r="D330" t="e" vm="296">
        <v>#VALUE!</v>
      </c>
      <c r="E330" s="45" t="s">
        <v>2430</v>
      </c>
      <c r="F330">
        <v>-12</v>
      </c>
      <c r="G330" t="s">
        <v>2099</v>
      </c>
      <c r="H330">
        <v>299</v>
      </c>
    </row>
    <row r="331" spans="4:8" x14ac:dyDescent="0.25">
      <c r="D331" t="e" vm="297">
        <v>#VALUE!</v>
      </c>
      <c r="E331" s="45" t="s">
        <v>2431</v>
      </c>
      <c r="F331">
        <v>-14</v>
      </c>
      <c r="G331" t="s">
        <v>2078</v>
      </c>
      <c r="H331">
        <v>300</v>
      </c>
    </row>
    <row r="332" spans="4:8" x14ac:dyDescent="0.25">
      <c r="D332" t="e" vm="298">
        <v>#VALUE!</v>
      </c>
      <c r="E332" s="45" t="s">
        <v>2432</v>
      </c>
      <c r="F332">
        <v>-10</v>
      </c>
      <c r="G332" t="s">
        <v>2099</v>
      </c>
      <c r="H332">
        <v>301</v>
      </c>
    </row>
    <row r="333" spans="4:8" x14ac:dyDescent="0.25">
      <c r="D333" t="e" vm="299">
        <v>#VALUE!</v>
      </c>
      <c r="E333" s="45" t="s">
        <v>2433</v>
      </c>
      <c r="F333">
        <v>-14</v>
      </c>
      <c r="G333" t="s">
        <v>2078</v>
      </c>
      <c r="H333">
        <v>302</v>
      </c>
    </row>
    <row r="334" spans="4:8" x14ac:dyDescent="0.25">
      <c r="D334" t="e" vm="300">
        <v>#VALUE!</v>
      </c>
      <c r="E334" s="45" t="s">
        <v>2434</v>
      </c>
      <c r="F334">
        <v>-12</v>
      </c>
      <c r="G334" t="s">
        <v>2078</v>
      </c>
      <c r="H334">
        <v>303</v>
      </c>
    </row>
    <row r="335" spans="4:8" x14ac:dyDescent="0.25">
      <c r="D335" t="e" vm="301">
        <v>#VALUE!</v>
      </c>
      <c r="E335" s="45" t="s">
        <v>2435</v>
      </c>
      <c r="F335">
        <v>-16</v>
      </c>
      <c r="G335" t="s">
        <v>2078</v>
      </c>
      <c r="H335">
        <v>304</v>
      </c>
    </row>
    <row r="336" spans="4:8" x14ac:dyDescent="0.25">
      <c r="D336" t="e" vm="302">
        <v>#VALUE!</v>
      </c>
      <c r="E336" s="45" t="s">
        <v>2436</v>
      </c>
      <c r="F336">
        <v>-14</v>
      </c>
      <c r="G336" t="s">
        <v>2078</v>
      </c>
      <c r="H336">
        <v>305</v>
      </c>
    </row>
    <row r="337" spans="4:8" x14ac:dyDescent="0.25">
      <c r="D337" t="e" vm="303">
        <v>#VALUE!</v>
      </c>
      <c r="E337" s="45" t="s">
        <v>2437</v>
      </c>
      <c r="F337">
        <v>-16</v>
      </c>
      <c r="G337" t="s">
        <v>2078</v>
      </c>
      <c r="H337">
        <v>306</v>
      </c>
    </row>
    <row r="338" spans="4:8" x14ac:dyDescent="0.25">
      <c r="D338" t="e" vm="304">
        <v>#VALUE!</v>
      </c>
      <c r="E338" s="45" t="s">
        <v>2438</v>
      </c>
      <c r="F338">
        <v>-12</v>
      </c>
      <c r="G338" t="s">
        <v>2099</v>
      </c>
      <c r="H338">
        <v>307</v>
      </c>
    </row>
    <row r="339" spans="4:8" x14ac:dyDescent="0.25">
      <c r="D339" t="e" vm="305">
        <v>#VALUE!</v>
      </c>
      <c r="E339" s="45" t="s">
        <v>2439</v>
      </c>
      <c r="F339">
        <v>-14</v>
      </c>
      <c r="G339" t="s">
        <v>2078</v>
      </c>
      <c r="H339">
        <v>308</v>
      </c>
    </row>
    <row r="340" spans="4:8" x14ac:dyDescent="0.25">
      <c r="D340" t="e" vm="306">
        <v>#VALUE!</v>
      </c>
      <c r="E340" s="45" t="s">
        <v>2440</v>
      </c>
      <c r="F340">
        <v>-16</v>
      </c>
      <c r="G340" t="s">
        <v>2078</v>
      </c>
      <c r="H340">
        <v>309</v>
      </c>
    </row>
    <row r="341" spans="4:8" x14ac:dyDescent="0.25">
      <c r="D341" t="e" vm="307">
        <v>#VALUE!</v>
      </c>
      <c r="E341" s="45" t="s">
        <v>2441</v>
      </c>
      <c r="F341">
        <v>-18</v>
      </c>
      <c r="G341" t="s">
        <v>2078</v>
      </c>
      <c r="H341">
        <v>311</v>
      </c>
    </row>
    <row r="342" spans="4:8" x14ac:dyDescent="0.25">
      <c r="D342" t="e" vm="308">
        <v>#VALUE!</v>
      </c>
      <c r="E342" s="45" t="s">
        <v>2442</v>
      </c>
      <c r="F342">
        <v>-12</v>
      </c>
      <c r="G342" t="s">
        <v>2078</v>
      </c>
      <c r="H342">
        <v>312</v>
      </c>
    </row>
    <row r="343" spans="4:8" x14ac:dyDescent="0.25">
      <c r="D343" t="e" vm="309">
        <v>#VALUE!</v>
      </c>
      <c r="E343" s="45" t="s">
        <v>2443</v>
      </c>
      <c r="F343">
        <v>-12</v>
      </c>
      <c r="G343" t="s">
        <v>2099</v>
      </c>
      <c r="H343">
        <v>313</v>
      </c>
    </row>
    <row r="344" spans="4:8" x14ac:dyDescent="0.25">
      <c r="D344" t="e" vm="310">
        <v>#VALUE!</v>
      </c>
      <c r="E344" s="45" t="s">
        <v>2444</v>
      </c>
      <c r="F344">
        <v>-16</v>
      </c>
      <c r="G344" t="s">
        <v>2078</v>
      </c>
      <c r="H344">
        <v>315</v>
      </c>
    </row>
    <row r="345" spans="4:8" x14ac:dyDescent="0.25">
      <c r="D345" t="e" vm="311">
        <v>#VALUE!</v>
      </c>
      <c r="E345" s="45" t="s">
        <v>2445</v>
      </c>
      <c r="F345">
        <v>-14</v>
      </c>
      <c r="G345" t="s">
        <v>2078</v>
      </c>
      <c r="H345">
        <v>316</v>
      </c>
    </row>
    <row r="346" spans="4:8" x14ac:dyDescent="0.25">
      <c r="D346" t="e" vm="312">
        <v>#VALUE!</v>
      </c>
      <c r="E346" s="45" t="s">
        <v>2446</v>
      </c>
      <c r="F346">
        <v>-10</v>
      </c>
      <c r="G346" t="s">
        <v>2099</v>
      </c>
      <c r="H346">
        <v>318</v>
      </c>
    </row>
    <row r="347" spans="4:8" x14ac:dyDescent="0.25">
      <c r="D347" t="e" vm="313">
        <v>#VALUE!</v>
      </c>
      <c r="E347" s="45" t="s">
        <v>2447</v>
      </c>
      <c r="F347">
        <v>-10</v>
      </c>
      <c r="G347" t="s">
        <v>2099</v>
      </c>
      <c r="H347">
        <v>317</v>
      </c>
    </row>
    <row r="348" spans="4:8" x14ac:dyDescent="0.25">
      <c r="D348" t="e" vm="314">
        <v>#VALUE!</v>
      </c>
      <c r="E348" s="45" t="s">
        <v>2448</v>
      </c>
      <c r="F348">
        <v>-10</v>
      </c>
      <c r="G348" t="s">
        <v>2078</v>
      </c>
      <c r="H348">
        <v>319</v>
      </c>
    </row>
    <row r="349" spans="4:8" x14ac:dyDescent="0.25">
      <c r="D349" t="e" vm="315">
        <v>#VALUE!</v>
      </c>
      <c r="E349" s="45" t="s">
        <v>2449</v>
      </c>
      <c r="F349">
        <v>-14</v>
      </c>
      <c r="G349" t="s">
        <v>2078</v>
      </c>
      <c r="H349">
        <v>320</v>
      </c>
    </row>
    <row r="350" spans="4:8" x14ac:dyDescent="0.25">
      <c r="D350" t="e" vm="316">
        <v>#VALUE!</v>
      </c>
      <c r="E350" s="45" t="s">
        <v>2450</v>
      </c>
      <c r="F350">
        <v>-10</v>
      </c>
      <c r="G350" t="s">
        <v>2078</v>
      </c>
      <c r="H350">
        <v>321</v>
      </c>
    </row>
    <row r="351" spans="4:8" x14ac:dyDescent="0.25">
      <c r="D351" t="e" vm="317">
        <v>#VALUE!</v>
      </c>
      <c r="E351" s="45" t="s">
        <v>2451</v>
      </c>
      <c r="F351">
        <v>-16</v>
      </c>
      <c r="G351" t="s">
        <v>2078</v>
      </c>
      <c r="H351">
        <v>322</v>
      </c>
    </row>
    <row r="352" spans="4:8" x14ac:dyDescent="0.25">
      <c r="D352" t="e" vm="318">
        <v>#VALUE!</v>
      </c>
      <c r="E352" s="45" t="s">
        <v>2452</v>
      </c>
      <c r="F352">
        <v>-16</v>
      </c>
      <c r="G352" t="s">
        <v>2078</v>
      </c>
      <c r="H352">
        <v>323</v>
      </c>
    </row>
    <row r="353" spans="4:8" x14ac:dyDescent="0.25">
      <c r="D353" t="e" vm="319">
        <v>#VALUE!</v>
      </c>
      <c r="E353" s="45" t="s">
        <v>2453</v>
      </c>
      <c r="F353">
        <v>-12</v>
      </c>
      <c r="G353" t="s">
        <v>2099</v>
      </c>
      <c r="H353">
        <v>324</v>
      </c>
    </row>
    <row r="354" spans="4:8" x14ac:dyDescent="0.25">
      <c r="D354" t="e" vm="320">
        <v>#VALUE!</v>
      </c>
      <c r="E354" s="45" t="s">
        <v>2454</v>
      </c>
      <c r="F354">
        <v>-14</v>
      </c>
      <c r="G354" t="s">
        <v>2099</v>
      </c>
      <c r="H354">
        <v>328</v>
      </c>
    </row>
    <row r="355" spans="4:8" x14ac:dyDescent="0.25">
      <c r="D355" t="e" vm="321">
        <v>#VALUE!</v>
      </c>
      <c r="E355" s="45" t="s">
        <v>2455</v>
      </c>
      <c r="F355">
        <v>-12</v>
      </c>
      <c r="G355" t="s">
        <v>2078</v>
      </c>
      <c r="H355">
        <v>329</v>
      </c>
    </row>
    <row r="356" spans="4:8" x14ac:dyDescent="0.25">
      <c r="D356" t="e" vm="322">
        <v>#VALUE!</v>
      </c>
      <c r="E356" s="45" t="s">
        <v>2456</v>
      </c>
      <c r="F356">
        <v>-10</v>
      </c>
      <c r="G356" t="s">
        <v>2078</v>
      </c>
      <c r="H356">
        <v>330</v>
      </c>
    </row>
    <row r="357" spans="4:8" x14ac:dyDescent="0.25">
      <c r="D357" t="e" vm="323">
        <v>#VALUE!</v>
      </c>
      <c r="E357" s="45" t="s">
        <v>2457</v>
      </c>
      <c r="F357">
        <v>-12</v>
      </c>
      <c r="G357" t="s">
        <v>2099</v>
      </c>
      <c r="H357">
        <v>332</v>
      </c>
    </row>
    <row r="358" spans="4:8" x14ac:dyDescent="0.25">
      <c r="D358" t="e" vm="324">
        <v>#VALUE!</v>
      </c>
      <c r="E358" s="45" t="s">
        <v>2458</v>
      </c>
      <c r="F358">
        <v>-12</v>
      </c>
      <c r="G358" t="s">
        <v>2099</v>
      </c>
      <c r="H358">
        <v>333</v>
      </c>
    </row>
    <row r="359" spans="4:8" x14ac:dyDescent="0.25">
      <c r="D359" t="e" vm="325">
        <v>#VALUE!</v>
      </c>
      <c r="E359" s="45" t="s">
        <v>2459</v>
      </c>
      <c r="F359">
        <v>-14</v>
      </c>
      <c r="G359" t="s">
        <v>2078</v>
      </c>
      <c r="H359">
        <v>334</v>
      </c>
    </row>
    <row r="360" spans="4:8" x14ac:dyDescent="0.25">
      <c r="D360" t="e" vm="326">
        <v>#VALUE!</v>
      </c>
      <c r="E360" s="45" t="s">
        <v>2460</v>
      </c>
      <c r="F360">
        <v>-10</v>
      </c>
      <c r="G360" t="s">
        <v>2099</v>
      </c>
      <c r="H360">
        <v>335</v>
      </c>
    </row>
    <row r="361" spans="4:8" x14ac:dyDescent="0.25">
      <c r="D361" t="e" vm="327">
        <v>#VALUE!</v>
      </c>
      <c r="E361" s="45" t="s">
        <v>2461</v>
      </c>
      <c r="F361">
        <v>-10</v>
      </c>
      <c r="G361" t="s">
        <v>2099</v>
      </c>
      <c r="H361">
        <v>336</v>
      </c>
    </row>
    <row r="362" spans="4:8" x14ac:dyDescent="0.25">
      <c r="D362" t="e" vm="328">
        <v>#VALUE!</v>
      </c>
      <c r="E362" s="45" t="s">
        <v>2462</v>
      </c>
      <c r="F362">
        <v>-14</v>
      </c>
      <c r="G362" t="s">
        <v>2078</v>
      </c>
      <c r="H362">
        <v>337</v>
      </c>
    </row>
    <row r="363" spans="4:8" x14ac:dyDescent="0.25">
      <c r="D363" t="e" vm="329">
        <v>#VALUE!</v>
      </c>
      <c r="E363" s="45" t="s">
        <v>2463</v>
      </c>
      <c r="F363">
        <v>-14</v>
      </c>
      <c r="G363" t="s">
        <v>2099</v>
      </c>
      <c r="H363">
        <v>338</v>
      </c>
    </row>
    <row r="364" spans="4:8" x14ac:dyDescent="0.25">
      <c r="D364" t="e" vm="330">
        <v>#VALUE!</v>
      </c>
      <c r="E364" s="45" t="s">
        <v>2464</v>
      </c>
      <c r="F364">
        <v>-12</v>
      </c>
      <c r="G364" t="s">
        <v>2099</v>
      </c>
      <c r="H364">
        <v>339</v>
      </c>
    </row>
    <row r="365" spans="4:8" x14ac:dyDescent="0.25">
      <c r="D365" t="e" vm="331">
        <v>#VALUE!</v>
      </c>
      <c r="E365" s="45" t="s">
        <v>2465</v>
      </c>
      <c r="F365">
        <v>-12</v>
      </c>
      <c r="G365" t="s">
        <v>2078</v>
      </c>
      <c r="H365">
        <v>340</v>
      </c>
    </row>
    <row r="366" spans="4:8" x14ac:dyDescent="0.25">
      <c r="D366" t="e" vm="332">
        <v>#VALUE!</v>
      </c>
      <c r="E366" s="45" t="s">
        <v>2466</v>
      </c>
      <c r="F366">
        <v>-10</v>
      </c>
      <c r="G366" t="s">
        <v>2078</v>
      </c>
      <c r="H366">
        <v>341</v>
      </c>
    </row>
    <row r="367" spans="4:8" x14ac:dyDescent="0.25">
      <c r="D367" t="e" vm="333">
        <v>#VALUE!</v>
      </c>
      <c r="E367" s="45" t="s">
        <v>2467</v>
      </c>
      <c r="F367">
        <v>-10</v>
      </c>
      <c r="G367" t="s">
        <v>2078</v>
      </c>
      <c r="H367">
        <v>342</v>
      </c>
    </row>
    <row r="368" spans="4:8" x14ac:dyDescent="0.25">
      <c r="D368" t="e" vm="334">
        <v>#VALUE!</v>
      </c>
      <c r="E368" s="45" t="s">
        <v>2468</v>
      </c>
      <c r="F368">
        <v>-10</v>
      </c>
      <c r="G368" t="s">
        <v>2099</v>
      </c>
      <c r="H368">
        <v>344</v>
      </c>
    </row>
    <row r="369" spans="4:8" x14ac:dyDescent="0.25">
      <c r="D369" t="e" vm="335">
        <v>#VALUE!</v>
      </c>
      <c r="E369" s="45" t="s">
        <v>2469</v>
      </c>
      <c r="F369">
        <v>-16</v>
      </c>
      <c r="G369" t="s">
        <v>2078</v>
      </c>
      <c r="H369">
        <v>345</v>
      </c>
    </row>
    <row r="370" spans="4:8" x14ac:dyDescent="0.25">
      <c r="D370" t="e" vm="336">
        <v>#VALUE!</v>
      </c>
      <c r="E370" s="45" t="s">
        <v>2470</v>
      </c>
      <c r="F370">
        <v>-16</v>
      </c>
      <c r="G370" t="s">
        <v>2078</v>
      </c>
      <c r="H370">
        <v>347</v>
      </c>
    </row>
    <row r="371" spans="4:8" x14ac:dyDescent="0.25">
      <c r="D371" t="e" vm="337">
        <v>#VALUE!</v>
      </c>
      <c r="E371" s="45" t="s">
        <v>2471</v>
      </c>
      <c r="F371">
        <v>-14</v>
      </c>
      <c r="G371" t="s">
        <v>2078</v>
      </c>
      <c r="H371">
        <v>348</v>
      </c>
    </row>
    <row r="372" spans="4:8" x14ac:dyDescent="0.25">
      <c r="D372" t="e" vm="338">
        <v>#VALUE!</v>
      </c>
      <c r="E372" s="45" t="s">
        <v>2472</v>
      </c>
      <c r="F372">
        <v>-18</v>
      </c>
      <c r="G372" t="s">
        <v>2078</v>
      </c>
      <c r="H372">
        <v>349</v>
      </c>
    </row>
    <row r="373" spans="4:8" x14ac:dyDescent="0.25">
      <c r="D373" t="e" vm="339">
        <v>#VALUE!</v>
      </c>
      <c r="E373" s="45" t="s">
        <v>2473</v>
      </c>
      <c r="F373">
        <v>-10</v>
      </c>
      <c r="G373" t="s">
        <v>2099</v>
      </c>
      <c r="H373">
        <v>350</v>
      </c>
    </row>
    <row r="374" spans="4:8" x14ac:dyDescent="0.25">
      <c r="D374" t="e" vm="340">
        <v>#VALUE!</v>
      </c>
      <c r="E374" s="45" t="s">
        <v>2474</v>
      </c>
      <c r="F374">
        <v>-20</v>
      </c>
      <c r="G374" t="s">
        <v>2078</v>
      </c>
      <c r="H374">
        <v>352</v>
      </c>
    </row>
    <row r="375" spans="4:8" x14ac:dyDescent="0.25">
      <c r="D375" t="e" vm="341">
        <v>#VALUE!</v>
      </c>
      <c r="E375" s="45" t="s">
        <v>2475</v>
      </c>
      <c r="F375">
        <v>-12</v>
      </c>
      <c r="G375" t="s">
        <v>2078</v>
      </c>
      <c r="H375">
        <v>353</v>
      </c>
    </row>
    <row r="376" spans="4:8" x14ac:dyDescent="0.25">
      <c r="D376" t="e" vm="342">
        <v>#VALUE!</v>
      </c>
      <c r="E376" s="45" t="s">
        <v>2476</v>
      </c>
      <c r="F376">
        <v>-16</v>
      </c>
      <c r="G376" t="s">
        <v>2078</v>
      </c>
      <c r="H376">
        <v>354</v>
      </c>
    </row>
    <row r="377" spans="4:8" x14ac:dyDescent="0.25">
      <c r="D377" t="e" vm="343">
        <v>#VALUE!</v>
      </c>
      <c r="E377" s="45" t="s">
        <v>2477</v>
      </c>
      <c r="F377">
        <v>-18</v>
      </c>
      <c r="G377" t="s">
        <v>2078</v>
      </c>
      <c r="H377">
        <v>355</v>
      </c>
    </row>
    <row r="378" spans="4:8" x14ac:dyDescent="0.25">
      <c r="D378" t="e" vm="344">
        <v>#VALUE!</v>
      </c>
      <c r="E378" s="45" t="s">
        <v>2478</v>
      </c>
      <c r="F378">
        <v>-10</v>
      </c>
      <c r="G378" t="s">
        <v>2078</v>
      </c>
      <c r="H378">
        <v>357</v>
      </c>
    </row>
    <row r="379" spans="4:8" x14ac:dyDescent="0.25">
      <c r="D379" t="e" vm="345">
        <v>#VALUE!</v>
      </c>
      <c r="E379" s="45" t="s">
        <v>2479</v>
      </c>
      <c r="F379">
        <v>-12</v>
      </c>
      <c r="G379" t="s">
        <v>2099</v>
      </c>
      <c r="H379">
        <v>358</v>
      </c>
    </row>
    <row r="380" spans="4:8" x14ac:dyDescent="0.25">
      <c r="D380" t="e" vm="346">
        <v>#VALUE!</v>
      </c>
      <c r="E380" s="45" t="s">
        <v>2480</v>
      </c>
      <c r="F380">
        <v>-14</v>
      </c>
      <c r="G380" t="s">
        <v>2078</v>
      </c>
      <c r="H380">
        <v>356</v>
      </c>
    </row>
    <row r="381" spans="4:8" x14ac:dyDescent="0.25">
      <c r="D381" t="e" vm="347">
        <v>#VALUE!</v>
      </c>
      <c r="E381" s="45" t="s">
        <v>2481</v>
      </c>
      <c r="F381">
        <v>-10</v>
      </c>
      <c r="G381" t="s">
        <v>2099</v>
      </c>
      <c r="H381">
        <v>360</v>
      </c>
    </row>
    <row r="382" spans="4:8" x14ac:dyDescent="0.25">
      <c r="D382" t="e" vm="348">
        <v>#VALUE!</v>
      </c>
      <c r="E382" s="45" t="s">
        <v>2482</v>
      </c>
      <c r="F382">
        <v>-14</v>
      </c>
      <c r="G382" t="s">
        <v>2078</v>
      </c>
      <c r="H382">
        <v>361</v>
      </c>
    </row>
    <row r="383" spans="4:8" x14ac:dyDescent="0.25">
      <c r="D383" t="e" vm="349">
        <v>#VALUE!</v>
      </c>
      <c r="E383" s="45" t="s">
        <v>2483</v>
      </c>
      <c r="F383">
        <v>-14</v>
      </c>
      <c r="G383" t="s">
        <v>2078</v>
      </c>
      <c r="H383">
        <v>362</v>
      </c>
    </row>
    <row r="384" spans="4:8" x14ac:dyDescent="0.25">
      <c r="D384" t="e" vm="350">
        <v>#VALUE!</v>
      </c>
      <c r="E384" s="45" t="s">
        <v>2484</v>
      </c>
      <c r="F384">
        <v>-12</v>
      </c>
      <c r="G384" t="s">
        <v>2099</v>
      </c>
      <c r="H384">
        <v>363</v>
      </c>
    </row>
    <row r="385" spans="4:8" x14ac:dyDescent="0.25">
      <c r="D385" t="e" vm="351">
        <v>#VALUE!</v>
      </c>
      <c r="E385" s="45" t="s">
        <v>2485</v>
      </c>
      <c r="F385">
        <v>-18</v>
      </c>
      <c r="G385" t="s">
        <v>2078</v>
      </c>
      <c r="H385">
        <v>314</v>
      </c>
    </row>
    <row r="386" spans="4:8" x14ac:dyDescent="0.25">
      <c r="D386" t="e" vm="352">
        <v>#VALUE!</v>
      </c>
      <c r="E386" s="45" t="s">
        <v>2486</v>
      </c>
      <c r="F386">
        <v>-12</v>
      </c>
      <c r="G386" t="s">
        <v>2099</v>
      </c>
      <c r="H386">
        <v>364</v>
      </c>
    </row>
    <row r="387" spans="4:8" x14ac:dyDescent="0.25">
      <c r="D387" t="e" vm="353">
        <v>#VALUE!</v>
      </c>
      <c r="E387" s="45" t="s">
        <v>2487</v>
      </c>
      <c r="F387">
        <v>-14</v>
      </c>
      <c r="G387" t="s">
        <v>2078</v>
      </c>
      <c r="H387">
        <v>365</v>
      </c>
    </row>
    <row r="388" spans="4:8" x14ac:dyDescent="0.25">
      <c r="D388" t="e" vm="354">
        <v>#VALUE!</v>
      </c>
      <c r="E388" s="45" t="s">
        <v>2488</v>
      </c>
      <c r="F388">
        <v>-16</v>
      </c>
      <c r="G388" t="s">
        <v>2078</v>
      </c>
      <c r="H388">
        <v>366</v>
      </c>
    </row>
    <row r="389" spans="4:8" x14ac:dyDescent="0.25">
      <c r="D389" t="e" vm="355">
        <v>#VALUE!</v>
      </c>
      <c r="E389" s="45" t="s">
        <v>2489</v>
      </c>
      <c r="F389">
        <v>-14</v>
      </c>
      <c r="G389" t="s">
        <v>2078</v>
      </c>
      <c r="H389">
        <v>367</v>
      </c>
    </row>
    <row r="390" spans="4:8" x14ac:dyDescent="0.25">
      <c r="D390" t="e" vm="356">
        <v>#VALUE!</v>
      </c>
      <c r="E390" s="45" t="s">
        <v>2490</v>
      </c>
      <c r="F390">
        <v>-14</v>
      </c>
      <c r="G390" t="s">
        <v>2099</v>
      </c>
      <c r="H390">
        <v>368</v>
      </c>
    </row>
    <row r="391" spans="4:8" x14ac:dyDescent="0.25">
      <c r="D391" t="e" vm="357">
        <v>#VALUE!</v>
      </c>
      <c r="E391" s="45" t="s">
        <v>2491</v>
      </c>
      <c r="F391">
        <v>-12</v>
      </c>
      <c r="G391" t="s">
        <v>2099</v>
      </c>
      <c r="H391">
        <v>369</v>
      </c>
    </row>
    <row r="392" spans="4:8" x14ac:dyDescent="0.25">
      <c r="D392" t="e" vm="358">
        <v>#VALUE!</v>
      </c>
      <c r="E392" s="45" t="s">
        <v>2492</v>
      </c>
      <c r="F392">
        <v>-12</v>
      </c>
      <c r="G392" t="s">
        <v>2078</v>
      </c>
      <c r="H392">
        <v>370</v>
      </c>
    </row>
    <row r="393" spans="4:8" x14ac:dyDescent="0.25">
      <c r="D393" t="e" vm="359">
        <v>#VALUE!</v>
      </c>
      <c r="E393" s="45" t="s">
        <v>2493</v>
      </c>
      <c r="F393">
        <v>-12</v>
      </c>
      <c r="G393" t="s">
        <v>2099</v>
      </c>
      <c r="H393">
        <v>371</v>
      </c>
    </row>
    <row r="394" spans="4:8" x14ac:dyDescent="0.25">
      <c r="D394" t="e" vm="360">
        <v>#VALUE!</v>
      </c>
      <c r="E394" s="45" t="s">
        <v>2494</v>
      </c>
      <c r="F394">
        <v>-14</v>
      </c>
      <c r="G394" t="s">
        <v>2078</v>
      </c>
      <c r="H394">
        <v>372</v>
      </c>
    </row>
    <row r="395" spans="4:8" x14ac:dyDescent="0.25">
      <c r="D395" t="e" vm="361">
        <v>#VALUE!</v>
      </c>
      <c r="E395" s="45" t="s">
        <v>2495</v>
      </c>
      <c r="F395">
        <v>-16</v>
      </c>
      <c r="G395" t="s">
        <v>2099</v>
      </c>
      <c r="H395">
        <v>373</v>
      </c>
    </row>
    <row r="396" spans="4:8" x14ac:dyDescent="0.25">
      <c r="D396" t="e" vm="362">
        <v>#VALUE!</v>
      </c>
      <c r="E396" s="45" t="s">
        <v>2496</v>
      </c>
      <c r="F396">
        <v>-12</v>
      </c>
      <c r="G396" t="s">
        <v>2078</v>
      </c>
      <c r="H396">
        <v>374</v>
      </c>
    </row>
    <row r="397" spans="4:8" x14ac:dyDescent="0.25">
      <c r="D397" t="e" vm="363">
        <v>#VALUE!</v>
      </c>
      <c r="E397" s="45" t="s">
        <v>2497</v>
      </c>
      <c r="F397">
        <v>-14</v>
      </c>
      <c r="G397" t="s">
        <v>2078</v>
      </c>
      <c r="H397">
        <v>375</v>
      </c>
    </row>
    <row r="398" spans="4:8" x14ac:dyDescent="0.25">
      <c r="D398" t="e" vm="364">
        <v>#VALUE!</v>
      </c>
      <c r="E398" s="45" t="s">
        <v>2498</v>
      </c>
      <c r="F398">
        <v>-14</v>
      </c>
      <c r="G398" t="s">
        <v>2099</v>
      </c>
      <c r="H398">
        <v>377</v>
      </c>
    </row>
    <row r="399" spans="4:8" x14ac:dyDescent="0.25">
      <c r="D399" t="e" vm="365">
        <v>#VALUE!</v>
      </c>
      <c r="E399" s="45" t="s">
        <v>2499</v>
      </c>
      <c r="F399">
        <v>-14</v>
      </c>
      <c r="G399" t="s">
        <v>2078</v>
      </c>
      <c r="H399">
        <v>378</v>
      </c>
    </row>
    <row r="400" spans="4:8" x14ac:dyDescent="0.25">
      <c r="D400" t="e" vm="366">
        <v>#VALUE!</v>
      </c>
      <c r="E400" s="45" t="s">
        <v>2500</v>
      </c>
      <c r="F400">
        <v>-14</v>
      </c>
      <c r="G400" t="s">
        <v>2078</v>
      </c>
      <c r="H400">
        <v>379</v>
      </c>
    </row>
    <row r="401" spans="4:8" x14ac:dyDescent="0.25">
      <c r="D401" t="e" vm="367">
        <v>#VALUE!</v>
      </c>
      <c r="E401" s="45" t="s">
        <v>2501</v>
      </c>
      <c r="F401">
        <v>-12</v>
      </c>
      <c r="G401" t="s">
        <v>2078</v>
      </c>
      <c r="H401">
        <v>380</v>
      </c>
    </row>
    <row r="402" spans="4:8" x14ac:dyDescent="0.25">
      <c r="D402" t="e" vm="368">
        <v>#VALUE!</v>
      </c>
      <c r="E402" s="45" t="s">
        <v>2502</v>
      </c>
      <c r="F402">
        <v>-14</v>
      </c>
      <c r="G402" t="s">
        <v>2078</v>
      </c>
      <c r="H402">
        <v>381</v>
      </c>
    </row>
    <row r="403" spans="4:8" x14ac:dyDescent="0.25">
      <c r="D403" t="e" vm="369">
        <v>#VALUE!</v>
      </c>
      <c r="E403" s="45" t="s">
        <v>2503</v>
      </c>
      <c r="F403">
        <v>-12</v>
      </c>
      <c r="G403" t="s">
        <v>2078</v>
      </c>
      <c r="H403">
        <v>382</v>
      </c>
    </row>
    <row r="404" spans="4:8" x14ac:dyDescent="0.25">
      <c r="D404" t="e" vm="370">
        <v>#VALUE!</v>
      </c>
      <c r="E404" s="45" t="s">
        <v>2504</v>
      </c>
      <c r="F404">
        <v>-12</v>
      </c>
      <c r="G404" t="s">
        <v>2078</v>
      </c>
      <c r="H404">
        <v>383</v>
      </c>
    </row>
    <row r="405" spans="4:8" x14ac:dyDescent="0.25">
      <c r="D405" t="e" vm="371">
        <v>#VALUE!</v>
      </c>
      <c r="E405" s="45" t="s">
        <v>2505</v>
      </c>
      <c r="F405">
        <v>-14</v>
      </c>
      <c r="G405" t="s">
        <v>2078</v>
      </c>
      <c r="H405">
        <v>384</v>
      </c>
    </row>
    <row r="406" spans="4:8" x14ac:dyDescent="0.25">
      <c r="D406" t="e" vm="372">
        <v>#VALUE!</v>
      </c>
      <c r="E406" s="45" t="s">
        <v>2506</v>
      </c>
      <c r="F406">
        <v>-10</v>
      </c>
      <c r="G406" t="s">
        <v>2099</v>
      </c>
      <c r="H406">
        <v>385</v>
      </c>
    </row>
    <row r="407" spans="4:8" x14ac:dyDescent="0.25">
      <c r="D407" t="e" vm="373">
        <v>#VALUE!</v>
      </c>
      <c r="E407" s="45" t="s">
        <v>2507</v>
      </c>
      <c r="F407">
        <v>-14</v>
      </c>
      <c r="G407" t="s">
        <v>2099</v>
      </c>
      <c r="H407">
        <v>386</v>
      </c>
    </row>
    <row r="408" spans="4:8" x14ac:dyDescent="0.25">
      <c r="D408" t="e" vm="374">
        <v>#VALUE!</v>
      </c>
      <c r="E408" s="45" t="s">
        <v>2508</v>
      </c>
      <c r="F408">
        <v>-10</v>
      </c>
      <c r="G408" t="s">
        <v>2099</v>
      </c>
      <c r="H408">
        <v>387</v>
      </c>
    </row>
    <row r="409" spans="4:8" x14ac:dyDescent="0.25">
      <c r="D409" t="e" vm="375">
        <v>#VALUE!</v>
      </c>
      <c r="E409" s="45" t="s">
        <v>2509</v>
      </c>
      <c r="F409">
        <v>-12</v>
      </c>
      <c r="G409" t="s">
        <v>2099</v>
      </c>
      <c r="H409">
        <v>405</v>
      </c>
    </row>
    <row r="410" spans="4:8" x14ac:dyDescent="0.25">
      <c r="D410" t="e" vm="376">
        <v>#VALUE!</v>
      </c>
      <c r="E410" s="45" t="s">
        <v>2510</v>
      </c>
      <c r="F410">
        <v>-16</v>
      </c>
      <c r="G410" t="s">
        <v>2078</v>
      </c>
      <c r="H410">
        <v>389</v>
      </c>
    </row>
    <row r="411" spans="4:8" x14ac:dyDescent="0.25">
      <c r="D411" t="e" vm="377">
        <v>#VALUE!</v>
      </c>
      <c r="E411" s="45" t="s">
        <v>2511</v>
      </c>
      <c r="F411">
        <v>-12</v>
      </c>
      <c r="G411" t="s">
        <v>2099</v>
      </c>
      <c r="H411">
        <v>390</v>
      </c>
    </row>
    <row r="412" spans="4:8" x14ac:dyDescent="0.25">
      <c r="D412" t="e" vm="378">
        <v>#VALUE!</v>
      </c>
      <c r="E412" s="45" t="s">
        <v>2512</v>
      </c>
      <c r="F412">
        <v>-10</v>
      </c>
      <c r="G412" t="s">
        <v>2078</v>
      </c>
      <c r="H412">
        <v>391</v>
      </c>
    </row>
    <row r="413" spans="4:8" x14ac:dyDescent="0.25">
      <c r="D413" t="e" vm="379">
        <v>#VALUE!</v>
      </c>
      <c r="E413" s="45" t="s">
        <v>2513</v>
      </c>
      <c r="F413">
        <v>-12</v>
      </c>
      <c r="G413" t="s">
        <v>2099</v>
      </c>
      <c r="H413">
        <v>393</v>
      </c>
    </row>
    <row r="414" spans="4:8" x14ac:dyDescent="0.25">
      <c r="D414" t="e" vm="380">
        <v>#VALUE!</v>
      </c>
      <c r="E414" s="45" t="s">
        <v>2514</v>
      </c>
      <c r="F414">
        <v>-10</v>
      </c>
      <c r="G414" t="s">
        <v>2078</v>
      </c>
      <c r="H414">
        <v>394</v>
      </c>
    </row>
    <row r="415" spans="4:8" x14ac:dyDescent="0.25">
      <c r="D415" t="e" vm="381">
        <v>#VALUE!</v>
      </c>
      <c r="E415" s="45" t="s">
        <v>2515</v>
      </c>
      <c r="F415">
        <v>-10</v>
      </c>
      <c r="G415" t="s">
        <v>2078</v>
      </c>
      <c r="H415">
        <v>395</v>
      </c>
    </row>
    <row r="416" spans="4:8" x14ac:dyDescent="0.25">
      <c r="D416" t="e" vm="382">
        <v>#VALUE!</v>
      </c>
      <c r="E416" s="45" t="s">
        <v>2516</v>
      </c>
      <c r="F416">
        <v>-16</v>
      </c>
      <c r="G416" t="s">
        <v>2099</v>
      </c>
      <c r="H416">
        <v>396</v>
      </c>
    </row>
    <row r="417" spans="4:8" x14ac:dyDescent="0.25">
      <c r="D417" t="e" vm="383">
        <v>#VALUE!</v>
      </c>
      <c r="E417" s="45" t="s">
        <v>2517</v>
      </c>
      <c r="F417">
        <v>-16</v>
      </c>
      <c r="G417" t="s">
        <v>2078</v>
      </c>
      <c r="H417">
        <v>399</v>
      </c>
    </row>
    <row r="418" spans="4:8" x14ac:dyDescent="0.25">
      <c r="D418" t="e" vm="384">
        <v>#VALUE!</v>
      </c>
      <c r="E418" s="45" t="s">
        <v>2518</v>
      </c>
      <c r="F418">
        <v>-10</v>
      </c>
      <c r="G418" t="s">
        <v>2099</v>
      </c>
      <c r="H418">
        <v>400</v>
      </c>
    </row>
    <row r="419" spans="4:8" x14ac:dyDescent="0.25">
      <c r="D419" t="e" vm="385">
        <v>#VALUE!</v>
      </c>
      <c r="E419" s="45" t="s">
        <v>2519</v>
      </c>
      <c r="F419">
        <v>-14</v>
      </c>
      <c r="G419" t="s">
        <v>2078</v>
      </c>
      <c r="H419">
        <v>402</v>
      </c>
    </row>
    <row r="420" spans="4:8" x14ac:dyDescent="0.25">
      <c r="D420" t="e" vm="386">
        <v>#VALUE!</v>
      </c>
      <c r="E420" s="45" t="s">
        <v>2520</v>
      </c>
      <c r="F420">
        <v>-12</v>
      </c>
      <c r="G420" t="s">
        <v>2078</v>
      </c>
      <c r="H420">
        <v>403</v>
      </c>
    </row>
    <row r="421" spans="4:8" x14ac:dyDescent="0.25">
      <c r="D421" t="e" vm="387">
        <v>#VALUE!</v>
      </c>
      <c r="E421" s="45" t="s">
        <v>2521</v>
      </c>
      <c r="F421">
        <v>-14</v>
      </c>
      <c r="G421" t="s">
        <v>2078</v>
      </c>
      <c r="H421">
        <v>404</v>
      </c>
    </row>
    <row r="422" spans="4:8" x14ac:dyDescent="0.25">
      <c r="D422" t="e" vm="388">
        <v>#VALUE!</v>
      </c>
      <c r="E422" s="45" t="s">
        <v>2522</v>
      </c>
      <c r="F422">
        <v>-12</v>
      </c>
      <c r="G422" t="s">
        <v>2078</v>
      </c>
      <c r="H422">
        <v>406</v>
      </c>
    </row>
    <row r="423" spans="4:8" x14ac:dyDescent="0.25">
      <c r="D423" t="e" vm="389">
        <v>#VALUE!</v>
      </c>
      <c r="E423" s="45" t="s">
        <v>2523</v>
      </c>
      <c r="F423">
        <v>-14</v>
      </c>
      <c r="G423" t="s">
        <v>2099</v>
      </c>
      <c r="H423">
        <v>407</v>
      </c>
    </row>
    <row r="424" spans="4:8" x14ac:dyDescent="0.25">
      <c r="D424" t="e" vm="390">
        <v>#VALUE!</v>
      </c>
      <c r="E424" s="45" t="s">
        <v>2524</v>
      </c>
      <c r="F424">
        <v>-14</v>
      </c>
      <c r="G424" t="s">
        <v>2078</v>
      </c>
      <c r="H424">
        <v>409</v>
      </c>
    </row>
    <row r="425" spans="4:8" x14ac:dyDescent="0.25">
      <c r="D425" t="e" vm="391">
        <v>#VALUE!</v>
      </c>
      <c r="E425" s="45" t="s">
        <v>2525</v>
      </c>
      <c r="F425">
        <v>-14</v>
      </c>
      <c r="G425" t="s">
        <v>2078</v>
      </c>
      <c r="H425">
        <v>410</v>
      </c>
    </row>
    <row r="426" spans="4:8" x14ac:dyDescent="0.25">
      <c r="D426" t="e" vm="392">
        <v>#VALUE!</v>
      </c>
      <c r="E426" s="45" t="s">
        <v>2526</v>
      </c>
      <c r="F426">
        <v>-16</v>
      </c>
      <c r="G426" t="s">
        <v>2078</v>
      </c>
      <c r="H426">
        <v>414</v>
      </c>
    </row>
    <row r="427" spans="4:8" x14ac:dyDescent="0.25">
      <c r="D427" t="e" vm="393">
        <v>#VALUE!</v>
      </c>
      <c r="E427" s="45" t="s">
        <v>2527</v>
      </c>
      <c r="F427">
        <v>-14</v>
      </c>
      <c r="G427" t="s">
        <v>2078</v>
      </c>
      <c r="H427">
        <v>415</v>
      </c>
    </row>
    <row r="428" spans="4:8" x14ac:dyDescent="0.25">
      <c r="D428" t="e" vm="394">
        <v>#VALUE!</v>
      </c>
      <c r="E428" s="45" t="s">
        <v>2528</v>
      </c>
      <c r="F428">
        <v>-14</v>
      </c>
      <c r="G428" t="s">
        <v>2078</v>
      </c>
      <c r="H428">
        <v>416</v>
      </c>
    </row>
    <row r="429" spans="4:8" x14ac:dyDescent="0.25">
      <c r="D429" t="e" vm="395">
        <v>#VALUE!</v>
      </c>
      <c r="E429" s="45" t="s">
        <v>2529</v>
      </c>
      <c r="F429">
        <v>-16</v>
      </c>
      <c r="G429" t="s">
        <v>2078</v>
      </c>
      <c r="H429">
        <v>417</v>
      </c>
    </row>
    <row r="430" spans="4:8" x14ac:dyDescent="0.25">
      <c r="D430" t="e" vm="396">
        <v>#VALUE!</v>
      </c>
      <c r="E430" s="45" t="s">
        <v>2530</v>
      </c>
      <c r="F430">
        <v>-16</v>
      </c>
      <c r="G430" t="s">
        <v>2078</v>
      </c>
      <c r="H430">
        <v>418</v>
      </c>
    </row>
    <row r="431" spans="4:8" x14ac:dyDescent="0.25">
      <c r="D431" t="e" vm="397">
        <v>#VALUE!</v>
      </c>
      <c r="E431" s="45" t="s">
        <v>2531</v>
      </c>
      <c r="F431">
        <v>-12</v>
      </c>
      <c r="G431" t="s">
        <v>2078</v>
      </c>
      <c r="H431">
        <v>419</v>
      </c>
    </row>
    <row r="432" spans="4:8" x14ac:dyDescent="0.25">
      <c r="D432" t="e" vm="398">
        <v>#VALUE!</v>
      </c>
      <c r="E432" s="45" t="s">
        <v>2532</v>
      </c>
      <c r="F432">
        <v>-16</v>
      </c>
      <c r="G432" t="s">
        <v>2078</v>
      </c>
      <c r="H432">
        <v>420</v>
      </c>
    </row>
    <row r="433" spans="4:8" x14ac:dyDescent="0.25">
      <c r="D433" t="e" vm="399">
        <v>#VALUE!</v>
      </c>
      <c r="E433" s="45" t="s">
        <v>2533</v>
      </c>
      <c r="F433">
        <v>-16</v>
      </c>
      <c r="G433" t="s">
        <v>2078</v>
      </c>
      <c r="H433">
        <v>423</v>
      </c>
    </row>
    <row r="434" spans="4:8" x14ac:dyDescent="0.25">
      <c r="D434" t="e" vm="400">
        <v>#VALUE!</v>
      </c>
      <c r="E434" s="45" t="s">
        <v>2534</v>
      </c>
      <c r="F434">
        <v>-16</v>
      </c>
      <c r="G434" t="s">
        <v>2078</v>
      </c>
      <c r="H434">
        <v>424</v>
      </c>
    </row>
    <row r="435" spans="4:8" x14ac:dyDescent="0.25">
      <c r="D435" t="e" vm="401">
        <v>#VALUE!</v>
      </c>
      <c r="E435" s="45" t="s">
        <v>2535</v>
      </c>
      <c r="F435">
        <v>-12</v>
      </c>
      <c r="G435" t="s">
        <v>2078</v>
      </c>
      <c r="H435">
        <v>426</v>
      </c>
    </row>
    <row r="436" spans="4:8" x14ac:dyDescent="0.25">
      <c r="D436" t="e" vm="402">
        <v>#VALUE!</v>
      </c>
      <c r="E436" s="45" t="s">
        <v>2536</v>
      </c>
      <c r="F436">
        <v>-12</v>
      </c>
      <c r="G436" t="s">
        <v>2078</v>
      </c>
      <c r="H436">
        <v>429</v>
      </c>
    </row>
    <row r="437" spans="4:8" x14ac:dyDescent="0.25">
      <c r="D437" t="e" vm="403">
        <v>#VALUE!</v>
      </c>
      <c r="E437" s="45" t="s">
        <v>2537</v>
      </c>
      <c r="F437">
        <v>-18</v>
      </c>
      <c r="G437" t="s">
        <v>2078</v>
      </c>
      <c r="H437">
        <v>431</v>
      </c>
    </row>
    <row r="438" spans="4:8" x14ac:dyDescent="0.25">
      <c r="D438" t="e" vm="404">
        <v>#VALUE!</v>
      </c>
      <c r="E438" s="45" t="s">
        <v>2538</v>
      </c>
      <c r="F438">
        <v>-16</v>
      </c>
      <c r="G438" t="s">
        <v>2078</v>
      </c>
      <c r="H438">
        <v>432</v>
      </c>
    </row>
    <row r="439" spans="4:8" x14ac:dyDescent="0.25">
      <c r="D439" t="e" vm="405">
        <v>#VALUE!</v>
      </c>
      <c r="E439" s="45" t="s">
        <v>2539</v>
      </c>
      <c r="F439">
        <v>-12</v>
      </c>
      <c r="G439" t="s">
        <v>2078</v>
      </c>
      <c r="H439">
        <v>433</v>
      </c>
    </row>
    <row r="440" spans="4:8" x14ac:dyDescent="0.25">
      <c r="D440" t="e" vm="406">
        <v>#VALUE!</v>
      </c>
      <c r="E440" s="45" t="s">
        <v>2540</v>
      </c>
      <c r="F440">
        <v>-12</v>
      </c>
      <c r="G440" t="s">
        <v>2099</v>
      </c>
      <c r="H440">
        <v>434</v>
      </c>
    </row>
    <row r="441" spans="4:8" x14ac:dyDescent="0.25">
      <c r="D441" t="e" vm="407">
        <v>#VALUE!</v>
      </c>
      <c r="E441" s="45" t="s">
        <v>2541</v>
      </c>
      <c r="F441">
        <v>-14</v>
      </c>
      <c r="G441" t="s">
        <v>2078</v>
      </c>
      <c r="H441">
        <v>435</v>
      </c>
    </row>
    <row r="442" spans="4:8" x14ac:dyDescent="0.25">
      <c r="D442" t="e" vm="408">
        <v>#VALUE!</v>
      </c>
      <c r="E442" s="45" t="s">
        <v>2542</v>
      </c>
      <c r="F442">
        <v>-14</v>
      </c>
      <c r="G442" t="s">
        <v>2078</v>
      </c>
      <c r="H442">
        <v>436</v>
      </c>
    </row>
    <row r="443" spans="4:8" x14ac:dyDescent="0.25">
      <c r="D443" t="e" vm="409">
        <v>#VALUE!</v>
      </c>
      <c r="E443" s="45" t="s">
        <v>2543</v>
      </c>
      <c r="F443">
        <v>-14</v>
      </c>
      <c r="G443" t="s">
        <v>2078</v>
      </c>
      <c r="H443">
        <v>437</v>
      </c>
    </row>
    <row r="444" spans="4:8" x14ac:dyDescent="0.25">
      <c r="D444" t="e" vm="410">
        <v>#VALUE!</v>
      </c>
      <c r="E444" s="45" t="s">
        <v>2544</v>
      </c>
      <c r="F444">
        <v>-12</v>
      </c>
      <c r="G444" t="s">
        <v>2099</v>
      </c>
      <c r="H444">
        <v>439</v>
      </c>
    </row>
    <row r="445" spans="4:8" x14ac:dyDescent="0.25">
      <c r="D445" t="e" vm="411">
        <v>#VALUE!</v>
      </c>
      <c r="E445" s="45" t="s">
        <v>2545</v>
      </c>
      <c r="F445">
        <v>-12</v>
      </c>
      <c r="G445" t="s">
        <v>2078</v>
      </c>
      <c r="H445">
        <v>440</v>
      </c>
    </row>
    <row r="446" spans="4:8" x14ac:dyDescent="0.25">
      <c r="D446" t="e" vm="412">
        <v>#VALUE!</v>
      </c>
      <c r="E446" s="45" t="s">
        <v>2546</v>
      </c>
      <c r="F446">
        <v>-14</v>
      </c>
      <c r="G446" t="s">
        <v>2078</v>
      </c>
      <c r="H446">
        <v>441</v>
      </c>
    </row>
    <row r="447" spans="4:8" x14ac:dyDescent="0.25">
      <c r="D447" t="e" vm="413">
        <v>#VALUE!</v>
      </c>
      <c r="E447" s="45" t="s">
        <v>2547</v>
      </c>
      <c r="F447">
        <v>-14</v>
      </c>
      <c r="G447" t="s">
        <v>2078</v>
      </c>
      <c r="H447">
        <v>442</v>
      </c>
    </row>
    <row r="448" spans="4:8" x14ac:dyDescent="0.25">
      <c r="D448" t="e" vm="414">
        <v>#VALUE!</v>
      </c>
      <c r="E448" s="45" t="s">
        <v>2548</v>
      </c>
      <c r="F448">
        <v>-16</v>
      </c>
      <c r="G448" t="s">
        <v>2078</v>
      </c>
      <c r="H448">
        <v>443</v>
      </c>
    </row>
    <row r="449" spans="4:8" x14ac:dyDescent="0.25">
      <c r="D449" t="e" vm="415">
        <v>#VALUE!</v>
      </c>
      <c r="E449" s="45" t="s">
        <v>2549</v>
      </c>
      <c r="F449">
        <v>-12</v>
      </c>
      <c r="G449" t="s">
        <v>2078</v>
      </c>
      <c r="H449">
        <v>444</v>
      </c>
    </row>
    <row r="450" spans="4:8" x14ac:dyDescent="0.25">
      <c r="D450" t="e" vm="416">
        <v>#VALUE!</v>
      </c>
      <c r="E450" s="45" t="s">
        <v>2550</v>
      </c>
      <c r="F450">
        <v>-16</v>
      </c>
      <c r="G450" t="s">
        <v>2078</v>
      </c>
      <c r="H450">
        <v>445</v>
      </c>
    </row>
    <row r="451" spans="4:8" x14ac:dyDescent="0.25">
      <c r="D451" t="e" vm="417">
        <v>#VALUE!</v>
      </c>
      <c r="E451" s="45" t="s">
        <v>2551</v>
      </c>
      <c r="F451">
        <v>-16</v>
      </c>
      <c r="G451" t="s">
        <v>2078</v>
      </c>
      <c r="H451">
        <v>411</v>
      </c>
    </row>
    <row r="452" spans="4:8" x14ac:dyDescent="0.25">
      <c r="D452" t="e" vm="418">
        <v>#VALUE!</v>
      </c>
      <c r="E452" s="45" t="s">
        <v>2552</v>
      </c>
      <c r="F452">
        <v>-12</v>
      </c>
      <c r="G452" t="s">
        <v>2078</v>
      </c>
      <c r="H452">
        <v>412</v>
      </c>
    </row>
    <row r="453" spans="4:8" x14ac:dyDescent="0.25">
      <c r="D453" t="e" vm="419">
        <v>#VALUE!</v>
      </c>
      <c r="E453" s="45" t="s">
        <v>2553</v>
      </c>
      <c r="F453">
        <v>-10</v>
      </c>
      <c r="G453" t="s">
        <v>2078</v>
      </c>
      <c r="H453">
        <v>446</v>
      </c>
    </row>
    <row r="454" spans="4:8" x14ac:dyDescent="0.25">
      <c r="D454" t="e" vm="420">
        <v>#VALUE!</v>
      </c>
      <c r="E454" s="45" t="s">
        <v>2554</v>
      </c>
      <c r="F454">
        <v>-14</v>
      </c>
      <c r="G454" t="s">
        <v>2099</v>
      </c>
      <c r="H454">
        <v>447</v>
      </c>
    </row>
    <row r="455" spans="4:8" x14ac:dyDescent="0.25">
      <c r="D455" t="e" vm="421">
        <v>#VALUE!</v>
      </c>
      <c r="E455" s="45" t="s">
        <v>2555</v>
      </c>
      <c r="F455">
        <v>-14</v>
      </c>
      <c r="G455" t="s">
        <v>2078</v>
      </c>
      <c r="H455">
        <v>448</v>
      </c>
    </row>
    <row r="456" spans="4:8" x14ac:dyDescent="0.25">
      <c r="D456" t="e" vm="422">
        <v>#VALUE!</v>
      </c>
      <c r="E456" s="45" t="s">
        <v>2556</v>
      </c>
      <c r="F456">
        <v>-12</v>
      </c>
      <c r="G456" t="s">
        <v>2099</v>
      </c>
      <c r="H456">
        <v>449</v>
      </c>
    </row>
    <row r="457" spans="4:8" x14ac:dyDescent="0.25">
      <c r="D457" t="e" vm="423">
        <v>#VALUE!</v>
      </c>
      <c r="E457" s="45" t="s">
        <v>2557</v>
      </c>
      <c r="F457">
        <v>-10</v>
      </c>
      <c r="G457" t="s">
        <v>2099</v>
      </c>
      <c r="H457">
        <v>450</v>
      </c>
    </row>
    <row r="458" spans="4:8" x14ac:dyDescent="0.25">
      <c r="D458" t="e" vm="424">
        <v>#VALUE!</v>
      </c>
      <c r="E458" s="45" t="s">
        <v>2558</v>
      </c>
      <c r="F458">
        <v>-18</v>
      </c>
      <c r="G458" t="s">
        <v>2078</v>
      </c>
      <c r="H458">
        <v>451</v>
      </c>
    </row>
    <row r="459" spans="4:8" x14ac:dyDescent="0.25">
      <c r="D459" t="e" vm="425">
        <v>#VALUE!</v>
      </c>
      <c r="E459" s="45" t="s">
        <v>2559</v>
      </c>
      <c r="F459">
        <v>-14</v>
      </c>
      <c r="G459" t="s">
        <v>2078</v>
      </c>
      <c r="H459">
        <v>452</v>
      </c>
    </row>
    <row r="460" spans="4:8" x14ac:dyDescent="0.25">
      <c r="D460" t="e" vm="426">
        <v>#VALUE!</v>
      </c>
      <c r="E460" s="45" t="s">
        <v>2560</v>
      </c>
      <c r="F460">
        <v>-12</v>
      </c>
      <c r="G460" t="s">
        <v>2078</v>
      </c>
      <c r="H460">
        <v>453</v>
      </c>
    </row>
    <row r="461" spans="4:8" x14ac:dyDescent="0.25">
      <c r="D461" t="e" vm="427">
        <v>#VALUE!</v>
      </c>
      <c r="E461" s="45" t="s">
        <v>2561</v>
      </c>
      <c r="F461">
        <v>-16</v>
      </c>
      <c r="G461" t="s">
        <v>2078</v>
      </c>
      <c r="H461">
        <v>454</v>
      </c>
    </row>
    <row r="462" spans="4:8" x14ac:dyDescent="0.25">
      <c r="D462" t="e" vm="428">
        <v>#VALUE!</v>
      </c>
      <c r="E462" s="45" t="s">
        <v>2562</v>
      </c>
      <c r="F462">
        <v>-12</v>
      </c>
      <c r="G462" t="s">
        <v>2078</v>
      </c>
      <c r="H462">
        <v>455</v>
      </c>
    </row>
    <row r="463" spans="4:8" x14ac:dyDescent="0.25">
      <c r="D463" t="e" vm="429">
        <v>#VALUE!</v>
      </c>
      <c r="E463" s="45" t="s">
        <v>2563</v>
      </c>
      <c r="F463">
        <v>-16</v>
      </c>
      <c r="G463" t="s">
        <v>2078</v>
      </c>
      <c r="H463">
        <v>457</v>
      </c>
    </row>
    <row r="464" spans="4:8" x14ac:dyDescent="0.25">
      <c r="D464" t="e" vm="430">
        <v>#VALUE!</v>
      </c>
      <c r="E464" s="45" t="s">
        <v>2564</v>
      </c>
      <c r="F464">
        <v>-10</v>
      </c>
      <c r="G464" t="s">
        <v>2099</v>
      </c>
      <c r="H464">
        <v>458</v>
      </c>
    </row>
    <row r="465" spans="4:8" x14ac:dyDescent="0.25">
      <c r="D465" t="e" vm="431">
        <v>#VALUE!</v>
      </c>
      <c r="E465" s="45" t="s">
        <v>2565</v>
      </c>
      <c r="F465">
        <v>-16</v>
      </c>
      <c r="G465" t="s">
        <v>2099</v>
      </c>
      <c r="H465">
        <v>459</v>
      </c>
    </row>
    <row r="466" spans="4:8" x14ac:dyDescent="0.25">
      <c r="D466" t="e" vm="432">
        <v>#VALUE!</v>
      </c>
      <c r="E466" s="45" t="s">
        <v>2566</v>
      </c>
      <c r="F466">
        <v>-16</v>
      </c>
      <c r="G466" t="s">
        <v>2078</v>
      </c>
      <c r="H466">
        <v>460</v>
      </c>
    </row>
    <row r="467" spans="4:8" x14ac:dyDescent="0.25">
      <c r="D467" t="e" vm="433">
        <v>#VALUE!</v>
      </c>
      <c r="E467" s="45" t="s">
        <v>2567</v>
      </c>
      <c r="F467">
        <v>-12</v>
      </c>
      <c r="G467" t="s">
        <v>2078</v>
      </c>
      <c r="H467">
        <v>461</v>
      </c>
    </row>
    <row r="468" spans="4:8" x14ac:dyDescent="0.25">
      <c r="D468" t="e" vm="434">
        <v>#VALUE!</v>
      </c>
      <c r="E468" s="45" t="s">
        <v>2568</v>
      </c>
      <c r="F468">
        <v>-14</v>
      </c>
      <c r="G468" t="s">
        <v>2078</v>
      </c>
      <c r="H468">
        <v>462</v>
      </c>
    </row>
    <row r="469" spans="4:8" x14ac:dyDescent="0.25">
      <c r="D469" t="e" vm="435">
        <v>#VALUE!</v>
      </c>
      <c r="E469" s="45" t="s">
        <v>2569</v>
      </c>
      <c r="F469">
        <v>-14</v>
      </c>
      <c r="G469" t="s">
        <v>2078</v>
      </c>
      <c r="H469">
        <v>463</v>
      </c>
    </row>
    <row r="470" spans="4:8" x14ac:dyDescent="0.25">
      <c r="D470" t="e" vm="436">
        <v>#VALUE!</v>
      </c>
      <c r="E470" s="45" t="s">
        <v>2570</v>
      </c>
      <c r="F470">
        <v>-12</v>
      </c>
      <c r="G470" t="s">
        <v>2099</v>
      </c>
      <c r="H470">
        <v>464</v>
      </c>
    </row>
    <row r="471" spans="4:8" x14ac:dyDescent="0.25">
      <c r="D471" t="e" vm="437">
        <v>#VALUE!</v>
      </c>
      <c r="E471" s="45" t="s">
        <v>2571</v>
      </c>
      <c r="F471">
        <v>-12</v>
      </c>
      <c r="G471" t="s">
        <v>2099</v>
      </c>
      <c r="H471">
        <v>465</v>
      </c>
    </row>
    <row r="472" spans="4:8" x14ac:dyDescent="0.25">
      <c r="D472" t="e" vm="438">
        <v>#VALUE!</v>
      </c>
      <c r="E472" s="45" t="s">
        <v>2572</v>
      </c>
      <c r="F472">
        <v>-12</v>
      </c>
      <c r="G472" t="s">
        <v>2078</v>
      </c>
      <c r="H472">
        <v>466</v>
      </c>
    </row>
    <row r="473" spans="4:8" x14ac:dyDescent="0.25">
      <c r="D473" t="e" vm="439">
        <v>#VALUE!</v>
      </c>
      <c r="E473" s="45" t="s">
        <v>2573</v>
      </c>
      <c r="F473">
        <v>-10</v>
      </c>
      <c r="G473" t="s">
        <v>2099</v>
      </c>
      <c r="H473">
        <v>467</v>
      </c>
    </row>
    <row r="474" spans="4:8" x14ac:dyDescent="0.25">
      <c r="D474" t="e" vm="440">
        <v>#VALUE!</v>
      </c>
      <c r="E474" s="45" t="s">
        <v>2574</v>
      </c>
      <c r="F474">
        <v>-16</v>
      </c>
      <c r="G474" t="s">
        <v>2078</v>
      </c>
      <c r="H474">
        <v>427</v>
      </c>
    </row>
    <row r="475" spans="4:8" x14ac:dyDescent="0.25">
      <c r="D475" t="e" vm="440">
        <v>#VALUE!</v>
      </c>
      <c r="E475" s="45" t="s">
        <v>2574</v>
      </c>
      <c r="F475">
        <v>-16</v>
      </c>
      <c r="G475" t="s">
        <v>2099</v>
      </c>
      <c r="H475">
        <v>468</v>
      </c>
    </row>
    <row r="476" spans="4:8" x14ac:dyDescent="0.25">
      <c r="D476" t="e" vm="441">
        <v>#VALUE!</v>
      </c>
      <c r="E476" s="45" t="s">
        <v>2575</v>
      </c>
      <c r="F476">
        <v>-10</v>
      </c>
      <c r="G476" t="s">
        <v>2078</v>
      </c>
      <c r="H476">
        <v>470</v>
      </c>
    </row>
    <row r="477" spans="4:8" x14ac:dyDescent="0.25">
      <c r="D477" t="e" vm="442">
        <v>#VALUE!</v>
      </c>
      <c r="E477" s="45" t="s">
        <v>2576</v>
      </c>
      <c r="F477">
        <v>-12</v>
      </c>
      <c r="G477" t="s">
        <v>2078</v>
      </c>
      <c r="H477">
        <v>469</v>
      </c>
    </row>
    <row r="478" spans="4:8" x14ac:dyDescent="0.25">
      <c r="D478" t="e" vm="443">
        <v>#VALUE!</v>
      </c>
      <c r="E478" s="45" t="s">
        <v>2577</v>
      </c>
      <c r="F478">
        <v>-12</v>
      </c>
      <c r="G478" t="s">
        <v>2099</v>
      </c>
      <c r="H478">
        <v>471</v>
      </c>
    </row>
    <row r="479" spans="4:8" x14ac:dyDescent="0.25">
      <c r="D479" t="e" vm="444">
        <v>#VALUE!</v>
      </c>
      <c r="E479" s="45" t="s">
        <v>2578</v>
      </c>
      <c r="F479">
        <v>-14</v>
      </c>
      <c r="G479" t="s">
        <v>2078</v>
      </c>
      <c r="H479">
        <v>472</v>
      </c>
    </row>
    <row r="480" spans="4:8" x14ac:dyDescent="0.25">
      <c r="D480" t="e" vm="445">
        <v>#VALUE!</v>
      </c>
      <c r="E480" s="45" t="s">
        <v>2579</v>
      </c>
      <c r="F480">
        <v>-12</v>
      </c>
      <c r="G480" t="s">
        <v>2078</v>
      </c>
      <c r="H480">
        <v>473</v>
      </c>
    </row>
    <row r="481" spans="4:8" x14ac:dyDescent="0.25">
      <c r="D481" t="e" vm="446">
        <v>#VALUE!</v>
      </c>
      <c r="E481" s="45" t="s">
        <v>2580</v>
      </c>
      <c r="F481">
        <v>-12</v>
      </c>
      <c r="G481" t="s">
        <v>2078</v>
      </c>
      <c r="H481">
        <v>475</v>
      </c>
    </row>
    <row r="482" spans="4:8" x14ac:dyDescent="0.25">
      <c r="D482" t="e" vm="447">
        <v>#VALUE!</v>
      </c>
      <c r="E482" s="45" t="s">
        <v>2581</v>
      </c>
      <c r="F482">
        <v>-16</v>
      </c>
      <c r="G482" t="s">
        <v>2078</v>
      </c>
      <c r="H482">
        <v>476</v>
      </c>
    </row>
    <row r="483" spans="4:8" x14ac:dyDescent="0.25">
      <c r="D483" t="e" vm="448">
        <v>#VALUE!</v>
      </c>
      <c r="E483" s="45" t="s">
        <v>2582</v>
      </c>
      <c r="F483">
        <v>-10</v>
      </c>
      <c r="G483" t="s">
        <v>2078</v>
      </c>
      <c r="H483">
        <v>478</v>
      </c>
    </row>
    <row r="484" spans="4:8" x14ac:dyDescent="0.25">
      <c r="D484" t="e" vm="449">
        <v>#VALUE!</v>
      </c>
      <c r="E484" s="45" t="s">
        <v>2583</v>
      </c>
      <c r="F484">
        <v>-10</v>
      </c>
      <c r="G484" t="s">
        <v>2078</v>
      </c>
      <c r="H484">
        <v>479</v>
      </c>
    </row>
    <row r="485" spans="4:8" x14ac:dyDescent="0.25">
      <c r="D485" t="e" vm="450">
        <v>#VALUE!</v>
      </c>
      <c r="E485" s="45" t="s">
        <v>2584</v>
      </c>
      <c r="F485">
        <v>-16</v>
      </c>
      <c r="G485" t="s">
        <v>2078</v>
      </c>
      <c r="H485">
        <v>480</v>
      </c>
    </row>
    <row r="486" spans="4:8" x14ac:dyDescent="0.25">
      <c r="D486" t="e" vm="451">
        <v>#VALUE!</v>
      </c>
      <c r="E486" s="45" t="s">
        <v>2585</v>
      </c>
      <c r="F486">
        <v>-12</v>
      </c>
      <c r="G486" t="s">
        <v>2078</v>
      </c>
      <c r="H486">
        <v>481</v>
      </c>
    </row>
    <row r="487" spans="4:8" x14ac:dyDescent="0.25">
      <c r="D487" t="e" vm="452">
        <v>#VALUE!</v>
      </c>
      <c r="E487" s="45" t="s">
        <v>2586</v>
      </c>
      <c r="F487">
        <v>-14</v>
      </c>
      <c r="G487" t="s">
        <v>2099</v>
      </c>
      <c r="H487">
        <v>482</v>
      </c>
    </row>
    <row r="488" spans="4:8" x14ac:dyDescent="0.25">
      <c r="D488" t="e" vm="453">
        <v>#VALUE!</v>
      </c>
      <c r="E488" s="45" t="s">
        <v>2587</v>
      </c>
      <c r="F488">
        <v>-10</v>
      </c>
      <c r="G488" t="s">
        <v>2078</v>
      </c>
      <c r="H488">
        <v>483</v>
      </c>
    </row>
    <row r="489" spans="4:8" x14ac:dyDescent="0.25">
      <c r="D489" t="e" vm="454">
        <v>#VALUE!</v>
      </c>
      <c r="E489" s="45" t="s">
        <v>2588</v>
      </c>
      <c r="F489">
        <v>-14</v>
      </c>
      <c r="G489" t="s">
        <v>2078</v>
      </c>
      <c r="H489">
        <v>485</v>
      </c>
    </row>
    <row r="490" spans="4:8" x14ac:dyDescent="0.25">
      <c r="D490" t="e" vm="455">
        <v>#VALUE!</v>
      </c>
      <c r="E490" s="45" t="s">
        <v>2589</v>
      </c>
      <c r="F490">
        <v>-16</v>
      </c>
      <c r="G490" t="s">
        <v>2078</v>
      </c>
      <c r="H490">
        <v>486</v>
      </c>
    </row>
    <row r="491" spans="4:8" x14ac:dyDescent="0.25">
      <c r="D491" t="e" vm="456">
        <v>#VALUE!</v>
      </c>
      <c r="E491" s="45" t="s">
        <v>2590</v>
      </c>
      <c r="F491">
        <v>-20</v>
      </c>
      <c r="G491" t="s">
        <v>2078</v>
      </c>
      <c r="H491">
        <v>487</v>
      </c>
    </row>
    <row r="492" spans="4:8" x14ac:dyDescent="0.25">
      <c r="D492" t="e" vm="457">
        <v>#VALUE!</v>
      </c>
      <c r="E492" s="45" t="s">
        <v>2591</v>
      </c>
      <c r="F492">
        <v>-16</v>
      </c>
      <c r="G492" t="s">
        <v>2078</v>
      </c>
      <c r="H492">
        <v>488</v>
      </c>
    </row>
    <row r="493" spans="4:8" x14ac:dyDescent="0.25">
      <c r="D493" t="e" vm="458">
        <v>#VALUE!</v>
      </c>
      <c r="E493" s="45" t="s">
        <v>2592</v>
      </c>
      <c r="F493">
        <v>-12</v>
      </c>
      <c r="G493" t="s">
        <v>2078</v>
      </c>
      <c r="H493">
        <v>489</v>
      </c>
    </row>
    <row r="494" spans="4:8" x14ac:dyDescent="0.25">
      <c r="D494" t="e" vm="459">
        <v>#VALUE!</v>
      </c>
      <c r="E494" s="45" t="s">
        <v>2593</v>
      </c>
      <c r="F494">
        <v>-12</v>
      </c>
      <c r="G494" t="s">
        <v>2078</v>
      </c>
      <c r="H494">
        <v>490</v>
      </c>
    </row>
    <row r="495" spans="4:8" x14ac:dyDescent="0.25">
      <c r="D495" t="e" vm="460">
        <v>#VALUE!</v>
      </c>
      <c r="E495" s="45" t="s">
        <v>2594</v>
      </c>
      <c r="F495">
        <v>-12</v>
      </c>
      <c r="G495" t="s">
        <v>2078</v>
      </c>
      <c r="H495">
        <v>491</v>
      </c>
    </row>
    <row r="496" spans="4:8" x14ac:dyDescent="0.25">
      <c r="D496" t="e" vm="461">
        <v>#VALUE!</v>
      </c>
      <c r="E496" s="45" t="s">
        <v>2595</v>
      </c>
      <c r="F496">
        <v>-16</v>
      </c>
      <c r="G496" t="s">
        <v>2078</v>
      </c>
      <c r="H496">
        <v>492</v>
      </c>
    </row>
    <row r="497" spans="4:8" x14ac:dyDescent="0.25">
      <c r="D497" t="e" vm="462">
        <v>#VALUE!</v>
      </c>
      <c r="E497" s="45" t="s">
        <v>2596</v>
      </c>
      <c r="F497">
        <v>-14</v>
      </c>
      <c r="G497" t="s">
        <v>2078</v>
      </c>
      <c r="H497">
        <v>493</v>
      </c>
    </row>
    <row r="498" spans="4:8" x14ac:dyDescent="0.25">
      <c r="D498" t="e" vm="463">
        <v>#VALUE!</v>
      </c>
      <c r="E498" s="45" t="s">
        <v>2597</v>
      </c>
      <c r="F498">
        <v>-10</v>
      </c>
      <c r="G498" t="s">
        <v>2099</v>
      </c>
      <c r="H498">
        <v>494</v>
      </c>
    </row>
    <row r="499" spans="4:8" x14ac:dyDescent="0.25">
      <c r="D499" t="e" vm="464">
        <v>#VALUE!</v>
      </c>
      <c r="E499" s="45" t="s">
        <v>2598</v>
      </c>
      <c r="F499">
        <v>-10</v>
      </c>
      <c r="G499" t="s">
        <v>2078</v>
      </c>
      <c r="H499">
        <v>495</v>
      </c>
    </row>
    <row r="500" spans="4:8" x14ac:dyDescent="0.25">
      <c r="D500" t="e" vm="465">
        <v>#VALUE!</v>
      </c>
      <c r="E500" s="45" t="s">
        <v>2599</v>
      </c>
      <c r="F500">
        <v>-10</v>
      </c>
      <c r="G500" t="s">
        <v>2078</v>
      </c>
      <c r="H500">
        <v>497</v>
      </c>
    </row>
    <row r="501" spans="4:8" x14ac:dyDescent="0.25">
      <c r="D501" t="e" vm="466">
        <v>#VALUE!</v>
      </c>
      <c r="E501" s="45" t="s">
        <v>2600</v>
      </c>
      <c r="F501">
        <v>-10</v>
      </c>
      <c r="G501" t="s">
        <v>2099</v>
      </c>
      <c r="H501">
        <v>499</v>
      </c>
    </row>
    <row r="502" spans="4:8" x14ac:dyDescent="0.25">
      <c r="D502" t="e" vm="467">
        <v>#VALUE!</v>
      </c>
      <c r="E502" s="45" t="s">
        <v>2601</v>
      </c>
      <c r="F502">
        <v>-14</v>
      </c>
      <c r="G502" t="s">
        <v>2078</v>
      </c>
      <c r="H502">
        <v>500</v>
      </c>
    </row>
    <row r="503" spans="4:8" x14ac:dyDescent="0.25">
      <c r="D503" t="e" vm="468">
        <v>#VALUE!</v>
      </c>
      <c r="E503" s="45" t="s">
        <v>2602</v>
      </c>
      <c r="F503">
        <v>-10</v>
      </c>
      <c r="G503" t="s">
        <v>2078</v>
      </c>
      <c r="H503">
        <v>331</v>
      </c>
    </row>
    <row r="504" spans="4:8" x14ac:dyDescent="0.25">
      <c r="D504" t="e" vm="469">
        <v>#VALUE!</v>
      </c>
      <c r="E504" s="45" t="s">
        <v>2603</v>
      </c>
      <c r="F504">
        <v>-10</v>
      </c>
      <c r="G504" t="s">
        <v>2099</v>
      </c>
      <c r="H504">
        <v>501</v>
      </c>
    </row>
    <row r="505" spans="4:8" x14ac:dyDescent="0.25">
      <c r="D505" t="e" vm="470">
        <v>#VALUE!</v>
      </c>
      <c r="E505" s="45" t="s">
        <v>2604</v>
      </c>
      <c r="F505">
        <v>-12</v>
      </c>
      <c r="G505" t="s">
        <v>2099</v>
      </c>
      <c r="H505">
        <v>502</v>
      </c>
    </row>
    <row r="506" spans="4:8" x14ac:dyDescent="0.25">
      <c r="D506" t="e" vm="471">
        <v>#VALUE!</v>
      </c>
      <c r="E506" s="45" t="s">
        <v>2605</v>
      </c>
      <c r="F506">
        <v>-14</v>
      </c>
      <c r="G506" t="s">
        <v>2078</v>
      </c>
      <c r="H506">
        <v>504</v>
      </c>
    </row>
    <row r="507" spans="4:8" x14ac:dyDescent="0.25">
      <c r="D507" t="e" vm="472">
        <v>#VALUE!</v>
      </c>
      <c r="E507" s="45" t="s">
        <v>2606</v>
      </c>
      <c r="F507">
        <v>-14</v>
      </c>
      <c r="G507" t="s">
        <v>2099</v>
      </c>
      <c r="H507">
        <v>505</v>
      </c>
    </row>
    <row r="508" spans="4:8" x14ac:dyDescent="0.25">
      <c r="D508" t="e" vm="473">
        <v>#VALUE!</v>
      </c>
      <c r="E508" s="45" t="s">
        <v>2607</v>
      </c>
      <c r="F508">
        <v>-14</v>
      </c>
      <c r="G508" t="s">
        <v>2078</v>
      </c>
      <c r="H508">
        <v>506</v>
      </c>
    </row>
    <row r="509" spans="4:8" x14ac:dyDescent="0.25">
      <c r="D509" t="e" vm="474">
        <v>#VALUE!</v>
      </c>
      <c r="E509" s="45" t="s">
        <v>2608</v>
      </c>
      <c r="F509">
        <v>-14</v>
      </c>
      <c r="G509" t="s">
        <v>2099</v>
      </c>
      <c r="H509">
        <v>507</v>
      </c>
    </row>
    <row r="510" spans="4:8" x14ac:dyDescent="0.25">
      <c r="D510" t="e" vm="475">
        <v>#VALUE!</v>
      </c>
      <c r="E510" s="45" t="s">
        <v>2609</v>
      </c>
      <c r="F510">
        <v>-14</v>
      </c>
      <c r="G510" t="s">
        <v>2099</v>
      </c>
      <c r="H510">
        <v>508</v>
      </c>
    </row>
    <row r="511" spans="4:8" x14ac:dyDescent="0.25">
      <c r="D511" t="e" vm="476">
        <v>#VALUE!</v>
      </c>
      <c r="E511" s="45" t="s">
        <v>2610</v>
      </c>
      <c r="F511">
        <v>-12</v>
      </c>
      <c r="G511" t="s">
        <v>2078</v>
      </c>
      <c r="H511">
        <v>509</v>
      </c>
    </row>
    <row r="512" spans="4:8" x14ac:dyDescent="0.25">
      <c r="D512" t="e" vm="477">
        <v>#VALUE!</v>
      </c>
      <c r="E512" s="45" t="s">
        <v>2611</v>
      </c>
      <c r="F512">
        <v>-12</v>
      </c>
      <c r="G512" t="s">
        <v>2078</v>
      </c>
      <c r="H512">
        <v>510</v>
      </c>
    </row>
    <row r="513" spans="4:8" x14ac:dyDescent="0.25">
      <c r="D513" t="e" vm="478">
        <v>#VALUE!</v>
      </c>
      <c r="E513" s="45" t="s">
        <v>2612</v>
      </c>
      <c r="F513">
        <v>-12</v>
      </c>
      <c r="G513" t="s">
        <v>2099</v>
      </c>
      <c r="H513">
        <v>511</v>
      </c>
    </row>
    <row r="514" spans="4:8" x14ac:dyDescent="0.25">
      <c r="D514" t="e" vm="479">
        <v>#VALUE!</v>
      </c>
      <c r="E514" s="45" t="s">
        <v>2613</v>
      </c>
      <c r="F514">
        <v>-12</v>
      </c>
      <c r="G514" t="s">
        <v>2078</v>
      </c>
      <c r="H514">
        <v>512</v>
      </c>
    </row>
    <row r="515" spans="4:8" x14ac:dyDescent="0.25">
      <c r="D515" t="e" vm="480">
        <v>#VALUE!</v>
      </c>
      <c r="E515" s="45" t="s">
        <v>2614</v>
      </c>
      <c r="F515">
        <v>-12</v>
      </c>
      <c r="G515" t="s">
        <v>2099</v>
      </c>
      <c r="H515">
        <v>513</v>
      </c>
    </row>
    <row r="516" spans="4:8" x14ac:dyDescent="0.25">
      <c r="D516" t="e" vm="481">
        <v>#VALUE!</v>
      </c>
      <c r="E516" s="45" t="s">
        <v>2615</v>
      </c>
      <c r="F516">
        <v>-14</v>
      </c>
      <c r="G516" t="s">
        <v>2078</v>
      </c>
      <c r="H516">
        <v>514</v>
      </c>
    </row>
    <row r="517" spans="4:8" x14ac:dyDescent="0.25">
      <c r="D517" t="e" vm="482">
        <v>#VALUE!</v>
      </c>
      <c r="E517" s="45" t="s">
        <v>2616</v>
      </c>
      <c r="F517">
        <v>-14</v>
      </c>
      <c r="G517" t="s">
        <v>2078</v>
      </c>
      <c r="H517">
        <v>515</v>
      </c>
    </row>
    <row r="518" spans="4:8" x14ac:dyDescent="0.25">
      <c r="D518" t="e" vm="483">
        <v>#VALUE!</v>
      </c>
      <c r="E518" s="45" t="s">
        <v>2617</v>
      </c>
      <c r="F518">
        <v>-14</v>
      </c>
      <c r="G518" t="s">
        <v>2078</v>
      </c>
      <c r="H518">
        <v>516</v>
      </c>
    </row>
    <row r="519" spans="4:8" x14ac:dyDescent="0.25">
      <c r="D519" t="e" vm="484">
        <v>#VALUE!</v>
      </c>
      <c r="E519" s="45" t="s">
        <v>2618</v>
      </c>
      <c r="F519">
        <v>-16</v>
      </c>
      <c r="G519" t="s">
        <v>2078</v>
      </c>
      <c r="H519">
        <v>517</v>
      </c>
    </row>
    <row r="520" spans="4:8" x14ac:dyDescent="0.25">
      <c r="D520" t="e" vm="485">
        <v>#VALUE!</v>
      </c>
      <c r="E520" s="45" t="s">
        <v>2619</v>
      </c>
      <c r="F520">
        <v>-12</v>
      </c>
      <c r="G520" t="s">
        <v>2078</v>
      </c>
      <c r="H520">
        <v>518</v>
      </c>
    </row>
    <row r="521" spans="4:8" x14ac:dyDescent="0.25">
      <c r="D521" t="e" vm="486">
        <v>#VALUE!</v>
      </c>
      <c r="E521" s="45" t="s">
        <v>2620</v>
      </c>
      <c r="F521">
        <v>-14</v>
      </c>
      <c r="G521" t="s">
        <v>2078</v>
      </c>
      <c r="H521">
        <v>519</v>
      </c>
    </row>
    <row r="526" spans="4:8" x14ac:dyDescent="0.25">
      <c r="D526" s="47" t="e" vm="98">
        <v>#VALUE!</v>
      </c>
    </row>
    <row r="527" spans="4:8" x14ac:dyDescent="0.25">
      <c r="D527" s="48" t="e" vm="368">
        <v>#VALUE!</v>
      </c>
    </row>
    <row r="528" spans="4:8" x14ac:dyDescent="0.25">
      <c r="D528" s="47" t="e" vm="175">
        <v>#VALUE!</v>
      </c>
    </row>
    <row r="529" spans="4:4" x14ac:dyDescent="0.25">
      <c r="D529" s="48" t="e" vm="382">
        <v>#VALUE!</v>
      </c>
    </row>
    <row r="530" spans="4:4" x14ac:dyDescent="0.25">
      <c r="D530" s="47" t="e" vm="302">
        <v>#VALUE!</v>
      </c>
    </row>
    <row r="531" spans="4:4" x14ac:dyDescent="0.25">
      <c r="D531" s="48" t="e" vm="145">
        <v>#VALUE!</v>
      </c>
    </row>
    <row r="532" spans="4:4" x14ac:dyDescent="0.25">
      <c r="D532" s="47" t="e" vm="360">
        <v>#VALUE!</v>
      </c>
    </row>
    <row r="533" spans="4:4" x14ac:dyDescent="0.25">
      <c r="D533" s="48" t="e" vm="192">
        <v>#VALUE!</v>
      </c>
    </row>
    <row r="534" spans="4:4" x14ac:dyDescent="0.25">
      <c r="D534" s="47" t="e" vm="228">
        <v>#VALUE!</v>
      </c>
    </row>
    <row r="535" spans="4:4" x14ac:dyDescent="0.25">
      <c r="D535" s="48" t="e" vm="404">
        <v>#VALUE!</v>
      </c>
    </row>
    <row r="536" spans="4:4" x14ac:dyDescent="0.25">
      <c r="D536" s="47" t="e" vm="268">
        <v>#VALUE!</v>
      </c>
    </row>
    <row r="537" spans="4:4" x14ac:dyDescent="0.25">
      <c r="D537" s="48" t="e" vm="35">
        <v>#VALUE!</v>
      </c>
    </row>
    <row r="538" spans="4:4" x14ac:dyDescent="0.25">
      <c r="D538" s="47" t="e" vm="280">
        <v>#VALUE!</v>
      </c>
    </row>
    <row r="539" spans="4:4" x14ac:dyDescent="0.25">
      <c r="D539" s="48" t="e" vm="416">
        <v>#VALUE!</v>
      </c>
    </row>
    <row r="540" spans="4:4" x14ac:dyDescent="0.25">
      <c r="D540" s="47" t="e" vm="484">
        <v>#VALUE!</v>
      </c>
    </row>
    <row r="541" spans="4:4" x14ac:dyDescent="0.25">
      <c r="D541" s="48" t="e" vm="165">
        <v>#VALUE!</v>
      </c>
    </row>
    <row r="542" spans="4:4" x14ac:dyDescent="0.25">
      <c r="D542" s="47" t="e" vm="455">
        <v>#VALUE!</v>
      </c>
    </row>
    <row r="543" spans="4:4" x14ac:dyDescent="0.25">
      <c r="D543" s="48" t="e" vm="214">
        <v>#VALUE!</v>
      </c>
    </row>
    <row r="544" spans="4:4" x14ac:dyDescent="0.25">
      <c r="D544" s="47" t="e" vm="81">
        <v>#VALUE!</v>
      </c>
    </row>
    <row r="545" spans="4:4" x14ac:dyDescent="0.25">
      <c r="D545" s="48" t="e" vm="137">
        <v>#VALUE!</v>
      </c>
    </row>
    <row r="546" spans="4:4" x14ac:dyDescent="0.25">
      <c r="D546" s="47" t="e" vm="177">
        <v>#VALUE!</v>
      </c>
    </row>
    <row r="547" spans="4:4" x14ac:dyDescent="0.25">
      <c r="D547" s="48" t="e" vm="283">
        <v>#VALUE!</v>
      </c>
    </row>
    <row r="548" spans="4:4" x14ac:dyDescent="0.25">
      <c r="D548" s="47" t="e" vm="134">
        <v>#VALUE!</v>
      </c>
    </row>
    <row r="549" spans="4:4" x14ac:dyDescent="0.25">
      <c r="D549" s="48" t="e" vm="271">
        <v>#VALUE!</v>
      </c>
    </row>
    <row r="550" spans="4:4" x14ac:dyDescent="0.25">
      <c r="D550" s="47" t="e" vm="297">
        <v>#VALUE!</v>
      </c>
    </row>
    <row r="551" spans="4:4" x14ac:dyDescent="0.25">
      <c r="D551" s="48" t="e" vm="88">
        <v>#VALUE!</v>
      </c>
    </row>
    <row r="552" spans="4:4" x14ac:dyDescent="0.25">
      <c r="D552" s="47" t="e" vm="60">
        <v>#VALUE!</v>
      </c>
    </row>
    <row r="553" spans="4:4" x14ac:dyDescent="0.25">
      <c r="D553" s="48" t="e" vm="95">
        <v>#VALUE!</v>
      </c>
    </row>
    <row r="554" spans="4:4" x14ac:dyDescent="0.25">
      <c r="D554" s="47" t="e" vm="349">
        <v>#VALUE!</v>
      </c>
    </row>
    <row r="555" spans="4:4" x14ac:dyDescent="0.25">
      <c r="D555" s="48" t="e" vm="481">
        <v>#VALUE!</v>
      </c>
    </row>
    <row r="556" spans="4:4" x14ac:dyDescent="0.25">
      <c r="D556" s="47" t="e" vm="109">
        <v>#VALUE!</v>
      </c>
    </row>
    <row r="557" spans="4:4" x14ac:dyDescent="0.25">
      <c r="D557" s="48" t="e" vm="429">
        <v>#VALUE!</v>
      </c>
    </row>
    <row r="558" spans="4:4" x14ac:dyDescent="0.25">
      <c r="D558" s="47" t="e" vm="457">
        <v>#VALUE!</v>
      </c>
    </row>
    <row r="559" spans="4:4" x14ac:dyDescent="0.25">
      <c r="D559" s="48" t="e" vm="183">
        <v>#VALUE!</v>
      </c>
    </row>
    <row r="560" spans="4:4" x14ac:dyDescent="0.25">
      <c r="D560" s="47" t="s">
        <v>2102</v>
      </c>
    </row>
    <row r="561" spans="4:4" x14ac:dyDescent="0.25">
      <c r="D561" s="48" t="e" vm="391">
        <v>#VALUE!</v>
      </c>
    </row>
    <row r="562" spans="4:4" x14ac:dyDescent="0.25">
      <c r="D562" s="47" t="e" vm="292">
        <v>#VALUE!</v>
      </c>
    </row>
    <row r="563" spans="4:4" x14ac:dyDescent="0.25">
      <c r="D563" s="48" t="e" vm="203">
        <v>#VALUE!</v>
      </c>
    </row>
    <row r="564" spans="4:4" x14ac:dyDescent="0.25">
      <c r="D564" s="47" t="e" vm="247">
        <v>#VALUE!</v>
      </c>
    </row>
    <row r="565" spans="4:4" x14ac:dyDescent="0.25">
      <c r="D565" s="48" t="e" vm="45">
        <v>#VALUE!</v>
      </c>
    </row>
    <row r="566" spans="4:4" x14ac:dyDescent="0.25">
      <c r="D566" s="47" t="e" vm="15">
        <v>#VALUE!</v>
      </c>
    </row>
    <row r="567" spans="4:4" x14ac:dyDescent="0.25">
      <c r="D567" s="48" t="e" vm="366">
        <v>#VALUE!</v>
      </c>
    </row>
    <row r="568" spans="4:4" x14ac:dyDescent="0.25">
      <c r="D568" s="47" t="s">
        <v>2085</v>
      </c>
    </row>
    <row r="569" spans="4:4" x14ac:dyDescent="0.25">
      <c r="D569" s="48" t="e" vm="456">
        <v>#VALUE!</v>
      </c>
    </row>
    <row r="570" spans="4:4" x14ac:dyDescent="0.25">
      <c r="D570" s="47" t="e" vm="454">
        <v>#VALUE!</v>
      </c>
    </row>
    <row r="571" spans="4:4" x14ac:dyDescent="0.25">
      <c r="D571" s="48" t="e" vm="52">
        <v>#VALUE!</v>
      </c>
    </row>
    <row r="572" spans="4:4" x14ac:dyDescent="0.25">
      <c r="D572" s="47" t="e" vm="473">
        <v>#VALUE!</v>
      </c>
    </row>
    <row r="573" spans="4:4" x14ac:dyDescent="0.25">
      <c r="D573" s="48" t="e" vm="90">
        <v>#VALUE!</v>
      </c>
    </row>
    <row r="574" spans="4:4" x14ac:dyDescent="0.25">
      <c r="D574" s="47" t="e" vm="80">
        <v>#VALUE!</v>
      </c>
    </row>
    <row r="575" spans="4:4" x14ac:dyDescent="0.25">
      <c r="D575" s="48" t="s">
        <v>2126</v>
      </c>
    </row>
    <row r="576" spans="4:4" x14ac:dyDescent="0.25">
      <c r="D576" s="47" t="e" vm="387">
        <v>#VALUE!</v>
      </c>
    </row>
    <row r="577" spans="4:4" x14ac:dyDescent="0.25">
      <c r="D577" s="48" t="e" vm="385">
        <v>#VALUE!</v>
      </c>
    </row>
    <row r="578" spans="4:4" x14ac:dyDescent="0.25">
      <c r="D578" s="47" t="e" vm="224">
        <v>#VALUE!</v>
      </c>
    </row>
    <row r="579" spans="4:4" x14ac:dyDescent="0.25">
      <c r="D579" s="48" t="e" vm="156">
        <v>#VALUE!</v>
      </c>
    </row>
    <row r="580" spans="4:4" x14ac:dyDescent="0.25">
      <c r="D580" s="47" t="e" vm="171">
        <v>#VALUE!</v>
      </c>
    </row>
    <row r="581" spans="4:4" x14ac:dyDescent="0.25">
      <c r="D581" s="48" t="e" vm="486">
        <v>#VALUE!</v>
      </c>
    </row>
    <row r="582" spans="4:4" x14ac:dyDescent="0.25">
      <c r="D582" s="47" t="e" vm="123">
        <v>#VALUE!</v>
      </c>
    </row>
    <row r="583" spans="4:4" x14ac:dyDescent="0.25">
      <c r="D583" s="48" t="e" vm="16">
        <v>#VALUE!</v>
      </c>
    </row>
    <row r="584" spans="4:4" x14ac:dyDescent="0.25">
      <c r="D584" s="47" t="e" vm="392">
        <v>#VALUE!</v>
      </c>
    </row>
    <row r="585" spans="4:4" x14ac:dyDescent="0.25">
      <c r="D585" s="48" t="e" vm="399">
        <v>#VALUE!</v>
      </c>
    </row>
    <row r="586" spans="4:4" x14ac:dyDescent="0.25">
      <c r="D586" s="47" t="e" vm="414">
        <v>#VALUE!</v>
      </c>
    </row>
    <row r="587" spans="4:4" x14ac:dyDescent="0.25">
      <c r="D587" s="48" t="e" vm="162">
        <v>#VALUE!</v>
      </c>
    </row>
    <row r="588" spans="4:4" x14ac:dyDescent="0.25">
      <c r="D588" s="47" t="e" vm="299">
        <v>#VALUE!</v>
      </c>
    </row>
    <row r="589" spans="4:4" x14ac:dyDescent="0.25">
      <c r="D589" s="48" t="e" vm="83">
        <v>#VALUE!</v>
      </c>
    </row>
    <row r="590" spans="4:4" x14ac:dyDescent="0.25">
      <c r="D590" s="47" t="e" vm="376">
        <v>#VALUE!</v>
      </c>
    </row>
    <row r="591" spans="4:4" x14ac:dyDescent="0.25">
      <c r="D591" s="48" t="e" vm="361">
        <v>#VALUE!</v>
      </c>
    </row>
    <row r="592" spans="4:4" x14ac:dyDescent="0.25">
      <c r="D592" s="47" t="e" vm="76">
        <v>#VALUE!</v>
      </c>
    </row>
    <row r="593" spans="4:4" x14ac:dyDescent="0.25">
      <c r="D593" s="48" t="e" vm="276">
        <v>#VALUE!</v>
      </c>
    </row>
    <row r="594" spans="4:4" x14ac:dyDescent="0.25">
      <c r="D594" s="47" t="e" vm="9">
        <v>#VALUE!</v>
      </c>
    </row>
    <row r="595" spans="4:4" x14ac:dyDescent="0.25">
      <c r="D595" s="48" t="e" vm="343">
        <v>#VALUE!</v>
      </c>
    </row>
    <row r="596" spans="4:4" x14ac:dyDescent="0.25">
      <c r="D596" s="47" t="e" vm="142">
        <v>#VALUE!</v>
      </c>
    </row>
    <row r="597" spans="4:4" x14ac:dyDescent="0.25">
      <c r="D597" s="48" t="e" vm="311">
        <v>#VALUE!</v>
      </c>
    </row>
    <row r="598" spans="4:4" x14ac:dyDescent="0.25">
      <c r="D598" s="47" t="e" vm="43">
        <v>#VALUE!</v>
      </c>
    </row>
    <row r="599" spans="4:4" x14ac:dyDescent="0.25">
      <c r="D599" s="48" t="e" vm="364">
        <v>#VALUE!</v>
      </c>
    </row>
    <row r="600" spans="4:4" x14ac:dyDescent="0.25">
      <c r="D600" s="47" t="e" vm="129">
        <v>#VALUE!</v>
      </c>
    </row>
    <row r="601" spans="4:4" x14ac:dyDescent="0.25">
      <c r="D601" s="48" t="e" vm="371">
        <v>#VALUE!</v>
      </c>
    </row>
    <row r="602" spans="4:4" x14ac:dyDescent="0.25">
      <c r="D602" s="47" t="e" vm="62">
        <v>#VALUE!</v>
      </c>
    </row>
    <row r="603" spans="4:4" x14ac:dyDescent="0.25">
      <c r="D603" s="48" t="e" vm="285">
        <v>#VALUE!</v>
      </c>
    </row>
    <row r="604" spans="4:4" x14ac:dyDescent="0.25">
      <c r="D604" s="47" t="e" vm="288">
        <v>#VALUE!</v>
      </c>
    </row>
    <row r="605" spans="4:4" x14ac:dyDescent="0.25">
      <c r="D605" s="48" t="e" vm="139">
        <v>#VALUE!</v>
      </c>
    </row>
    <row r="606" spans="4:4" x14ac:dyDescent="0.25">
      <c r="D606" s="47" t="e" vm="425">
        <v>#VALUE!</v>
      </c>
    </row>
    <row r="607" spans="4:4" x14ac:dyDescent="0.25">
      <c r="D607" s="48" t="e" vm="150">
        <v>#VALUE!</v>
      </c>
    </row>
    <row r="608" spans="4:4" x14ac:dyDescent="0.25">
      <c r="D608" s="47" t="e" vm="243">
        <v>#VALUE!</v>
      </c>
    </row>
    <row r="609" spans="4:4" x14ac:dyDescent="0.25">
      <c r="D609" s="48" t="e" vm="112">
        <v>#VALUE!</v>
      </c>
    </row>
    <row r="610" spans="4:4" x14ac:dyDescent="0.25">
      <c r="D610" s="47" t="e" vm="106">
        <v>#VALUE!</v>
      </c>
    </row>
    <row r="611" spans="4:4" x14ac:dyDescent="0.25">
      <c r="D611" s="48" t="e" vm="400">
        <v>#VALUE!</v>
      </c>
    </row>
    <row r="612" spans="4:4" x14ac:dyDescent="0.25">
      <c r="D612" s="47" t="e" vm="44">
        <v>#VALUE!</v>
      </c>
    </row>
    <row r="613" spans="4:4" x14ac:dyDescent="0.25">
      <c r="D613" s="48" t="e" vm="348">
        <v>#VALUE!</v>
      </c>
    </row>
    <row r="614" spans="4:4" x14ac:dyDescent="0.25">
      <c r="D614" s="47" t="e" vm="198">
        <v>#VALUE!</v>
      </c>
    </row>
    <row r="615" spans="4:4" x14ac:dyDescent="0.25">
      <c r="D615" s="48" t="e" vm="325">
        <v>#VALUE!</v>
      </c>
    </row>
    <row r="616" spans="4:4" x14ac:dyDescent="0.25">
      <c r="D616" s="47" t="e" vm="320">
        <v>#VALUE!</v>
      </c>
    </row>
    <row r="617" spans="4:4" x14ac:dyDescent="0.25">
      <c r="D617" s="48" t="e" vm="446">
        <v>#VALUE!</v>
      </c>
    </row>
    <row r="618" spans="4:4" x14ac:dyDescent="0.25">
      <c r="D618" s="47" t="e" vm="328">
        <v>#VALUE!</v>
      </c>
    </row>
    <row r="619" spans="4:4" x14ac:dyDescent="0.25">
      <c r="D619" s="48" t="e" vm="365">
        <v>#VALUE!</v>
      </c>
    </row>
    <row r="620" spans="4:4" x14ac:dyDescent="0.25">
      <c r="D620" s="47" t="e" vm="8">
        <v>#VALUE!</v>
      </c>
    </row>
    <row r="621" spans="4:4" x14ac:dyDescent="0.25">
      <c r="D621" s="48" t="e" vm="170">
        <v>#VALUE!</v>
      </c>
    </row>
    <row r="622" spans="4:4" x14ac:dyDescent="0.25">
      <c r="D622" s="47" t="e" vm="384">
        <v>#VALUE!</v>
      </c>
    </row>
    <row r="623" spans="4:4" x14ac:dyDescent="0.25">
      <c r="D623" s="48" t="e" vm="257">
        <v>#VALUE!</v>
      </c>
    </row>
    <row r="624" spans="4:4" x14ac:dyDescent="0.25">
      <c r="D624" s="47" t="e" vm="423">
        <v>#VALUE!</v>
      </c>
    </row>
    <row r="625" spans="4:4" x14ac:dyDescent="0.25">
      <c r="D625" s="48" t="e" vm="41">
        <v>#VALUE!</v>
      </c>
    </row>
    <row r="626" spans="4:4" x14ac:dyDescent="0.25">
      <c r="D626" s="47" t="s">
        <v>2120</v>
      </c>
    </row>
    <row r="627" spans="4:4" x14ac:dyDescent="0.25">
      <c r="D627" s="48" t="e" vm="471">
        <v>#VALUE!</v>
      </c>
    </row>
    <row r="628" spans="4:4" x14ac:dyDescent="0.25">
      <c r="D628" s="47" t="e" vm="353">
        <v>#VALUE!</v>
      </c>
    </row>
    <row r="629" spans="4:4" x14ac:dyDescent="0.25">
      <c r="D629" s="48" t="e" vm="184">
        <v>#VALUE!</v>
      </c>
    </row>
    <row r="630" spans="4:4" x14ac:dyDescent="0.25">
      <c r="D630" s="47" t="e" vm="290">
        <v>#VALUE!</v>
      </c>
    </row>
    <row r="631" spans="4:4" x14ac:dyDescent="0.25">
      <c r="D631" s="48" t="e" vm="153">
        <v>#VALUE!</v>
      </c>
    </row>
    <row r="632" spans="4:4" x14ac:dyDescent="0.25">
      <c r="D632" s="47" t="e" vm="419">
        <v>#VALUE!</v>
      </c>
    </row>
    <row r="633" spans="4:4" x14ac:dyDescent="0.25">
      <c r="D633" s="48" t="e" vm="468">
        <v>#VALUE!</v>
      </c>
    </row>
    <row r="634" spans="4:4" x14ac:dyDescent="0.25">
      <c r="D634" s="47" t="e" vm="449">
        <v>#VALUE!</v>
      </c>
    </row>
    <row r="635" spans="4:4" x14ac:dyDescent="0.25">
      <c r="D635" s="48" t="e" vm="284">
        <v>#VALUE!</v>
      </c>
    </row>
    <row r="636" spans="4:4" x14ac:dyDescent="0.25">
      <c r="D636" s="47" t="e" vm="128">
        <v>#VALUE!</v>
      </c>
    </row>
    <row r="637" spans="4:4" x14ac:dyDescent="0.25">
      <c r="D637" s="48" t="e" vm="29">
        <v>#VALUE!</v>
      </c>
    </row>
    <row r="638" spans="4:4" x14ac:dyDescent="0.25">
      <c r="D638" s="47" t="e" vm="469">
        <v>#VALUE!</v>
      </c>
    </row>
    <row r="639" spans="4:4" x14ac:dyDescent="0.25">
      <c r="D639" s="48" t="e" vm="235">
        <v>#VALUE!</v>
      </c>
    </row>
    <row r="640" spans="4:4" x14ac:dyDescent="0.25">
      <c r="D640" s="47" t="e" vm="108">
        <v>#VALUE!</v>
      </c>
    </row>
    <row r="641" spans="4:4" x14ac:dyDescent="0.25">
      <c r="D641" s="48" t="e" vm="323">
        <v>#VALUE!</v>
      </c>
    </row>
    <row r="642" spans="4:4" x14ac:dyDescent="0.25">
      <c r="D642" s="47" t="e" vm="378">
        <v>#VALUE!</v>
      </c>
    </row>
    <row r="643" spans="4:4" x14ac:dyDescent="0.25">
      <c r="D643" s="48" t="s">
        <v>2116</v>
      </c>
    </row>
    <row r="644" spans="4:4" x14ac:dyDescent="0.25">
      <c r="D644" s="47" t="e" vm="135">
        <v>#VALUE!</v>
      </c>
    </row>
    <row r="645" spans="4:4" x14ac:dyDescent="0.25">
      <c r="D645" s="48" t="e" vm="114">
        <v>#VALUE!</v>
      </c>
    </row>
    <row r="646" spans="4:4" x14ac:dyDescent="0.25">
      <c r="D646" s="47" t="e" vm="163">
        <v>#VALUE!</v>
      </c>
    </row>
    <row r="647" spans="4:4" x14ac:dyDescent="0.25">
      <c r="D647" s="48" t="e" vm="358">
        <v>#VALUE!</v>
      </c>
    </row>
    <row r="648" spans="4:4" x14ac:dyDescent="0.25">
      <c r="D648" s="47" t="e" vm="223">
        <v>#VALUE!</v>
      </c>
    </row>
    <row r="649" spans="4:4" x14ac:dyDescent="0.25">
      <c r="D649" s="48" t="e" vm="367">
        <v>#VALUE!</v>
      </c>
    </row>
    <row r="650" spans="4:4" x14ac:dyDescent="0.25">
      <c r="D650" s="47" t="e" vm="190">
        <v>#VALUE!</v>
      </c>
    </row>
    <row r="651" spans="4:4" x14ac:dyDescent="0.25">
      <c r="D651" s="48" t="e" vm="217">
        <v>#VALUE!</v>
      </c>
    </row>
    <row r="652" spans="4:4" x14ac:dyDescent="0.25">
      <c r="D652" s="47" t="s">
        <v>2100</v>
      </c>
    </row>
    <row r="653" spans="4:4" x14ac:dyDescent="0.25">
      <c r="D653" s="48" t="e" vm="347">
        <v>#VALUE!</v>
      </c>
    </row>
    <row r="654" spans="4:4" x14ac:dyDescent="0.25">
      <c r="D654" s="47" t="s">
        <v>2087</v>
      </c>
    </row>
    <row r="655" spans="4:4" x14ac:dyDescent="0.25">
      <c r="D655" s="48" t="e" vm="466">
        <v>#VALUE!</v>
      </c>
    </row>
    <row r="656" spans="4:4" x14ac:dyDescent="0.25">
      <c r="D656" s="47" t="e" vm="267">
        <v>#VALUE!</v>
      </c>
    </row>
    <row r="657" spans="4:4" x14ac:dyDescent="0.25">
      <c r="D657" s="48" t="e" vm="333">
        <v>#VALUE!</v>
      </c>
    </row>
    <row r="658" spans="4:4" x14ac:dyDescent="0.25">
      <c r="D658" s="47" t="e" vm="116">
        <v>#VALUE!</v>
      </c>
    </row>
    <row r="659" spans="4:4" x14ac:dyDescent="0.25">
      <c r="D659" s="48" t="e" vm="59">
        <v>#VALUE!</v>
      </c>
    </row>
    <row r="660" spans="4:4" x14ac:dyDescent="0.25">
      <c r="D660" s="47" t="e" vm="258">
        <v>#VALUE!</v>
      </c>
    </row>
    <row r="661" spans="4:4" x14ac:dyDescent="0.25">
      <c r="D661" s="48" t="e" vm="332">
        <v>#VALUE!</v>
      </c>
    </row>
    <row r="662" spans="4:4" x14ac:dyDescent="0.25">
      <c r="D662" s="47" t="e" vm="68">
        <v>#VALUE!</v>
      </c>
    </row>
    <row r="663" spans="4:4" x14ac:dyDescent="0.25">
      <c r="D663" s="48" t="e" vm="66">
        <v>#VALUE!</v>
      </c>
    </row>
    <row r="664" spans="4:4" x14ac:dyDescent="0.25">
      <c r="D664" s="47" t="e" vm="84">
        <v>#VALUE!</v>
      </c>
    </row>
    <row r="665" spans="4:4" x14ac:dyDescent="0.25">
      <c r="D665" s="48" t="e" vm="65">
        <v>#VALUE!</v>
      </c>
    </row>
    <row r="666" spans="4:4" x14ac:dyDescent="0.25">
      <c r="D666" s="47" t="e" vm="89">
        <v>#VALUE!</v>
      </c>
    </row>
    <row r="667" spans="4:4" x14ac:dyDescent="0.25">
      <c r="D667" s="48" t="e" vm="64">
        <v>#VALUE!</v>
      </c>
    </row>
    <row r="668" spans="4:4" x14ac:dyDescent="0.25">
      <c r="D668" s="47" t="e" vm="75">
        <v>#VALUE!</v>
      </c>
    </row>
    <row r="669" spans="4:4" x14ac:dyDescent="0.25">
      <c r="D669" s="48" t="e" vm="390">
        <v>#VALUE!</v>
      </c>
    </row>
    <row r="670" spans="4:4" x14ac:dyDescent="0.25">
      <c r="D670" s="47" t="e" vm="434">
        <v>#VALUE!</v>
      </c>
    </row>
    <row r="671" spans="4:4" x14ac:dyDescent="0.25">
      <c r="D671" s="48" t="e" vm="411">
        <v>#VALUE!</v>
      </c>
    </row>
    <row r="672" spans="4:4" x14ac:dyDescent="0.25">
      <c r="D672" s="47" t="e" vm="188">
        <v>#VALUE!</v>
      </c>
    </row>
    <row r="673" spans="4:4" x14ac:dyDescent="0.25">
      <c r="D673" s="48" t="e" vm="205">
        <v>#VALUE!</v>
      </c>
    </row>
    <row r="674" spans="4:4" x14ac:dyDescent="0.25">
      <c r="D674" s="47" t="e" vm="356">
        <v>#VALUE!</v>
      </c>
    </row>
    <row r="675" spans="4:4" x14ac:dyDescent="0.25">
      <c r="D675" s="48" t="e" vm="270">
        <v>#VALUE!</v>
      </c>
    </row>
    <row r="676" spans="4:4" x14ac:dyDescent="0.25">
      <c r="D676" s="47" t="e" vm="331">
        <v>#VALUE!</v>
      </c>
    </row>
    <row r="677" spans="4:4" x14ac:dyDescent="0.25">
      <c r="D677" s="48" t="e" vm="185">
        <v>#VALUE!</v>
      </c>
    </row>
    <row r="678" spans="4:4" x14ac:dyDescent="0.25">
      <c r="D678" s="47" t="e" vm="199">
        <v>#VALUE!</v>
      </c>
    </row>
    <row r="679" spans="4:4" x14ac:dyDescent="0.25">
      <c r="D679" s="48" t="e" vm="309">
        <v>#VALUE!</v>
      </c>
    </row>
    <row r="680" spans="4:4" x14ac:dyDescent="0.25">
      <c r="D680" s="47" t="e" vm="272">
        <v>#VALUE!</v>
      </c>
    </row>
    <row r="681" spans="4:4" x14ac:dyDescent="0.25">
      <c r="D681" s="48" t="e" vm="91">
        <v>#VALUE!</v>
      </c>
    </row>
    <row r="682" spans="4:4" x14ac:dyDescent="0.25">
      <c r="D682" s="47" t="e" vm="352">
        <v>#VALUE!</v>
      </c>
    </row>
    <row r="683" spans="4:4" x14ac:dyDescent="0.25">
      <c r="D683" s="48" t="e" vm="179">
        <v>#VALUE!</v>
      </c>
    </row>
    <row r="684" spans="4:4" x14ac:dyDescent="0.25">
      <c r="D684" s="47" t="e" vm="49">
        <v>#VALUE!</v>
      </c>
    </row>
    <row r="685" spans="4:4" x14ac:dyDescent="0.25">
      <c r="D685" s="48" t="e" vm="232">
        <v>#VALUE!</v>
      </c>
    </row>
    <row r="686" spans="4:4" x14ac:dyDescent="0.25">
      <c r="D686" s="47" t="s">
        <v>2104</v>
      </c>
    </row>
    <row r="687" spans="4:4" x14ac:dyDescent="0.25">
      <c r="D687" s="48" t="e" vm="467">
        <v>#VALUE!</v>
      </c>
    </row>
    <row r="688" spans="4:4" x14ac:dyDescent="0.25">
      <c r="D688" s="47" t="e" vm="444">
        <v>#VALUE!</v>
      </c>
    </row>
    <row r="689" spans="4:4" x14ac:dyDescent="0.25">
      <c r="D689" s="48" t="s">
        <v>2091</v>
      </c>
    </row>
    <row r="690" spans="4:4" x14ac:dyDescent="0.25">
      <c r="D690" s="47" t="e" vm="160">
        <v>#VALUE!</v>
      </c>
    </row>
    <row r="691" spans="4:4" x14ac:dyDescent="0.25">
      <c r="D691" s="48" t="e" vm="296">
        <v>#VALUE!</v>
      </c>
    </row>
    <row r="692" spans="4:4" x14ac:dyDescent="0.25">
      <c r="D692" s="47" t="e" vm="48">
        <v>#VALUE!</v>
      </c>
    </row>
    <row r="693" spans="4:4" x14ac:dyDescent="0.25">
      <c r="D693" s="48" t="e" vm="158">
        <v>#VALUE!</v>
      </c>
    </row>
    <row r="694" spans="4:4" x14ac:dyDescent="0.25">
      <c r="D694" s="47" t="s">
        <v>2124</v>
      </c>
    </row>
    <row r="695" spans="4:4" x14ac:dyDescent="0.25">
      <c r="D695" s="48" t="e" vm="92">
        <v>#VALUE!</v>
      </c>
    </row>
    <row r="696" spans="4:4" x14ac:dyDescent="0.25">
      <c r="D696" s="47" t="e" vm="451">
        <v>#VALUE!</v>
      </c>
    </row>
    <row r="697" spans="4:4" x14ac:dyDescent="0.25">
      <c r="D697" s="48" t="e" vm="148">
        <v>#VALUE!</v>
      </c>
    </row>
    <row r="698" spans="4:4" x14ac:dyDescent="0.25">
      <c r="D698" s="47" t="s">
        <v>2122</v>
      </c>
    </row>
    <row r="699" spans="4:4" x14ac:dyDescent="0.25">
      <c r="D699" s="48" t="e" vm="24">
        <v>#VALUE!</v>
      </c>
    </row>
    <row r="700" spans="4:4" x14ac:dyDescent="0.25">
      <c r="D700" s="47" t="e" vm="99">
        <v>#VALUE!</v>
      </c>
    </row>
    <row r="701" spans="4:4" x14ac:dyDescent="0.25">
      <c r="D701" s="48" t="e" vm="28">
        <v>#VALUE!</v>
      </c>
    </row>
    <row r="702" spans="4:4" x14ac:dyDescent="0.25">
      <c r="D702" s="47" t="e" vm="169">
        <v>#VALUE!</v>
      </c>
    </row>
    <row r="703" spans="4:4" x14ac:dyDescent="0.25">
      <c r="D703" s="48" t="e" vm="266">
        <v>#VALUE!</v>
      </c>
    </row>
    <row r="704" spans="4:4" x14ac:dyDescent="0.25">
      <c r="D704" s="47" t="e" vm="472">
        <v>#VALUE!</v>
      </c>
    </row>
    <row r="705" spans="4:4" x14ac:dyDescent="0.25">
      <c r="D705" s="48" t="e" vm="122">
        <v>#VALUE!</v>
      </c>
    </row>
    <row r="706" spans="4:4" x14ac:dyDescent="0.25">
      <c r="D706" s="47" t="e" vm="200">
        <v>#VALUE!</v>
      </c>
    </row>
    <row r="707" spans="4:4" x14ac:dyDescent="0.25">
      <c r="D707" s="48" t="e" vm="110">
        <v>#VALUE!</v>
      </c>
    </row>
    <row r="708" spans="4:4" x14ac:dyDescent="0.25">
      <c r="D708" s="47" t="e" vm="211">
        <v>#VALUE!</v>
      </c>
    </row>
    <row r="709" spans="4:4" x14ac:dyDescent="0.25">
      <c r="D709" s="48" t="e" vm="63">
        <v>#VALUE!</v>
      </c>
    </row>
    <row r="710" spans="4:4" x14ac:dyDescent="0.25">
      <c r="D710" s="47" t="e" vm="389">
        <v>#VALUE!</v>
      </c>
    </row>
    <row r="711" spans="4:4" x14ac:dyDescent="0.25">
      <c r="D711" s="48" t="e" vm="474">
        <v>#VALUE!</v>
      </c>
    </row>
    <row r="712" spans="4:4" x14ac:dyDescent="0.25">
      <c r="D712" s="47" t="e" vm="196">
        <v>#VALUE!</v>
      </c>
    </row>
    <row r="713" spans="4:4" x14ac:dyDescent="0.25">
      <c r="D713" s="48" t="e" vm="475">
        <v>#VALUE!</v>
      </c>
    </row>
    <row r="714" spans="4:4" x14ac:dyDescent="0.25">
      <c r="D714" s="47" t="e" vm="159">
        <v>#VALUE!</v>
      </c>
    </row>
    <row r="715" spans="4:4" x14ac:dyDescent="0.25">
      <c r="D715" s="48" t="e" vm="166">
        <v>#VALUE!</v>
      </c>
    </row>
    <row r="716" spans="4:4" x14ac:dyDescent="0.25">
      <c r="D716" s="47" t="e" vm="22">
        <v>#VALUE!</v>
      </c>
    </row>
    <row r="717" spans="4:4" x14ac:dyDescent="0.25">
      <c r="D717" s="48" t="e" vm="77">
        <v>#VALUE!</v>
      </c>
    </row>
    <row r="718" spans="4:4" x14ac:dyDescent="0.25">
      <c r="D718" s="47" t="s">
        <v>2082</v>
      </c>
    </row>
    <row r="719" spans="4:4" x14ac:dyDescent="0.25">
      <c r="D719" s="48" t="e" vm="181">
        <v>#VALUE!</v>
      </c>
    </row>
    <row r="720" spans="4:4" x14ac:dyDescent="0.25">
      <c r="D720" s="47" t="e" vm="461">
        <v>#VALUE!</v>
      </c>
    </row>
    <row r="721" spans="4:4" x14ac:dyDescent="0.25">
      <c r="D721" s="48" t="e" vm="53">
        <v>#VALUE!</v>
      </c>
    </row>
    <row r="722" spans="4:4" x14ac:dyDescent="0.25">
      <c r="D722" s="47" t="e" vm="293">
        <v>#VALUE!</v>
      </c>
    </row>
    <row r="723" spans="4:4" x14ac:dyDescent="0.25">
      <c r="D723" s="48" t="e" vm="394">
        <v>#VALUE!</v>
      </c>
    </row>
    <row r="724" spans="4:4" x14ac:dyDescent="0.25">
      <c r="D724" s="47" t="e" vm="482">
        <v>#VALUE!</v>
      </c>
    </row>
    <row r="725" spans="4:4" x14ac:dyDescent="0.25">
      <c r="D725" s="48" t="e" vm="483">
        <v>#VALUE!</v>
      </c>
    </row>
    <row r="726" spans="4:4" x14ac:dyDescent="0.25">
      <c r="D726" s="47" t="e" vm="72">
        <v>#VALUE!</v>
      </c>
    </row>
    <row r="727" spans="4:4" x14ac:dyDescent="0.25">
      <c r="D727" s="48" t="e" vm="182">
        <v>#VALUE!</v>
      </c>
    </row>
    <row r="728" spans="4:4" x14ac:dyDescent="0.25">
      <c r="D728" s="47" t="e" vm="420">
        <v>#VALUE!</v>
      </c>
    </row>
    <row r="729" spans="4:4" x14ac:dyDescent="0.25">
      <c r="D729" s="48" t="e" vm="421">
        <v>#VALUE!</v>
      </c>
    </row>
    <row r="730" spans="4:4" x14ac:dyDescent="0.25">
      <c r="D730" s="47" t="e" vm="105">
        <v>#VALUE!</v>
      </c>
    </row>
    <row r="731" spans="4:4" x14ac:dyDescent="0.25">
      <c r="D731" s="48" t="e" vm="204">
        <v>#VALUE!</v>
      </c>
    </row>
    <row r="732" spans="4:4" x14ac:dyDescent="0.25">
      <c r="D732" s="47" t="e" vm="265">
        <v>#VALUE!</v>
      </c>
    </row>
    <row r="733" spans="4:4" x14ac:dyDescent="0.25">
      <c r="D733" s="48" t="e" vm="314">
        <v>#VALUE!</v>
      </c>
    </row>
    <row r="734" spans="4:4" x14ac:dyDescent="0.25">
      <c r="D734" s="47" t="e" vm="308">
        <v>#VALUE!</v>
      </c>
    </row>
    <row r="735" spans="4:4" x14ac:dyDescent="0.25">
      <c r="D735" s="48" t="e" vm="372">
        <v>#VALUE!</v>
      </c>
    </row>
    <row r="736" spans="4:4" x14ac:dyDescent="0.25">
      <c r="D736" s="47" t="e" vm="313">
        <v>#VALUE!</v>
      </c>
    </row>
    <row r="737" spans="4:4" x14ac:dyDescent="0.25">
      <c r="D737" s="48" t="e" vm="381">
        <v>#VALUE!</v>
      </c>
    </row>
    <row r="738" spans="4:4" x14ac:dyDescent="0.25">
      <c r="D738" s="47" t="e" vm="326">
        <v>#VALUE!</v>
      </c>
    </row>
    <row r="739" spans="4:4" x14ac:dyDescent="0.25">
      <c r="D739" s="48" t="e" vm="173">
        <v>#VALUE!</v>
      </c>
    </row>
    <row r="740" spans="4:4" x14ac:dyDescent="0.25">
      <c r="D740" s="47" t="e" vm="439">
        <v>#VALUE!</v>
      </c>
    </row>
    <row r="741" spans="4:4" x14ac:dyDescent="0.25">
      <c r="D741" s="48" t="e" vm="102">
        <v>#VALUE!</v>
      </c>
    </row>
    <row r="742" spans="4:4" x14ac:dyDescent="0.25">
      <c r="D742" s="47" t="e" vm="215">
        <v>#VALUE!</v>
      </c>
    </row>
    <row r="743" spans="4:4" x14ac:dyDescent="0.25">
      <c r="D743" s="48" t="e" vm="478">
        <v>#VALUE!</v>
      </c>
    </row>
    <row r="744" spans="4:4" x14ac:dyDescent="0.25">
      <c r="D744" s="47" t="e" vm="369">
        <v>#VALUE!</v>
      </c>
    </row>
    <row r="745" spans="4:4" x14ac:dyDescent="0.25">
      <c r="D745" s="48" t="e" vm="477">
        <v>#VALUE!</v>
      </c>
    </row>
    <row r="746" spans="4:4" x14ac:dyDescent="0.25">
      <c r="D746" s="47" t="e" vm="437">
        <v>#VALUE!</v>
      </c>
    </row>
    <row r="747" spans="4:4" x14ac:dyDescent="0.25">
      <c r="D747" s="48" t="e" vm="195">
        <v>#VALUE!</v>
      </c>
    </row>
    <row r="748" spans="4:4" x14ac:dyDescent="0.25">
      <c r="D748" s="47" t="e" vm="410">
        <v>#VALUE!</v>
      </c>
    </row>
    <row r="749" spans="4:4" x14ac:dyDescent="0.25">
      <c r="D749" s="48" t="e" vm="377">
        <v>#VALUE!</v>
      </c>
    </row>
    <row r="750" spans="4:4" x14ac:dyDescent="0.25">
      <c r="D750" s="47" t="e" vm="459">
        <v>#VALUE!</v>
      </c>
    </row>
    <row r="751" spans="4:4" x14ac:dyDescent="0.25">
      <c r="D751" s="48" t="e" vm="97">
        <v>#VALUE!</v>
      </c>
    </row>
    <row r="752" spans="4:4" x14ac:dyDescent="0.25">
      <c r="D752" s="47" t="e" vm="291">
        <v>#VALUE!</v>
      </c>
    </row>
    <row r="753" spans="4:4" x14ac:dyDescent="0.25">
      <c r="D753" s="48" t="e" vm="74">
        <v>#VALUE!</v>
      </c>
    </row>
    <row r="754" spans="4:4" x14ac:dyDescent="0.25">
      <c r="D754" s="47" t="e" vm="201">
        <v>#VALUE!</v>
      </c>
    </row>
    <row r="755" spans="4:4" x14ac:dyDescent="0.25">
      <c r="D755" s="48" t="e" vm="201">
        <v>#VALUE!</v>
      </c>
    </row>
    <row r="756" spans="4:4" x14ac:dyDescent="0.25">
      <c r="D756" s="47" t="e" vm="57">
        <v>#VALUE!</v>
      </c>
    </row>
    <row r="757" spans="4:4" x14ac:dyDescent="0.25">
      <c r="D757" s="48" t="e" vm="448">
        <v>#VALUE!</v>
      </c>
    </row>
    <row r="758" spans="4:4" x14ac:dyDescent="0.25">
      <c r="D758" s="47" t="e" vm="124">
        <v>#VALUE!</v>
      </c>
    </row>
    <row r="759" spans="4:4" x14ac:dyDescent="0.25">
      <c r="D759" s="48" t="e" vm="316">
        <v>#VALUE!</v>
      </c>
    </row>
    <row r="760" spans="4:4" x14ac:dyDescent="0.25">
      <c r="D760" s="47" t="e" vm="189">
        <v>#VALUE!</v>
      </c>
    </row>
    <row r="761" spans="4:4" x14ac:dyDescent="0.25">
      <c r="D761" s="48" t="e" vm="374">
        <v>#VALUE!</v>
      </c>
    </row>
    <row r="762" spans="4:4" x14ac:dyDescent="0.25">
      <c r="D762" s="47" t="e" vm="202">
        <v>#VALUE!</v>
      </c>
    </row>
    <row r="763" spans="4:4" x14ac:dyDescent="0.25">
      <c r="D763" s="48" t="e" vm="87">
        <v>#VALUE!</v>
      </c>
    </row>
    <row r="764" spans="4:4" x14ac:dyDescent="0.25">
      <c r="D764" s="47" t="e" vm="445">
        <v>#VALUE!</v>
      </c>
    </row>
    <row r="765" spans="4:4" x14ac:dyDescent="0.25">
      <c r="D765" s="48" t="e" vm="344">
        <v>#VALUE!</v>
      </c>
    </row>
    <row r="766" spans="4:4" x14ac:dyDescent="0.25">
      <c r="D766" s="47" t="e" vm="298">
        <v>#VALUE!</v>
      </c>
    </row>
    <row r="767" spans="4:4" x14ac:dyDescent="0.25">
      <c r="D767" s="48" t="e" vm="155">
        <v>#VALUE!</v>
      </c>
    </row>
    <row r="768" spans="4:4" x14ac:dyDescent="0.25">
      <c r="D768" s="47" t="e" vm="161">
        <v>#VALUE!</v>
      </c>
    </row>
    <row r="769" spans="4:4" x14ac:dyDescent="0.25">
      <c r="D769" s="48" t="e" vm="339">
        <v>#VALUE!</v>
      </c>
    </row>
    <row r="770" spans="4:4" x14ac:dyDescent="0.25">
      <c r="D770" s="47" t="e" vm="61">
        <v>#VALUE!</v>
      </c>
    </row>
    <row r="771" spans="4:4" x14ac:dyDescent="0.25">
      <c r="D771" s="48" t="e" vm="96">
        <v>#VALUE!</v>
      </c>
    </row>
    <row r="772" spans="4:4" x14ac:dyDescent="0.25">
      <c r="D772" s="47" t="e" vm="56">
        <v>#VALUE!</v>
      </c>
    </row>
    <row r="773" spans="4:4" x14ac:dyDescent="0.25">
      <c r="D773" s="48" t="e" vm="463">
        <v>#VALUE!</v>
      </c>
    </row>
    <row r="774" spans="4:4" x14ac:dyDescent="0.25">
      <c r="D774" s="47" t="e" vm="94">
        <v>#VALUE!</v>
      </c>
    </row>
    <row r="775" spans="4:4" x14ac:dyDescent="0.25">
      <c r="D775" s="48" t="e" vm="441">
        <v>#VALUE!</v>
      </c>
    </row>
    <row r="776" spans="4:4" x14ac:dyDescent="0.25">
      <c r="D776" s="47" t="e" vm="101">
        <v>#VALUE!</v>
      </c>
    </row>
    <row r="777" spans="4:4" x14ac:dyDescent="0.25">
      <c r="D777" s="48" t="e" vm="212">
        <v>#VALUE!</v>
      </c>
    </row>
    <row r="778" spans="4:4" x14ac:dyDescent="0.25">
      <c r="D778" s="47" t="e" vm="312">
        <v>#VALUE!</v>
      </c>
    </row>
    <row r="779" spans="4:4" x14ac:dyDescent="0.25">
      <c r="D779" s="48" t="e" vm="229">
        <v>#VALUE!</v>
      </c>
    </row>
    <row r="780" spans="4:4" x14ac:dyDescent="0.25">
      <c r="D780" s="47" t="e" vm="322">
        <v>#VALUE!</v>
      </c>
    </row>
    <row r="781" spans="4:4" x14ac:dyDescent="0.25">
      <c r="D781" s="48" t="e" vm="238">
        <v>#VALUE!</v>
      </c>
    </row>
    <row r="782" spans="4:4" x14ac:dyDescent="0.25">
      <c r="D782" s="47" t="e" vm="248">
        <v>#VALUE!</v>
      </c>
    </row>
    <row r="783" spans="4:4" x14ac:dyDescent="0.25">
      <c r="D783" s="48" t="e" vm="319">
        <v>#VALUE!</v>
      </c>
    </row>
    <row r="784" spans="4:4" x14ac:dyDescent="0.25">
      <c r="D784" s="47" t="e" vm="103">
        <v>#VALUE!</v>
      </c>
    </row>
    <row r="785" spans="4:4" x14ac:dyDescent="0.25">
      <c r="D785" s="48" t="e" vm="172">
        <v>#VALUE!</v>
      </c>
    </row>
    <row r="786" spans="4:4" x14ac:dyDescent="0.25">
      <c r="D786" s="47" t="e" vm="117">
        <v>#VALUE!</v>
      </c>
    </row>
    <row r="787" spans="4:4" x14ac:dyDescent="0.25">
      <c r="D787" s="48" t="e" vm="379">
        <v>#VALUE!</v>
      </c>
    </row>
    <row r="788" spans="4:4" x14ac:dyDescent="0.25">
      <c r="D788" s="47" t="e" vm="334">
        <v>#VALUE!</v>
      </c>
    </row>
    <row r="789" spans="4:4" x14ac:dyDescent="0.25">
      <c r="D789" s="48" t="e" vm="174">
        <v>#VALUE!</v>
      </c>
    </row>
    <row r="790" spans="4:4" x14ac:dyDescent="0.25">
      <c r="D790" s="47" t="e" vm="79">
        <v>#VALUE!</v>
      </c>
    </row>
    <row r="791" spans="4:4" x14ac:dyDescent="0.25">
      <c r="D791" s="48" t="e" vm="350">
        <v>#VALUE!</v>
      </c>
    </row>
    <row r="792" spans="4:4" x14ac:dyDescent="0.25">
      <c r="D792" s="47" t="e" vm="218">
        <v>#VALUE!</v>
      </c>
    </row>
    <row r="793" spans="4:4" x14ac:dyDescent="0.25">
      <c r="D793" s="48" t="e" vm="273">
        <v>#VALUE!</v>
      </c>
    </row>
    <row r="794" spans="4:4" x14ac:dyDescent="0.25">
      <c r="D794" s="47" t="e" vm="278">
        <v>#VALUE!</v>
      </c>
    </row>
    <row r="795" spans="4:4" x14ac:dyDescent="0.25">
      <c r="D795" s="48" t="e" vm="115">
        <v>#VALUE!</v>
      </c>
    </row>
    <row r="796" spans="4:4" x14ac:dyDescent="0.25">
      <c r="D796" s="47" t="e" vm="141">
        <v>#VALUE!</v>
      </c>
    </row>
    <row r="797" spans="4:4" x14ac:dyDescent="0.25">
      <c r="D797" s="48" t="e" vm="70">
        <v>#VALUE!</v>
      </c>
    </row>
    <row r="798" spans="4:4" x14ac:dyDescent="0.25">
      <c r="D798" s="47" t="e" vm="216">
        <v>#VALUE!</v>
      </c>
    </row>
    <row r="799" spans="4:4" x14ac:dyDescent="0.25">
      <c r="D799" s="48" t="e" vm="464">
        <v>#VALUE!</v>
      </c>
    </row>
    <row r="800" spans="4:4" x14ac:dyDescent="0.25">
      <c r="D800" s="47" t="e" vm="240">
        <v>#VALUE!</v>
      </c>
    </row>
    <row r="801" spans="4:4" x14ac:dyDescent="0.25">
      <c r="D801" s="48" t="e" vm="241">
        <v>#VALUE!</v>
      </c>
    </row>
    <row r="802" spans="4:4" x14ac:dyDescent="0.25">
      <c r="D802" s="47" t="e" vm="242">
        <v>#VALUE!</v>
      </c>
    </row>
    <row r="803" spans="4:4" x14ac:dyDescent="0.25">
      <c r="D803" s="48" t="e" vm="275">
        <v>#VALUE!</v>
      </c>
    </row>
    <row r="804" spans="4:4" x14ac:dyDescent="0.25">
      <c r="D804" s="47" t="e" vm="42">
        <v>#VALUE!</v>
      </c>
    </row>
    <row r="805" spans="4:4" x14ac:dyDescent="0.25">
      <c r="D805" s="48" t="e" vm="42">
        <v>#VALUE!</v>
      </c>
    </row>
    <row r="806" spans="4:4" x14ac:dyDescent="0.25">
      <c r="D806" s="47" t="e" vm="178">
        <v>#VALUE!</v>
      </c>
    </row>
    <row r="807" spans="4:4" x14ac:dyDescent="0.25">
      <c r="D807" s="48" t="e" vm="118">
        <v>#VALUE!</v>
      </c>
    </row>
    <row r="808" spans="4:4" x14ac:dyDescent="0.25">
      <c r="D808" s="47" t="e" vm="1">
        <v>#VALUE!</v>
      </c>
    </row>
    <row r="809" spans="4:4" x14ac:dyDescent="0.25">
      <c r="D809" s="48" t="e" vm="479">
        <v>#VALUE!</v>
      </c>
    </row>
    <row r="810" spans="4:4" x14ac:dyDescent="0.25">
      <c r="D810" s="47" t="e" vm="58">
        <v>#VALUE!</v>
      </c>
    </row>
    <row r="811" spans="4:4" x14ac:dyDescent="0.25">
      <c r="D811" s="48" t="e" vm="422">
        <v>#VALUE!</v>
      </c>
    </row>
    <row r="812" spans="4:4" x14ac:dyDescent="0.25">
      <c r="D812" s="47" t="e" vm="123">
        <v>#VALUE!</v>
      </c>
    </row>
    <row r="813" spans="4:4" x14ac:dyDescent="0.25">
      <c r="D813" s="48" t="e" vm="104">
        <v>#VALUE!</v>
      </c>
    </row>
    <row r="814" spans="4:4" x14ac:dyDescent="0.25">
      <c r="D814" s="47" t="e" vm="433">
        <v>#VALUE!</v>
      </c>
    </row>
    <row r="815" spans="4:4" x14ac:dyDescent="0.25">
      <c r="D815" s="48" t="e" vm="58">
        <v>#VALUE!</v>
      </c>
    </row>
    <row r="816" spans="4:4" x14ac:dyDescent="0.25">
      <c r="D816" s="47" t="s">
        <v>2108</v>
      </c>
    </row>
    <row r="817" spans="4:4" x14ac:dyDescent="0.25">
      <c r="D817" s="48" t="e" vm="405">
        <v>#VALUE!</v>
      </c>
    </row>
    <row r="818" spans="4:4" x14ac:dyDescent="0.25">
      <c r="D818" s="47" t="e" vm="127">
        <v>#VALUE!</v>
      </c>
    </row>
    <row r="819" spans="4:4" x14ac:dyDescent="0.25">
      <c r="D819" s="48" t="e" vm="430">
        <v>#VALUE!</v>
      </c>
    </row>
    <row r="820" spans="4:4" x14ac:dyDescent="0.25">
      <c r="D820" s="47" t="e" vm="46">
        <v>#VALUE!</v>
      </c>
    </row>
    <row r="821" spans="4:4" x14ac:dyDescent="0.25">
      <c r="D821" s="48" t="e" vm="294">
        <v>#VALUE!</v>
      </c>
    </row>
    <row r="822" spans="4:4" x14ac:dyDescent="0.25">
      <c r="D822" s="47" t="e" vm="5">
        <v>#VALUE!</v>
      </c>
    </row>
    <row r="823" spans="4:4" x14ac:dyDescent="0.25">
      <c r="D823" s="48" t="e" vm="50">
        <v>#VALUE!</v>
      </c>
    </row>
    <row r="824" spans="4:4" x14ac:dyDescent="0.25">
      <c r="D824" s="47" t="s">
        <v>2097</v>
      </c>
    </row>
    <row r="825" spans="4:4" x14ac:dyDescent="0.25">
      <c r="D825" s="48" t="e" vm="219">
        <v>#VALUE!</v>
      </c>
    </row>
    <row r="826" spans="4:4" x14ac:dyDescent="0.25">
      <c r="D826" s="47" t="e" vm="51">
        <v>#VALUE!</v>
      </c>
    </row>
    <row r="827" spans="4:4" x14ac:dyDescent="0.25">
      <c r="D827" s="48" t="e" vm="239">
        <v>#VALUE!</v>
      </c>
    </row>
    <row r="828" spans="4:4" x14ac:dyDescent="0.25">
      <c r="D828" s="47" t="e" vm="21">
        <v>#VALUE!</v>
      </c>
    </row>
    <row r="829" spans="4:4" x14ac:dyDescent="0.25">
      <c r="D829" s="48" t="e" vm="330">
        <v>#VALUE!</v>
      </c>
    </row>
    <row r="830" spans="4:4" x14ac:dyDescent="0.25">
      <c r="D830" s="47" t="e" vm="7">
        <v>#VALUE!</v>
      </c>
    </row>
    <row r="831" spans="4:4" x14ac:dyDescent="0.25">
      <c r="D831" s="48" t="e" vm="54">
        <v>#VALUE!</v>
      </c>
    </row>
    <row r="832" spans="4:4" x14ac:dyDescent="0.25">
      <c r="D832" s="47" t="e" vm="406">
        <v>#VALUE!</v>
      </c>
    </row>
    <row r="833" spans="4:4" x14ac:dyDescent="0.25">
      <c r="D833" s="48" t="e" vm="180">
        <v>#VALUE!</v>
      </c>
    </row>
    <row r="834" spans="4:4" x14ac:dyDescent="0.25">
      <c r="D834" s="47" t="e" vm="209">
        <v>#VALUE!</v>
      </c>
    </row>
    <row r="835" spans="4:4" x14ac:dyDescent="0.25">
      <c r="D835" s="48" t="e" vm="402">
        <v>#VALUE!</v>
      </c>
    </row>
    <row r="836" spans="4:4" x14ac:dyDescent="0.25">
      <c r="D836" s="47" t="e" vm="119">
        <v>#VALUE!</v>
      </c>
    </row>
    <row r="837" spans="4:4" x14ac:dyDescent="0.25">
      <c r="D837" s="48" t="e" vm="157">
        <v>#VALUE!</v>
      </c>
    </row>
    <row r="838" spans="4:4" x14ac:dyDescent="0.25">
      <c r="D838" s="47" t="e" vm="401">
        <v>#VALUE!</v>
      </c>
    </row>
    <row r="839" spans="4:4" x14ac:dyDescent="0.25">
      <c r="D839" s="48" t="e" vm="470">
        <v>#VALUE!</v>
      </c>
    </row>
    <row r="840" spans="4:4" x14ac:dyDescent="0.25">
      <c r="D840" s="47" t="e" vm="286">
        <v>#VALUE!</v>
      </c>
    </row>
    <row r="841" spans="4:4" x14ac:dyDescent="0.25">
      <c r="D841" s="48" t="e" vm="222">
        <v>#VALUE!</v>
      </c>
    </row>
    <row r="842" spans="4:4" x14ac:dyDescent="0.25">
      <c r="D842" s="47" t="e" vm="222">
        <v>#VALUE!</v>
      </c>
    </row>
    <row r="843" spans="4:4" x14ac:dyDescent="0.25">
      <c r="D843" s="48" t="e" vm="197">
        <v>#VALUE!</v>
      </c>
    </row>
    <row r="844" spans="4:4" x14ac:dyDescent="0.25">
      <c r="D844" s="47" t="e" vm="304">
        <v>#VALUE!</v>
      </c>
    </row>
    <row r="845" spans="4:4" x14ac:dyDescent="0.25">
      <c r="D845" s="48" t="e" vm="4">
        <v>#VALUE!</v>
      </c>
    </row>
    <row r="846" spans="4:4" x14ac:dyDescent="0.25">
      <c r="D846" s="47" t="e" vm="458">
        <v>#VALUE!</v>
      </c>
    </row>
    <row r="847" spans="4:4" x14ac:dyDescent="0.25">
      <c r="D847" s="48" t="e" vm="362">
        <v>#VALUE!</v>
      </c>
    </row>
    <row r="848" spans="4:4" x14ac:dyDescent="0.25">
      <c r="D848" s="47" t="e" vm="186">
        <v>#VALUE!</v>
      </c>
    </row>
    <row r="849" spans="4:4" x14ac:dyDescent="0.25">
      <c r="D849" s="48" t="e" vm="186">
        <v>#VALUE!</v>
      </c>
    </row>
    <row r="850" spans="4:4" x14ac:dyDescent="0.25">
      <c r="D850" s="47" t="e" vm="227">
        <v>#VALUE!</v>
      </c>
    </row>
    <row r="851" spans="4:4" x14ac:dyDescent="0.25">
      <c r="D851" s="48" t="e" vm="2">
        <v>#VALUE!</v>
      </c>
    </row>
    <row r="852" spans="4:4" x14ac:dyDescent="0.25">
      <c r="D852" s="47" t="e" vm="37">
        <v>#VALUE!</v>
      </c>
    </row>
    <row r="853" spans="4:4" x14ac:dyDescent="0.25">
      <c r="D853" s="48" t="e" vm="460">
        <v>#VALUE!</v>
      </c>
    </row>
    <row r="854" spans="4:4" x14ac:dyDescent="0.25">
      <c r="D854" s="47" t="e" vm="436">
        <v>#VALUE!</v>
      </c>
    </row>
    <row r="855" spans="4:4" x14ac:dyDescent="0.25">
      <c r="D855" s="48" t="e" vm="249">
        <v>#VALUE!</v>
      </c>
    </row>
    <row r="856" spans="4:4" x14ac:dyDescent="0.25">
      <c r="D856" s="47" t="e" vm="279">
        <v>#VALUE!</v>
      </c>
    </row>
    <row r="857" spans="4:4" x14ac:dyDescent="0.25">
      <c r="D857" s="48" t="e" vm="12">
        <v>#VALUE!</v>
      </c>
    </row>
    <row r="858" spans="4:4" x14ac:dyDescent="0.25">
      <c r="D858" s="47" t="e" vm="12">
        <v>#VALUE!</v>
      </c>
    </row>
    <row r="859" spans="4:4" x14ac:dyDescent="0.25">
      <c r="D859" s="48" t="e" vm="67">
        <v>#VALUE!</v>
      </c>
    </row>
    <row r="860" spans="4:4" x14ac:dyDescent="0.25">
      <c r="D860" s="47" t="e" vm="140">
        <v>#VALUE!</v>
      </c>
    </row>
    <row r="861" spans="4:4" x14ac:dyDescent="0.25">
      <c r="D861" s="48" t="e" vm="27">
        <v>#VALUE!</v>
      </c>
    </row>
    <row r="862" spans="4:4" x14ac:dyDescent="0.25">
      <c r="D862" s="47" t="e" vm="213">
        <v>#VALUE!</v>
      </c>
    </row>
    <row r="863" spans="4:4" x14ac:dyDescent="0.25">
      <c r="D863" s="48" t="e" vm="131">
        <v>#VALUE!</v>
      </c>
    </row>
    <row r="864" spans="4:4" x14ac:dyDescent="0.25">
      <c r="D864" s="47" t="e" vm="341">
        <v>#VALUE!</v>
      </c>
    </row>
    <row r="865" spans="4:4" x14ac:dyDescent="0.25">
      <c r="D865" s="48" t="e" vm="244">
        <v>#VALUE!</v>
      </c>
    </row>
    <row r="866" spans="4:4" x14ac:dyDescent="0.25">
      <c r="D866" s="47" t="e" vm="345">
        <v>#VALUE!</v>
      </c>
    </row>
    <row r="867" spans="4:4" x14ac:dyDescent="0.25">
      <c r="D867" s="48" t="e" vm="264">
        <v>#VALUE!</v>
      </c>
    </row>
    <row r="868" spans="4:4" x14ac:dyDescent="0.25">
      <c r="D868" s="47" t="e" vm="321">
        <v>#VALUE!</v>
      </c>
    </row>
    <row r="869" spans="4:4" x14ac:dyDescent="0.25">
      <c r="D869" s="48" t="e" vm="187">
        <v>#VALUE!</v>
      </c>
    </row>
    <row r="870" spans="4:4" x14ac:dyDescent="0.25">
      <c r="D870" s="47" t="s">
        <v>2089</v>
      </c>
    </row>
    <row r="871" spans="4:4" x14ac:dyDescent="0.25">
      <c r="D871" s="48" t="e" vm="397">
        <v>#VALUE!</v>
      </c>
    </row>
    <row r="872" spans="4:4" x14ac:dyDescent="0.25">
      <c r="D872" s="47" t="e" vm="14">
        <v>#VALUE!</v>
      </c>
    </row>
    <row r="873" spans="4:4" x14ac:dyDescent="0.25">
      <c r="D873" s="48" t="e" vm="225">
        <v>#VALUE!</v>
      </c>
    </row>
    <row r="874" spans="4:4" x14ac:dyDescent="0.25">
      <c r="D874" s="47" t="e" vm="86">
        <v>#VALUE!</v>
      </c>
    </row>
    <row r="875" spans="4:4" x14ac:dyDescent="0.25">
      <c r="D875" s="48" t="e" vm="39">
        <v>#VALUE!</v>
      </c>
    </row>
    <row r="876" spans="4:4" x14ac:dyDescent="0.25">
      <c r="D876" s="47" t="e" vm="38">
        <v>#VALUE!</v>
      </c>
    </row>
    <row r="877" spans="4:4" x14ac:dyDescent="0.25">
      <c r="D877" s="48" t="e" vm="465">
        <v>#VALUE!</v>
      </c>
    </row>
    <row r="878" spans="4:4" x14ac:dyDescent="0.25">
      <c r="D878" s="47" t="e" vm="281">
        <v>#VALUE!</v>
      </c>
    </row>
    <row r="879" spans="4:4" x14ac:dyDescent="0.25">
      <c r="D879" s="48" t="e" vm="386">
        <v>#VALUE!</v>
      </c>
    </row>
    <row r="880" spans="4:4" x14ac:dyDescent="0.25">
      <c r="D880" s="47" t="e" vm="375">
        <v>#VALUE!</v>
      </c>
    </row>
    <row r="881" spans="4:4" x14ac:dyDescent="0.25">
      <c r="D881" s="48" t="e" vm="100">
        <v>#VALUE!</v>
      </c>
    </row>
    <row r="882" spans="4:4" x14ac:dyDescent="0.25">
      <c r="D882" s="47" t="e" vm="428">
        <v>#VALUE!</v>
      </c>
    </row>
    <row r="883" spans="4:4" x14ac:dyDescent="0.25">
      <c r="D883" s="48" t="e" vm="442">
        <v>#VALUE!</v>
      </c>
    </row>
    <row r="884" spans="4:4" x14ac:dyDescent="0.25">
      <c r="D884" s="47" t="e" vm="418">
        <v>#VALUE!</v>
      </c>
    </row>
    <row r="885" spans="4:4" x14ac:dyDescent="0.25">
      <c r="D885" s="48" t="e" vm="213">
        <v>#VALUE!</v>
      </c>
    </row>
    <row r="886" spans="4:4" x14ac:dyDescent="0.25">
      <c r="D886" s="47" t="e" vm="485">
        <v>#VALUE!</v>
      </c>
    </row>
    <row r="887" spans="4:4" x14ac:dyDescent="0.25">
      <c r="D887" s="48" t="e" vm="324">
        <v>#VALUE!</v>
      </c>
    </row>
    <row r="888" spans="4:4" x14ac:dyDescent="0.25">
      <c r="D888" s="47" t="e" vm="388">
        <v>#VALUE!</v>
      </c>
    </row>
    <row r="889" spans="4:4" x14ac:dyDescent="0.25">
      <c r="D889" s="48" t="e" vm="47">
        <v>#VALUE!</v>
      </c>
    </row>
    <row r="890" spans="4:4" x14ac:dyDescent="0.25">
      <c r="D890" s="47" t="e" vm="359">
        <v>#VALUE!</v>
      </c>
    </row>
    <row r="891" spans="4:4" x14ac:dyDescent="0.25">
      <c r="D891" s="48" t="e" vm="289">
        <v>#VALUE!</v>
      </c>
    </row>
    <row r="892" spans="4:4" x14ac:dyDescent="0.25">
      <c r="D892" s="47" t="e" vm="138">
        <v>#VALUE!</v>
      </c>
    </row>
    <row r="893" spans="4:4" x14ac:dyDescent="0.25">
      <c r="D893" s="48" t="e" vm="415">
        <v>#VALUE!</v>
      </c>
    </row>
    <row r="894" spans="4:4" x14ac:dyDescent="0.25">
      <c r="D894" s="47" t="e" vm="327">
        <v>#VALUE!</v>
      </c>
    </row>
    <row r="895" spans="4:4" x14ac:dyDescent="0.25">
      <c r="D895" s="48" t="e" vm="476">
        <v>#VALUE!</v>
      </c>
    </row>
    <row r="896" spans="4:4" x14ac:dyDescent="0.25">
      <c r="D896" s="47" t="e" vm="226">
        <v>#VALUE!</v>
      </c>
    </row>
    <row r="897" spans="4:4" x14ac:dyDescent="0.25">
      <c r="D897" s="48" t="e" vm="295">
        <v>#VALUE!</v>
      </c>
    </row>
    <row r="898" spans="4:4" x14ac:dyDescent="0.25">
      <c r="D898" s="47" t="e" vm="438">
        <v>#VALUE!</v>
      </c>
    </row>
    <row r="899" spans="4:4" x14ac:dyDescent="0.25">
      <c r="D899" s="48" t="e" vm="254">
        <v>#VALUE!</v>
      </c>
    </row>
    <row r="900" spans="4:4" x14ac:dyDescent="0.25">
      <c r="D900" s="47" t="e" vm="191">
        <v>#VALUE!</v>
      </c>
    </row>
    <row r="901" spans="4:4" x14ac:dyDescent="0.25">
      <c r="D901" s="48" t="e" vm="453">
        <v>#VALUE!</v>
      </c>
    </row>
    <row r="902" spans="4:4" x14ac:dyDescent="0.25">
      <c r="D902" s="47" t="e" vm="426">
        <v>#VALUE!</v>
      </c>
    </row>
    <row r="903" spans="4:4" x14ac:dyDescent="0.25">
      <c r="D903" s="48" t="e" vm="132">
        <v>#VALUE!</v>
      </c>
    </row>
    <row r="904" spans="4:4" x14ac:dyDescent="0.25">
      <c r="D904" s="47" t="e" vm="246">
        <v>#VALUE!</v>
      </c>
    </row>
    <row r="905" spans="4:4" x14ac:dyDescent="0.25">
      <c r="D905" s="48" t="e" vm="55">
        <v>#VALUE!</v>
      </c>
    </row>
    <row r="906" spans="4:4" x14ac:dyDescent="0.25">
      <c r="D906" s="47" t="e" vm="408">
        <v>#VALUE!</v>
      </c>
    </row>
    <row r="907" spans="4:4" x14ac:dyDescent="0.25">
      <c r="D907" s="48" t="e" vm="274">
        <v>#VALUE!</v>
      </c>
    </row>
    <row r="908" spans="4:4" x14ac:dyDescent="0.25">
      <c r="D908" s="47" t="e" vm="306">
        <v>#VALUE!</v>
      </c>
    </row>
    <row r="909" spans="4:4" x14ac:dyDescent="0.25">
      <c r="D909" s="48" t="e" vm="443">
        <v>#VALUE!</v>
      </c>
    </row>
    <row r="910" spans="4:4" x14ac:dyDescent="0.25">
      <c r="D910" s="47" t="e" vm="19">
        <v>#VALUE!</v>
      </c>
    </row>
    <row r="911" spans="4:4" x14ac:dyDescent="0.25">
      <c r="D911" s="48" t="e" vm="287">
        <v>#VALUE!</v>
      </c>
    </row>
    <row r="912" spans="4:4" x14ac:dyDescent="0.25">
      <c r="D912" s="47" t="e" vm="431">
        <v>#VALUE!</v>
      </c>
    </row>
    <row r="913" spans="4:4" x14ac:dyDescent="0.25">
      <c r="D913" s="48" t="e" vm="146">
        <v>#VALUE!</v>
      </c>
    </row>
    <row r="914" spans="4:4" x14ac:dyDescent="0.25">
      <c r="D914" s="47" t="e" vm="393">
        <v>#VALUE!</v>
      </c>
    </row>
    <row r="915" spans="4:4" x14ac:dyDescent="0.25">
      <c r="D915" s="48" t="e" vm="107">
        <v>#VALUE!</v>
      </c>
    </row>
    <row r="916" spans="4:4" x14ac:dyDescent="0.25">
      <c r="D916" s="47" t="e" vm="407">
        <v>#VALUE!</v>
      </c>
    </row>
    <row r="917" spans="4:4" x14ac:dyDescent="0.25">
      <c r="D917" s="48" t="e" vm="318">
        <v>#VALUE!</v>
      </c>
    </row>
    <row r="918" spans="4:4" x14ac:dyDescent="0.25">
      <c r="D918" s="47" t="e" vm="337">
        <v>#VALUE!</v>
      </c>
    </row>
    <row r="919" spans="4:4" x14ac:dyDescent="0.25">
      <c r="D919" s="48" t="e" vm="260">
        <v>#VALUE!</v>
      </c>
    </row>
    <row r="920" spans="4:4" x14ac:dyDescent="0.25">
      <c r="D920" s="47" t="e" vm="164">
        <v>#VALUE!</v>
      </c>
    </row>
    <row r="921" spans="4:4" x14ac:dyDescent="0.25">
      <c r="D921" s="48" t="e" vm="237">
        <v>#VALUE!</v>
      </c>
    </row>
    <row r="922" spans="4:4" x14ac:dyDescent="0.25">
      <c r="D922" s="47" t="e" vm="154">
        <v>#VALUE!</v>
      </c>
    </row>
    <row r="923" spans="4:4" x14ac:dyDescent="0.25">
      <c r="D923" s="48" t="s">
        <v>2079</v>
      </c>
    </row>
    <row r="924" spans="4:4" x14ac:dyDescent="0.25">
      <c r="D924" s="47" t="e" vm="113">
        <v>#VALUE!</v>
      </c>
    </row>
    <row r="925" spans="4:4" x14ac:dyDescent="0.25">
      <c r="D925" s="48" t="s">
        <v>2118</v>
      </c>
    </row>
    <row r="926" spans="4:4" x14ac:dyDescent="0.25">
      <c r="D926" s="47" t="e" vm="396">
        <v>#VALUE!</v>
      </c>
    </row>
    <row r="927" spans="4:4" x14ac:dyDescent="0.25">
      <c r="D927" s="48" t="e" vm="125">
        <v>#VALUE!</v>
      </c>
    </row>
    <row r="928" spans="4:4" x14ac:dyDescent="0.25">
      <c r="D928" s="47" t="e" vm="194">
        <v>#VALUE!</v>
      </c>
    </row>
    <row r="929" spans="4:4" x14ac:dyDescent="0.25">
      <c r="D929" s="48" t="e" vm="176">
        <v>#VALUE!</v>
      </c>
    </row>
    <row r="930" spans="4:4" x14ac:dyDescent="0.25">
      <c r="D930" s="47" t="e" vm="261">
        <v>#VALUE!</v>
      </c>
    </row>
    <row r="931" spans="4:4" x14ac:dyDescent="0.25">
      <c r="D931" s="48" t="e" vm="82">
        <v>#VALUE!</v>
      </c>
    </row>
    <row r="932" spans="4:4" x14ac:dyDescent="0.25">
      <c r="D932" s="47" t="e" vm="346">
        <v>#VALUE!</v>
      </c>
    </row>
    <row r="933" spans="4:4" x14ac:dyDescent="0.25">
      <c r="D933" s="48" t="e" vm="252">
        <v>#VALUE!</v>
      </c>
    </row>
    <row r="934" spans="4:4" x14ac:dyDescent="0.25">
      <c r="D934" s="47" t="e" vm="71">
        <v>#VALUE!</v>
      </c>
    </row>
    <row r="935" spans="4:4" x14ac:dyDescent="0.25">
      <c r="D935" s="48" t="e" vm="357">
        <v>#VALUE!</v>
      </c>
    </row>
    <row r="936" spans="4:4" x14ac:dyDescent="0.25">
      <c r="D936" s="47" t="e" vm="31">
        <v>#VALUE!</v>
      </c>
    </row>
    <row r="937" spans="4:4" x14ac:dyDescent="0.25">
      <c r="D937" s="48" t="e" vm="231">
        <v>#VALUE!</v>
      </c>
    </row>
    <row r="938" spans="4:4" x14ac:dyDescent="0.25">
      <c r="D938" s="47" t="e" vm="126">
        <v>#VALUE!</v>
      </c>
    </row>
    <row r="939" spans="4:4" x14ac:dyDescent="0.25">
      <c r="D939" s="48" t="e" vm="23">
        <v>#VALUE!</v>
      </c>
    </row>
    <row r="940" spans="4:4" x14ac:dyDescent="0.25">
      <c r="D940" s="47" t="e" vm="370">
        <v>#VALUE!</v>
      </c>
    </row>
    <row r="941" spans="4:4" x14ac:dyDescent="0.25">
      <c r="D941" s="48" t="e" vm="32">
        <v>#VALUE!</v>
      </c>
    </row>
    <row r="942" spans="4:4" x14ac:dyDescent="0.25">
      <c r="D942" s="47" t="e" vm="69">
        <v>#VALUE!</v>
      </c>
    </row>
    <row r="943" spans="4:4" x14ac:dyDescent="0.25">
      <c r="D943" s="48" t="e" vm="255">
        <v>#VALUE!</v>
      </c>
    </row>
    <row r="944" spans="4:4" x14ac:dyDescent="0.25">
      <c r="D944" s="47" t="e" vm="20">
        <v>#VALUE!</v>
      </c>
    </row>
    <row r="945" spans="4:4" x14ac:dyDescent="0.25">
      <c r="D945" s="48" t="s">
        <v>2112</v>
      </c>
    </row>
    <row r="946" spans="4:4" x14ac:dyDescent="0.25">
      <c r="D946" s="47" t="e" vm="253">
        <v>#VALUE!</v>
      </c>
    </row>
    <row r="947" spans="4:4" x14ac:dyDescent="0.25">
      <c r="D947" s="48" t="e" vm="440">
        <v>#VALUE!</v>
      </c>
    </row>
    <row r="948" spans="4:4" x14ac:dyDescent="0.25">
      <c r="D948" s="47" t="e" vm="440">
        <v>#VALUE!</v>
      </c>
    </row>
    <row r="949" spans="4:4" x14ac:dyDescent="0.25">
      <c r="D949" s="48" t="e" vm="409">
        <v>#VALUE!</v>
      </c>
    </row>
    <row r="950" spans="4:4" x14ac:dyDescent="0.25">
      <c r="D950" s="47" t="s">
        <v>2076</v>
      </c>
    </row>
    <row r="951" spans="4:4" x14ac:dyDescent="0.25">
      <c r="D951" s="48" t="e" vm="245">
        <v>#VALUE!</v>
      </c>
    </row>
    <row r="952" spans="4:4" x14ac:dyDescent="0.25">
      <c r="D952" s="47" t="e" vm="432">
        <v>#VALUE!</v>
      </c>
    </row>
    <row r="953" spans="4:4" x14ac:dyDescent="0.25">
      <c r="D953" s="48" t="s">
        <v>2095</v>
      </c>
    </row>
    <row r="954" spans="4:4" x14ac:dyDescent="0.25">
      <c r="D954" s="47" t="e" vm="143">
        <v>#VALUE!</v>
      </c>
    </row>
    <row r="955" spans="4:4" x14ac:dyDescent="0.25">
      <c r="D955" s="48" t="e" vm="305">
        <v>#VALUE!</v>
      </c>
    </row>
    <row r="956" spans="4:4" x14ac:dyDescent="0.25">
      <c r="D956" s="47" t="s">
        <v>2110</v>
      </c>
    </row>
    <row r="957" spans="4:4" x14ac:dyDescent="0.25">
      <c r="D957" s="48" t="e" vm="380">
        <v>#VALUE!</v>
      </c>
    </row>
    <row r="958" spans="4:4" x14ac:dyDescent="0.25">
      <c r="D958" s="47" t="e" vm="33">
        <v>#VALUE!</v>
      </c>
    </row>
    <row r="959" spans="4:4" x14ac:dyDescent="0.25">
      <c r="D959" s="48" t="e" vm="282">
        <v>#VALUE!</v>
      </c>
    </row>
    <row r="960" spans="4:4" x14ac:dyDescent="0.25">
      <c r="D960" s="47" t="e" vm="417">
        <v>#VALUE!</v>
      </c>
    </row>
    <row r="961" spans="4:4" x14ac:dyDescent="0.25">
      <c r="D961" s="48" t="e" vm="206">
        <v>#VALUE!</v>
      </c>
    </row>
    <row r="962" spans="4:4" x14ac:dyDescent="0.25">
      <c r="D962" s="47" t="e" vm="130">
        <v>#VALUE!</v>
      </c>
    </row>
    <row r="963" spans="4:4" x14ac:dyDescent="0.25">
      <c r="D963" s="48" t="e" vm="317">
        <v>#VALUE!</v>
      </c>
    </row>
    <row r="964" spans="4:4" x14ac:dyDescent="0.25">
      <c r="D964" s="47" t="e" vm="149">
        <v>#VALUE!</v>
      </c>
    </row>
    <row r="965" spans="4:4" x14ac:dyDescent="0.25">
      <c r="D965" s="48" t="e" vm="210">
        <v>#VALUE!</v>
      </c>
    </row>
    <row r="966" spans="4:4" x14ac:dyDescent="0.25">
      <c r="D966" s="47" t="e" vm="26">
        <v>#VALUE!</v>
      </c>
    </row>
    <row r="967" spans="4:4" x14ac:dyDescent="0.25">
      <c r="D967" s="48" t="e" vm="152">
        <v>#VALUE!</v>
      </c>
    </row>
    <row r="968" spans="4:4" x14ac:dyDescent="0.25">
      <c r="D968" s="47" t="e" vm="310">
        <v>#VALUE!</v>
      </c>
    </row>
    <row r="969" spans="4:4" x14ac:dyDescent="0.25">
      <c r="D969" s="48" t="e" vm="383">
        <v>#VALUE!</v>
      </c>
    </row>
    <row r="970" spans="4:4" x14ac:dyDescent="0.25">
      <c r="D970" s="47" t="e" vm="338">
        <v>#VALUE!</v>
      </c>
    </row>
    <row r="971" spans="4:4" x14ac:dyDescent="0.25">
      <c r="D971" s="48" t="e" vm="236">
        <v>#VALUE!</v>
      </c>
    </row>
    <row r="972" spans="4:4" x14ac:dyDescent="0.25">
      <c r="D972" s="47" t="e" vm="40">
        <v>#VALUE!</v>
      </c>
    </row>
    <row r="973" spans="4:4" x14ac:dyDescent="0.25">
      <c r="D973" s="48" t="e" vm="447">
        <v>#VALUE!</v>
      </c>
    </row>
    <row r="974" spans="4:4" x14ac:dyDescent="0.25">
      <c r="D974" s="47" t="e" vm="30">
        <v>#VALUE!</v>
      </c>
    </row>
    <row r="975" spans="4:4" x14ac:dyDescent="0.25">
      <c r="D975" s="48" t="e" vm="263">
        <v>#VALUE!</v>
      </c>
    </row>
    <row r="976" spans="4:4" x14ac:dyDescent="0.25">
      <c r="D976" s="47" t="e" vm="221">
        <v>#VALUE!</v>
      </c>
    </row>
    <row r="977" spans="4:4" x14ac:dyDescent="0.25">
      <c r="D977" s="48" t="e" vm="85">
        <v>#VALUE!</v>
      </c>
    </row>
    <row r="978" spans="4:4" x14ac:dyDescent="0.25">
      <c r="D978" s="47" t="e" vm="144">
        <v>#VALUE!</v>
      </c>
    </row>
    <row r="979" spans="4:4" x14ac:dyDescent="0.25">
      <c r="D979" s="48" t="e" vm="17">
        <v>#VALUE!</v>
      </c>
    </row>
    <row r="980" spans="4:4" x14ac:dyDescent="0.25">
      <c r="D980" s="47" t="e" vm="335">
        <v>#VALUE!</v>
      </c>
    </row>
    <row r="981" spans="4:4" x14ac:dyDescent="0.25">
      <c r="D981" s="48" t="e" vm="230">
        <v>#VALUE!</v>
      </c>
    </row>
    <row r="982" spans="4:4" x14ac:dyDescent="0.25">
      <c r="D982" s="47" t="e" vm="234">
        <v>#VALUE!</v>
      </c>
    </row>
    <row r="983" spans="4:4" x14ac:dyDescent="0.25">
      <c r="D983" s="48" t="e" vm="351">
        <v>#VALUE!</v>
      </c>
    </row>
    <row r="984" spans="4:4" x14ac:dyDescent="0.25">
      <c r="D984" s="47" t="e" vm="340">
        <v>#VALUE!</v>
      </c>
    </row>
    <row r="985" spans="4:4" x14ac:dyDescent="0.25">
      <c r="D985" s="48" t="e" vm="233">
        <v>#VALUE!</v>
      </c>
    </row>
    <row r="986" spans="4:4" x14ac:dyDescent="0.25">
      <c r="D986" s="47" t="e" vm="303">
        <v>#VALUE!</v>
      </c>
    </row>
    <row r="987" spans="4:4" x14ac:dyDescent="0.25">
      <c r="D987" s="48" t="e" vm="147">
        <v>#VALUE!</v>
      </c>
    </row>
    <row r="988" spans="4:4" x14ac:dyDescent="0.25">
      <c r="D988" s="47" t="e" vm="277">
        <v>#VALUE!</v>
      </c>
    </row>
    <row r="989" spans="4:4" x14ac:dyDescent="0.25">
      <c r="D989" s="48" t="e" vm="373">
        <v>#VALUE!</v>
      </c>
    </row>
    <row r="990" spans="4:4" x14ac:dyDescent="0.25">
      <c r="D990" s="47" t="e" vm="18">
        <v>#VALUE!</v>
      </c>
    </row>
    <row r="991" spans="4:4" x14ac:dyDescent="0.25">
      <c r="D991" s="48" t="e" vm="256">
        <v>#VALUE!</v>
      </c>
    </row>
    <row r="992" spans="4:4" x14ac:dyDescent="0.25">
      <c r="D992" s="47" t="e" vm="300">
        <v>#VALUE!</v>
      </c>
    </row>
    <row r="993" spans="4:4" x14ac:dyDescent="0.25">
      <c r="D993" s="48" t="e" vm="435">
        <v>#VALUE!</v>
      </c>
    </row>
    <row r="994" spans="4:4" x14ac:dyDescent="0.25">
      <c r="D994" s="47" t="e" vm="329">
        <v>#VALUE!</v>
      </c>
    </row>
    <row r="995" spans="4:4" x14ac:dyDescent="0.25">
      <c r="D995" s="48" t="e" vm="93">
        <v>#VALUE!</v>
      </c>
    </row>
    <row r="996" spans="4:4" x14ac:dyDescent="0.25">
      <c r="D996" s="47" t="e" vm="193">
        <v>#VALUE!</v>
      </c>
    </row>
    <row r="997" spans="4:4" x14ac:dyDescent="0.25">
      <c r="D997" s="48" t="e" vm="336">
        <v>#VALUE!</v>
      </c>
    </row>
    <row r="998" spans="4:4" x14ac:dyDescent="0.25">
      <c r="D998" s="47" t="e" vm="151">
        <v>#VALUE!</v>
      </c>
    </row>
    <row r="999" spans="4:4" x14ac:dyDescent="0.25">
      <c r="D999" s="48" t="e" vm="121">
        <v>#VALUE!</v>
      </c>
    </row>
    <row r="1000" spans="4:4" x14ac:dyDescent="0.25">
      <c r="D1000" s="47" t="e" vm="398">
        <v>#VALUE!</v>
      </c>
    </row>
    <row r="1001" spans="4:4" x14ac:dyDescent="0.25">
      <c r="D1001" s="48" t="e" vm="363">
        <v>#VALUE!</v>
      </c>
    </row>
    <row r="1002" spans="4:4" x14ac:dyDescent="0.25">
      <c r="D1002" s="47" t="e" vm="136">
        <v>#VALUE!</v>
      </c>
    </row>
    <row r="1003" spans="4:4" x14ac:dyDescent="0.25">
      <c r="D1003" s="48" t="e" vm="167">
        <v>#VALUE!</v>
      </c>
    </row>
    <row r="1004" spans="4:4" x14ac:dyDescent="0.25">
      <c r="D1004" s="47" t="e" vm="10">
        <v>#VALUE!</v>
      </c>
    </row>
    <row r="1005" spans="4:4" x14ac:dyDescent="0.25">
      <c r="D1005" s="48" t="s">
        <v>2114</v>
      </c>
    </row>
    <row r="1006" spans="4:4" x14ac:dyDescent="0.25">
      <c r="D1006" s="47" t="e" vm="395">
        <v>#VALUE!</v>
      </c>
    </row>
    <row r="1007" spans="4:4" x14ac:dyDescent="0.25">
      <c r="D1007" s="48" t="e" vm="3">
        <v>#VALUE!</v>
      </c>
    </row>
    <row r="1008" spans="4:4" x14ac:dyDescent="0.25">
      <c r="D1008" s="47" t="e" vm="6">
        <v>#VALUE!</v>
      </c>
    </row>
    <row r="1009" spans="4:4" x14ac:dyDescent="0.25">
      <c r="D1009" s="48" t="e" vm="354">
        <v>#VALUE!</v>
      </c>
    </row>
    <row r="1010" spans="4:4" x14ac:dyDescent="0.25">
      <c r="D1010" s="47" t="e" vm="342">
        <v>#VALUE!</v>
      </c>
    </row>
    <row r="1011" spans="4:4" x14ac:dyDescent="0.25">
      <c r="D1011" s="48" t="e" vm="450">
        <v>#VALUE!</v>
      </c>
    </row>
    <row r="1012" spans="4:4" x14ac:dyDescent="0.25">
      <c r="D1012" s="47" t="e" vm="259">
        <v>#VALUE!</v>
      </c>
    </row>
    <row r="1013" spans="4:4" x14ac:dyDescent="0.25">
      <c r="D1013" s="48" t="e" vm="355">
        <v>#VALUE!</v>
      </c>
    </row>
    <row r="1014" spans="4:4" x14ac:dyDescent="0.25">
      <c r="D1014" s="47" t="e" vm="424">
        <v>#VALUE!</v>
      </c>
    </row>
    <row r="1015" spans="4:4" x14ac:dyDescent="0.25">
      <c r="D1015" s="48" t="e" vm="307">
        <v>#VALUE!</v>
      </c>
    </row>
    <row r="1016" spans="4:4" x14ac:dyDescent="0.25">
      <c r="D1016" s="47" t="e" vm="207">
        <v>#VALUE!</v>
      </c>
    </row>
    <row r="1017" spans="4:4" x14ac:dyDescent="0.25">
      <c r="D1017" s="48" t="e" vm="403">
        <v>#VALUE!</v>
      </c>
    </row>
    <row r="1018" spans="4:4" x14ac:dyDescent="0.25">
      <c r="D1018" s="47" t="e" vm="251">
        <v>#VALUE!</v>
      </c>
    </row>
    <row r="1019" spans="4:4" x14ac:dyDescent="0.25">
      <c r="D1019" s="48" t="e" vm="36">
        <v>#VALUE!</v>
      </c>
    </row>
    <row r="1020" spans="4:4" x14ac:dyDescent="0.25">
      <c r="D1020" s="47" t="e" vm="133">
        <v>#VALUE!</v>
      </c>
    </row>
    <row r="1021" spans="4:4" x14ac:dyDescent="0.25">
      <c r="D1021" s="48" t="e" vm="34">
        <v>#VALUE!</v>
      </c>
    </row>
    <row r="1022" spans="4:4" x14ac:dyDescent="0.25">
      <c r="D1022" s="47" t="e" vm="73">
        <v>#VALUE!</v>
      </c>
    </row>
    <row r="1023" spans="4:4" x14ac:dyDescent="0.25">
      <c r="D1023" s="48" t="e" vm="250">
        <v>#VALUE!</v>
      </c>
    </row>
    <row r="1024" spans="4:4" x14ac:dyDescent="0.25">
      <c r="D1024" s="47" t="e" vm="78">
        <v>#VALUE!</v>
      </c>
    </row>
    <row r="1025" spans="4:4" x14ac:dyDescent="0.25">
      <c r="D1025" s="48" t="e" vm="480">
        <v>#VALUE!</v>
      </c>
    </row>
    <row r="1026" spans="4:4" x14ac:dyDescent="0.25">
      <c r="D1026" s="47" t="e" vm="262">
        <v>#VALUE!</v>
      </c>
    </row>
    <row r="1027" spans="4:4" x14ac:dyDescent="0.25">
      <c r="D1027" s="48" t="e" vm="208">
        <v>#VALUE!</v>
      </c>
    </row>
    <row r="1028" spans="4:4" x14ac:dyDescent="0.25">
      <c r="D1028" s="47" t="e" vm="25">
        <v>#VALUE!</v>
      </c>
    </row>
    <row r="1029" spans="4:4" x14ac:dyDescent="0.25">
      <c r="D1029" s="48" t="e" vm="462">
        <v>#VALUE!</v>
      </c>
    </row>
    <row r="1030" spans="4:4" x14ac:dyDescent="0.25">
      <c r="D1030" s="47" t="e" vm="269">
        <v>#VALUE!</v>
      </c>
    </row>
    <row r="1031" spans="4:4" x14ac:dyDescent="0.25">
      <c r="D1031" s="48" t="e" vm="427">
        <v>#VALUE!</v>
      </c>
    </row>
    <row r="1032" spans="4:4" x14ac:dyDescent="0.25">
      <c r="D1032" s="47" t="s">
        <v>2093</v>
      </c>
    </row>
    <row r="1033" spans="4:4" x14ac:dyDescent="0.25">
      <c r="D1033" s="48" t="e" vm="301">
        <v>#VALUE!</v>
      </c>
    </row>
    <row r="1034" spans="4:4" x14ac:dyDescent="0.25">
      <c r="D1034" s="47" t="e" vm="220">
        <v>#VALUE!</v>
      </c>
    </row>
    <row r="1035" spans="4:4" x14ac:dyDescent="0.25">
      <c r="D1035" s="48" t="e" vm="120">
        <v>#VALUE!</v>
      </c>
    </row>
    <row r="1036" spans="4:4" x14ac:dyDescent="0.25">
      <c r="D1036" s="47" t="e" vm="13">
        <v>#VALUE!</v>
      </c>
    </row>
    <row r="1037" spans="4:4" x14ac:dyDescent="0.25">
      <c r="D1037" s="48" t="e" vm="452">
        <v>#VALUE!</v>
      </c>
    </row>
    <row r="1038" spans="4:4" x14ac:dyDescent="0.25">
      <c r="D1038" s="47" t="e" vm="11">
        <v>#VALUE!</v>
      </c>
    </row>
    <row r="1039" spans="4:4" x14ac:dyDescent="0.25">
      <c r="D1039" s="48" t="e" vm="412">
        <v>#VALUE!</v>
      </c>
    </row>
    <row r="1040" spans="4:4" x14ac:dyDescent="0.25">
      <c r="D1040" s="47" t="e" vm="413">
        <v>#VALUE!</v>
      </c>
    </row>
    <row r="1041" spans="4:4" x14ac:dyDescent="0.25">
      <c r="D1041" s="48" t="s">
        <v>2106</v>
      </c>
    </row>
    <row r="1042" spans="4:4" x14ac:dyDescent="0.25">
      <c r="D1042" s="47" t="e" vm="111">
        <v>#VALUE!</v>
      </c>
    </row>
    <row r="1043" spans="4:4" x14ac:dyDescent="0.25">
      <c r="D1043" s="48" t="e" vm="168">
        <v>#VALUE!</v>
      </c>
    </row>
    <row r="1044" spans="4:4" x14ac:dyDescent="0.25">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baseColWidth="10" defaultColWidth="11.42578125" defaultRowHeight="15" x14ac:dyDescent="0.25"/>
  <sheetData>
    <row r="19" spans="4:34" x14ac:dyDescent="0.25">
      <c r="L19" t="s">
        <v>2621</v>
      </c>
      <c r="Q19" t="s">
        <v>2622</v>
      </c>
      <c r="X19" t="s">
        <v>2623</v>
      </c>
      <c r="AA19" t="s">
        <v>1814</v>
      </c>
    </row>
    <row r="20" spans="4:34" x14ac:dyDescent="0.25">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x14ac:dyDescent="0.25">
      <c r="F21" t="s">
        <v>2624</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x14ac:dyDescent="0.25">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x14ac:dyDescent="0.25">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x14ac:dyDescent="0.25">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x14ac:dyDescent="0.25">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x14ac:dyDescent="0.25">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x14ac:dyDescent="0.25">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x14ac:dyDescent="0.25">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x14ac:dyDescent="0.25">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x14ac:dyDescent="0.25">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x14ac:dyDescent="0.25">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x14ac:dyDescent="0.25">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x14ac:dyDescent="0.25">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x14ac:dyDescent="0.25">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x14ac:dyDescent="0.25">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x14ac:dyDescent="0.25">
      <c r="F36">
        <v>105</v>
      </c>
      <c r="G36">
        <v>3</v>
      </c>
      <c r="H36">
        <v>41</v>
      </c>
      <c r="I36">
        <v>0.65</v>
      </c>
      <c r="J36">
        <v>0.97</v>
      </c>
      <c r="L36">
        <v>185</v>
      </c>
      <c r="M36">
        <v>2247</v>
      </c>
      <c r="N36">
        <v>26.2</v>
      </c>
      <c r="O36">
        <v>52.3</v>
      </c>
      <c r="X36">
        <v>12</v>
      </c>
      <c r="Y36">
        <v>925</v>
      </c>
    </row>
    <row r="37" spans="6:34" x14ac:dyDescent="0.25">
      <c r="F37">
        <v>145</v>
      </c>
      <c r="G37">
        <v>4</v>
      </c>
      <c r="H37">
        <v>52</v>
      </c>
      <c r="I37">
        <v>0.85</v>
      </c>
      <c r="J37">
        <v>1.31</v>
      </c>
      <c r="L37">
        <v>225</v>
      </c>
      <c r="M37">
        <v>2627</v>
      </c>
      <c r="N37">
        <v>31.4</v>
      </c>
      <c r="O37">
        <v>61.5</v>
      </c>
      <c r="X37">
        <v>14</v>
      </c>
      <c r="Y37">
        <v>877</v>
      </c>
    </row>
    <row r="38" spans="6:34" x14ac:dyDescent="0.25">
      <c r="F38">
        <v>185</v>
      </c>
      <c r="G38">
        <v>5</v>
      </c>
      <c r="H38">
        <v>64</v>
      </c>
      <c r="I38">
        <v>1.06</v>
      </c>
      <c r="J38">
        <v>1.66</v>
      </c>
      <c r="L38">
        <v>145</v>
      </c>
      <c r="M38">
        <v>1306</v>
      </c>
      <c r="N38">
        <v>15.6</v>
      </c>
      <c r="O38">
        <v>31.6</v>
      </c>
    </row>
    <row r="39" spans="6:34" x14ac:dyDescent="0.25">
      <c r="F39">
        <v>225</v>
      </c>
      <c r="G39">
        <v>6</v>
      </c>
      <c r="H39">
        <v>75</v>
      </c>
      <c r="I39">
        <v>1.26</v>
      </c>
      <c r="J39">
        <v>2</v>
      </c>
      <c r="L39">
        <v>185</v>
      </c>
      <c r="M39">
        <v>1516</v>
      </c>
      <c r="N39">
        <v>19.5</v>
      </c>
      <c r="O39">
        <v>38.4</v>
      </c>
    </row>
    <row r="40" spans="6:34" x14ac:dyDescent="0.25">
      <c r="F40">
        <v>65</v>
      </c>
      <c r="G40">
        <v>2</v>
      </c>
      <c r="H40">
        <v>37</v>
      </c>
      <c r="I40">
        <v>0.53</v>
      </c>
      <c r="J40">
        <v>0.76</v>
      </c>
      <c r="L40">
        <v>225</v>
      </c>
      <c r="M40">
        <v>1783</v>
      </c>
      <c r="N40">
        <v>23.3</v>
      </c>
      <c r="O40">
        <v>45.2</v>
      </c>
    </row>
    <row r="41" spans="6:34" x14ac:dyDescent="0.25">
      <c r="F41">
        <v>105</v>
      </c>
      <c r="G41">
        <v>3</v>
      </c>
      <c r="H41">
        <v>51</v>
      </c>
      <c r="I41">
        <v>0.77</v>
      </c>
      <c r="J41">
        <v>1.18</v>
      </c>
      <c r="L41">
        <v>145</v>
      </c>
      <c r="M41">
        <v>1711</v>
      </c>
      <c r="N41">
        <v>20.399999999999999</v>
      </c>
      <c r="O41">
        <v>40.200000000000003</v>
      </c>
    </row>
    <row r="42" spans="6:34" x14ac:dyDescent="0.25">
      <c r="F42">
        <v>145</v>
      </c>
      <c r="G42">
        <v>4</v>
      </c>
      <c r="H42">
        <v>65</v>
      </c>
      <c r="I42">
        <v>1.01</v>
      </c>
      <c r="J42">
        <v>1.6</v>
      </c>
      <c r="L42">
        <v>185</v>
      </c>
      <c r="M42">
        <v>2043</v>
      </c>
      <c r="N42">
        <v>25.4</v>
      </c>
      <c r="O42">
        <v>49.1</v>
      </c>
    </row>
    <row r="43" spans="6:34" x14ac:dyDescent="0.25">
      <c r="F43">
        <v>185</v>
      </c>
      <c r="G43">
        <v>5</v>
      </c>
      <c r="H43">
        <v>80</v>
      </c>
      <c r="I43">
        <v>1.26</v>
      </c>
      <c r="J43">
        <v>2.0099999999999998</v>
      </c>
      <c r="L43">
        <v>225</v>
      </c>
      <c r="M43">
        <v>2403</v>
      </c>
      <c r="N43">
        <v>30.5</v>
      </c>
      <c r="O43">
        <v>58</v>
      </c>
    </row>
    <row r="44" spans="6:34" x14ac:dyDescent="0.25">
      <c r="F44">
        <v>225</v>
      </c>
      <c r="G44">
        <v>6</v>
      </c>
      <c r="H44">
        <v>94</v>
      </c>
      <c r="I44">
        <v>1.5</v>
      </c>
      <c r="J44">
        <v>2.4300000000000002</v>
      </c>
      <c r="L44">
        <v>145</v>
      </c>
      <c r="M44">
        <v>2183</v>
      </c>
      <c r="N44">
        <v>25.2</v>
      </c>
      <c r="O44">
        <v>50.4</v>
      </c>
    </row>
    <row r="45" spans="6:34" x14ac:dyDescent="0.25">
      <c r="F45">
        <v>65</v>
      </c>
      <c r="G45">
        <v>2</v>
      </c>
      <c r="H45">
        <v>44</v>
      </c>
      <c r="I45">
        <v>0.61</v>
      </c>
      <c r="J45">
        <v>0.91</v>
      </c>
      <c r="L45">
        <v>185</v>
      </c>
      <c r="M45">
        <v>2608</v>
      </c>
      <c r="N45">
        <v>31.4</v>
      </c>
      <c r="O45">
        <v>61.4</v>
      </c>
    </row>
    <row r="46" spans="6:34" x14ac:dyDescent="0.25">
      <c r="F46">
        <v>105</v>
      </c>
      <c r="G46">
        <v>3</v>
      </c>
      <c r="H46">
        <v>60</v>
      </c>
      <c r="I46">
        <v>0.89</v>
      </c>
      <c r="J46">
        <v>1.39</v>
      </c>
      <c r="L46">
        <v>225</v>
      </c>
      <c r="M46">
        <v>3066</v>
      </c>
      <c r="N46">
        <v>37.6</v>
      </c>
      <c r="O46">
        <v>72.5</v>
      </c>
    </row>
    <row r="47" spans="6:34" x14ac:dyDescent="0.25">
      <c r="F47">
        <v>145</v>
      </c>
      <c r="G47">
        <v>4</v>
      </c>
      <c r="H47">
        <v>77</v>
      </c>
      <c r="I47">
        <v>1.17</v>
      </c>
      <c r="J47">
        <v>1.88</v>
      </c>
      <c r="L47">
        <v>145</v>
      </c>
      <c r="M47">
        <v>1465</v>
      </c>
      <c r="N47">
        <v>18.2</v>
      </c>
      <c r="O47">
        <v>36.1</v>
      </c>
    </row>
    <row r="48" spans="6:34" x14ac:dyDescent="0.25">
      <c r="F48">
        <v>185</v>
      </c>
      <c r="G48">
        <v>5</v>
      </c>
      <c r="H48">
        <v>65</v>
      </c>
      <c r="I48">
        <v>1.45</v>
      </c>
      <c r="J48">
        <v>2.37</v>
      </c>
      <c r="L48">
        <v>185</v>
      </c>
      <c r="M48">
        <v>1758</v>
      </c>
      <c r="N48">
        <v>22.7</v>
      </c>
      <c r="O48">
        <v>44</v>
      </c>
    </row>
    <row r="49" spans="6:15" x14ac:dyDescent="0.25">
      <c r="F49">
        <v>225</v>
      </c>
      <c r="G49">
        <v>6</v>
      </c>
      <c r="H49">
        <v>113</v>
      </c>
      <c r="I49">
        <v>1.74</v>
      </c>
      <c r="J49">
        <v>2.86</v>
      </c>
      <c r="L49">
        <v>225</v>
      </c>
      <c r="M49">
        <v>2049</v>
      </c>
      <c r="N49">
        <v>27.2</v>
      </c>
      <c r="O49">
        <v>51.9</v>
      </c>
    </row>
    <row r="50" spans="6:15" x14ac:dyDescent="0.25">
      <c r="F50">
        <v>65</v>
      </c>
      <c r="G50">
        <v>2</v>
      </c>
      <c r="H50">
        <v>55</v>
      </c>
      <c r="I50">
        <v>0.73</v>
      </c>
      <c r="J50">
        <v>1.1200000000000001</v>
      </c>
      <c r="L50">
        <v>145</v>
      </c>
      <c r="M50">
        <v>1975</v>
      </c>
      <c r="N50">
        <v>23.8</v>
      </c>
      <c r="O50">
        <v>46.1</v>
      </c>
    </row>
    <row r="51" spans="6:15" x14ac:dyDescent="0.25">
      <c r="F51">
        <v>105</v>
      </c>
      <c r="G51">
        <v>3</v>
      </c>
      <c r="H51">
        <v>75</v>
      </c>
      <c r="I51">
        <v>1.07</v>
      </c>
      <c r="J51">
        <v>1.71</v>
      </c>
      <c r="L51">
        <v>185</v>
      </c>
      <c r="M51">
        <v>2371</v>
      </c>
      <c r="N51">
        <v>29.7</v>
      </c>
      <c r="O51">
        <v>56.4</v>
      </c>
    </row>
    <row r="52" spans="6:15" x14ac:dyDescent="0.25">
      <c r="F52">
        <v>145</v>
      </c>
      <c r="G52">
        <v>4</v>
      </c>
      <c r="H52">
        <v>95</v>
      </c>
      <c r="I52">
        <v>1.41</v>
      </c>
      <c r="J52">
        <v>2.31</v>
      </c>
      <c r="L52">
        <v>225</v>
      </c>
      <c r="M52">
        <v>2763</v>
      </c>
      <c r="N52">
        <v>35.5</v>
      </c>
      <c r="O52">
        <v>66.8</v>
      </c>
    </row>
    <row r="53" spans="6:15" x14ac:dyDescent="0.25">
      <c r="F53">
        <v>185</v>
      </c>
      <c r="G53">
        <v>5</v>
      </c>
      <c r="H53">
        <v>117</v>
      </c>
      <c r="I53">
        <v>1.75</v>
      </c>
      <c r="J53">
        <v>2.9</v>
      </c>
      <c r="L53">
        <v>145</v>
      </c>
      <c r="M53">
        <v>2520</v>
      </c>
      <c r="N53">
        <v>29.4</v>
      </c>
      <c r="O53">
        <v>57.7</v>
      </c>
    </row>
    <row r="54" spans="6:15" x14ac:dyDescent="0.25">
      <c r="F54">
        <v>225</v>
      </c>
      <c r="G54">
        <v>6</v>
      </c>
      <c r="H54">
        <v>137</v>
      </c>
      <c r="I54">
        <v>2.1</v>
      </c>
      <c r="J54">
        <v>3.5</v>
      </c>
      <c r="L54">
        <v>185</v>
      </c>
      <c r="M54">
        <v>3024</v>
      </c>
      <c r="N54">
        <v>36.6</v>
      </c>
      <c r="O54">
        <v>70.599999999999994</v>
      </c>
    </row>
    <row r="55" spans="6:15" x14ac:dyDescent="0.25">
      <c r="F55">
        <v>65</v>
      </c>
      <c r="G55">
        <v>2</v>
      </c>
      <c r="H55">
        <v>67</v>
      </c>
      <c r="I55">
        <v>0.84</v>
      </c>
      <c r="J55">
        <v>1.33</v>
      </c>
      <c r="L55">
        <v>225</v>
      </c>
      <c r="M55">
        <v>3524</v>
      </c>
      <c r="N55">
        <v>43.9</v>
      </c>
      <c r="O55">
        <v>83.4</v>
      </c>
    </row>
    <row r="56" spans="6:15" x14ac:dyDescent="0.25">
      <c r="F56">
        <v>105</v>
      </c>
      <c r="G56">
        <v>3</v>
      </c>
      <c r="H56">
        <v>89</v>
      </c>
      <c r="I56">
        <v>1.25</v>
      </c>
      <c r="J56">
        <v>2.0299999999999998</v>
      </c>
    </row>
    <row r="57" spans="6:15" x14ac:dyDescent="0.25">
      <c r="F57">
        <v>145</v>
      </c>
      <c r="G57">
        <v>4</v>
      </c>
      <c r="H57">
        <v>112</v>
      </c>
      <c r="I57">
        <v>1.65</v>
      </c>
      <c r="J57">
        <v>2.73</v>
      </c>
    </row>
    <row r="58" spans="6:15" x14ac:dyDescent="0.25">
      <c r="F58">
        <v>185</v>
      </c>
      <c r="G58">
        <v>5</v>
      </c>
      <c r="H58">
        <v>138</v>
      </c>
      <c r="I58">
        <v>2.0499999999999998</v>
      </c>
      <c r="J58">
        <v>3.44</v>
      </c>
    </row>
    <row r="59" spans="6:15" x14ac:dyDescent="0.25">
      <c r="F59">
        <v>225</v>
      </c>
      <c r="G59">
        <v>6</v>
      </c>
      <c r="H59">
        <v>163</v>
      </c>
      <c r="I59">
        <v>2.4500000000000002</v>
      </c>
      <c r="J59">
        <v>4.1399999999999997</v>
      </c>
    </row>
    <row r="60" spans="6:15" x14ac:dyDescent="0.25">
      <c r="F60">
        <v>65</v>
      </c>
      <c r="G60">
        <v>2</v>
      </c>
      <c r="H60">
        <v>73</v>
      </c>
      <c r="I60">
        <v>0.92</v>
      </c>
      <c r="J60">
        <v>1.47</v>
      </c>
    </row>
    <row r="61" spans="6:15" x14ac:dyDescent="0.25">
      <c r="F61">
        <v>105</v>
      </c>
      <c r="G61">
        <v>3</v>
      </c>
      <c r="H61">
        <v>98</v>
      </c>
      <c r="I61">
        <v>1.37</v>
      </c>
      <c r="J61">
        <v>2.25</v>
      </c>
    </row>
    <row r="62" spans="6:15" x14ac:dyDescent="0.25">
      <c r="F62">
        <v>145</v>
      </c>
      <c r="G62">
        <v>4</v>
      </c>
      <c r="H62">
        <v>124</v>
      </c>
      <c r="I62">
        <v>1.81</v>
      </c>
      <c r="J62">
        <v>3.02</v>
      </c>
    </row>
    <row r="63" spans="6:15" x14ac:dyDescent="0.25">
      <c r="F63">
        <v>185</v>
      </c>
      <c r="G63">
        <v>5</v>
      </c>
      <c r="H63">
        <v>151</v>
      </c>
      <c r="I63">
        <v>2.25</v>
      </c>
      <c r="J63">
        <v>3.79</v>
      </c>
    </row>
    <row r="64" spans="6:15" x14ac:dyDescent="0.25">
      <c r="F64">
        <v>225</v>
      </c>
      <c r="G64">
        <v>6</v>
      </c>
      <c r="H64">
        <v>180</v>
      </c>
      <c r="I64">
        <v>2.69</v>
      </c>
      <c r="J64">
        <v>4.5599999999999996</v>
      </c>
    </row>
    <row r="65" spans="6:10" x14ac:dyDescent="0.25">
      <c r="F65">
        <v>65</v>
      </c>
      <c r="G65">
        <v>2</v>
      </c>
      <c r="H65">
        <v>86</v>
      </c>
      <c r="I65">
        <v>1.08</v>
      </c>
      <c r="J65">
        <v>1.76</v>
      </c>
    </row>
    <row r="66" spans="6:10" x14ac:dyDescent="0.25">
      <c r="F66">
        <v>105</v>
      </c>
      <c r="G66">
        <v>3</v>
      </c>
      <c r="H66">
        <v>116</v>
      </c>
      <c r="I66">
        <v>1.6</v>
      </c>
      <c r="J66">
        <v>2.67</v>
      </c>
    </row>
    <row r="67" spans="6:10" x14ac:dyDescent="0.25">
      <c r="F67">
        <v>145</v>
      </c>
      <c r="G67">
        <v>4</v>
      </c>
      <c r="H67">
        <v>147</v>
      </c>
      <c r="I67">
        <v>2.13</v>
      </c>
      <c r="J67">
        <v>3.59</v>
      </c>
    </row>
    <row r="68" spans="6:10" x14ac:dyDescent="0.25">
      <c r="F68">
        <v>185</v>
      </c>
      <c r="G68">
        <v>5</v>
      </c>
      <c r="H68">
        <v>179</v>
      </c>
      <c r="I68">
        <v>2.65</v>
      </c>
      <c r="J68">
        <v>4.5</v>
      </c>
    </row>
    <row r="69" spans="6:10" x14ac:dyDescent="0.25">
      <c r="F69">
        <v>225</v>
      </c>
      <c r="G69">
        <v>6</v>
      </c>
      <c r="H69">
        <v>209</v>
      </c>
      <c r="I69">
        <v>3.17</v>
      </c>
      <c r="J69">
        <v>5.42</v>
      </c>
    </row>
    <row r="70" spans="6:10" x14ac:dyDescent="0.25">
      <c r="F70">
        <v>65</v>
      </c>
      <c r="G70">
        <v>2</v>
      </c>
      <c r="H70">
        <v>106</v>
      </c>
      <c r="I70">
        <v>1.32</v>
      </c>
      <c r="J70">
        <v>2.19</v>
      </c>
    </row>
    <row r="71" spans="6:10" x14ac:dyDescent="0.25">
      <c r="F71">
        <v>105</v>
      </c>
      <c r="G71">
        <v>3</v>
      </c>
      <c r="H71">
        <v>143</v>
      </c>
      <c r="I71">
        <v>1.96</v>
      </c>
      <c r="J71">
        <v>3.31</v>
      </c>
    </row>
    <row r="72" spans="6:10" x14ac:dyDescent="0.25">
      <c r="F72">
        <v>145</v>
      </c>
      <c r="G72">
        <v>4</v>
      </c>
      <c r="H72">
        <v>180</v>
      </c>
      <c r="I72">
        <v>2.6</v>
      </c>
      <c r="J72">
        <v>4.4400000000000004</v>
      </c>
    </row>
    <row r="73" spans="6:10" x14ac:dyDescent="0.25">
      <c r="F73">
        <v>185</v>
      </c>
      <c r="G73">
        <v>5</v>
      </c>
      <c r="H73">
        <v>215</v>
      </c>
      <c r="I73">
        <v>3.24</v>
      </c>
      <c r="J73">
        <v>5.57</v>
      </c>
    </row>
    <row r="74" spans="6:10" x14ac:dyDescent="0.25">
      <c r="F74">
        <v>225</v>
      </c>
      <c r="G74">
        <v>6</v>
      </c>
      <c r="H74">
        <v>250</v>
      </c>
      <c r="I74">
        <v>3.88</v>
      </c>
      <c r="J74">
        <v>6.7</v>
      </c>
    </row>
    <row r="75" spans="6:10" x14ac:dyDescent="0.25">
      <c r="F75">
        <v>65</v>
      </c>
      <c r="G75">
        <v>2</v>
      </c>
      <c r="H75">
        <v>140</v>
      </c>
      <c r="I75">
        <v>1.72</v>
      </c>
      <c r="J75">
        <v>2.9</v>
      </c>
    </row>
    <row r="76" spans="6:10" x14ac:dyDescent="0.25">
      <c r="F76">
        <v>105</v>
      </c>
      <c r="G76">
        <v>3</v>
      </c>
      <c r="H76">
        <v>189</v>
      </c>
      <c r="I76">
        <v>2.56</v>
      </c>
      <c r="J76">
        <v>4.38</v>
      </c>
    </row>
    <row r="77" spans="6:10" x14ac:dyDescent="0.25">
      <c r="F77">
        <v>145</v>
      </c>
      <c r="G77">
        <v>4</v>
      </c>
      <c r="H77">
        <v>237</v>
      </c>
      <c r="I77">
        <v>3.4</v>
      </c>
      <c r="J77">
        <v>5.87</v>
      </c>
    </row>
    <row r="78" spans="6:10" x14ac:dyDescent="0.25">
      <c r="F78">
        <v>185</v>
      </c>
      <c r="G78">
        <v>5</v>
      </c>
      <c r="H78">
        <v>282</v>
      </c>
      <c r="I78">
        <v>4.24</v>
      </c>
      <c r="J78">
        <v>7.35</v>
      </c>
    </row>
    <row r="79" spans="6:10" x14ac:dyDescent="0.25">
      <c r="F79">
        <v>225</v>
      </c>
      <c r="G79">
        <v>6</v>
      </c>
      <c r="H79">
        <v>330</v>
      </c>
      <c r="I79">
        <v>5.08</v>
      </c>
      <c r="J79">
        <v>8.84</v>
      </c>
    </row>
    <row r="80" spans="6:10" x14ac:dyDescent="0.25">
      <c r="F80">
        <v>65</v>
      </c>
      <c r="G80">
        <v>2</v>
      </c>
      <c r="H80">
        <v>174</v>
      </c>
      <c r="I80">
        <v>2.12</v>
      </c>
      <c r="J80">
        <v>3.61</v>
      </c>
    </row>
    <row r="81" spans="6:10" x14ac:dyDescent="0.25">
      <c r="F81">
        <v>105</v>
      </c>
      <c r="G81">
        <v>3</v>
      </c>
      <c r="H81">
        <v>236</v>
      </c>
      <c r="I81">
        <v>3.16</v>
      </c>
      <c r="J81">
        <v>5.45</v>
      </c>
    </row>
    <row r="82" spans="6:10" x14ac:dyDescent="0.25">
      <c r="F82">
        <v>145</v>
      </c>
      <c r="G82">
        <v>4</v>
      </c>
      <c r="H82">
        <v>295</v>
      </c>
      <c r="I82">
        <v>4.1900000000000004</v>
      </c>
      <c r="J82">
        <v>7.29</v>
      </c>
    </row>
    <row r="83" spans="6:10" x14ac:dyDescent="0.25">
      <c r="F83">
        <v>185</v>
      </c>
      <c r="G83">
        <v>5</v>
      </c>
      <c r="H83">
        <v>347</v>
      </c>
      <c r="I83">
        <v>5.23</v>
      </c>
      <c r="J83">
        <v>9.1300000000000008</v>
      </c>
    </row>
    <row r="84" spans="6:10" x14ac:dyDescent="0.25">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baseColWidth="10" defaultColWidth="11.42578125" defaultRowHeight="15" x14ac:dyDescent="0.2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x14ac:dyDescent="0.25">
      <c r="A2" s="22"/>
      <c r="C2" s="22" t="s">
        <v>2625</v>
      </c>
      <c r="D2" s="22" t="s">
        <v>2626</v>
      </c>
      <c r="E2" s="22"/>
      <c r="F2" t="s">
        <v>2627</v>
      </c>
      <c r="G2" s="25" t="s">
        <v>2628</v>
      </c>
      <c r="H2" s="25" t="s">
        <v>2629</v>
      </c>
      <c r="I2" s="25" t="s">
        <v>2630</v>
      </c>
      <c r="J2" t="s">
        <v>2631</v>
      </c>
      <c r="L2" s="51" t="s">
        <v>2632</v>
      </c>
      <c r="M2" s="51" t="s">
        <v>2633</v>
      </c>
      <c r="N2" s="51" t="s">
        <v>2634</v>
      </c>
      <c r="O2" s="51" t="s">
        <v>2635</v>
      </c>
    </row>
    <row r="3" spans="1:15" x14ac:dyDescent="0.25">
      <c r="A3" s="22" t="s">
        <v>2636</v>
      </c>
      <c r="B3" t="str">
        <f>_xlfn.XLOOKUP(Frontend_allg_OLD!D17,G3:G8936,J3:J8936)</f>
        <v xml:space="preserve"> Neustadt an der Weinstraße</v>
      </c>
      <c r="D3" t="s">
        <v>2637</v>
      </c>
      <c r="F3" t="s">
        <v>2638</v>
      </c>
      <c r="G3" s="50">
        <v>78267</v>
      </c>
      <c r="H3">
        <v>8335</v>
      </c>
      <c r="I3" s="25" t="s">
        <v>2639</v>
      </c>
      <c r="J3" t="s">
        <v>2640</v>
      </c>
      <c r="L3" s="52" t="s">
        <v>2641</v>
      </c>
      <c r="M3" s="52" t="s">
        <v>2642</v>
      </c>
      <c r="N3" s="52">
        <v>0.06</v>
      </c>
      <c r="O3" s="52">
        <v>2</v>
      </c>
    </row>
    <row r="4" spans="1:15" x14ac:dyDescent="0.25">
      <c r="A4" s="22" t="s">
        <v>2633</v>
      </c>
      <c r="B4" t="str" cm="1">
        <f t="array" ref="B4">IF(OR(EXACT(B3,D3:D184)),"Windstark","Windschwach")</f>
        <v>Windschwach</v>
      </c>
      <c r="D4" t="s">
        <v>2643</v>
      </c>
      <c r="F4" t="s">
        <v>2637</v>
      </c>
      <c r="G4" s="50">
        <v>52070</v>
      </c>
      <c r="H4">
        <v>5334</v>
      </c>
      <c r="I4" s="25" t="s">
        <v>2644</v>
      </c>
      <c r="J4" t="s">
        <v>2637</v>
      </c>
      <c r="L4" s="52" t="s">
        <v>2641</v>
      </c>
      <c r="M4" s="52" t="s">
        <v>2645</v>
      </c>
      <c r="N4" s="52">
        <v>0.09</v>
      </c>
      <c r="O4" s="52">
        <v>4</v>
      </c>
    </row>
    <row r="5" spans="1:15" x14ac:dyDescent="0.25">
      <c r="D5" t="s">
        <v>2646</v>
      </c>
      <c r="F5" t="s">
        <v>2637</v>
      </c>
      <c r="G5">
        <v>52076</v>
      </c>
      <c r="H5">
        <v>5334</v>
      </c>
      <c r="I5" s="25" t="s">
        <v>2644</v>
      </c>
      <c r="J5" t="s">
        <v>2637</v>
      </c>
      <c r="L5" s="52" t="s">
        <v>2647</v>
      </c>
      <c r="M5" s="52" t="s">
        <v>2642</v>
      </c>
      <c r="N5" s="52">
        <v>0.11</v>
      </c>
      <c r="O5" s="52">
        <v>5</v>
      </c>
    </row>
    <row r="6" spans="1:15" x14ac:dyDescent="0.25">
      <c r="D6" t="s">
        <v>2648</v>
      </c>
      <c r="F6" t="s">
        <v>2637</v>
      </c>
      <c r="G6">
        <v>52064</v>
      </c>
      <c r="H6">
        <v>5334</v>
      </c>
      <c r="I6" s="25" t="s">
        <v>2644</v>
      </c>
      <c r="J6" t="s">
        <v>2637</v>
      </c>
      <c r="L6" s="52" t="s">
        <v>2647</v>
      </c>
      <c r="M6" s="52" t="s">
        <v>2645</v>
      </c>
      <c r="N6" s="52">
        <v>0.13</v>
      </c>
      <c r="O6" s="52">
        <v>7</v>
      </c>
    </row>
    <row r="7" spans="1:15" x14ac:dyDescent="0.25">
      <c r="D7" t="s">
        <v>2649</v>
      </c>
      <c r="F7" t="s">
        <v>2637</v>
      </c>
      <c r="G7">
        <v>52066</v>
      </c>
      <c r="H7">
        <v>5334</v>
      </c>
      <c r="I7" s="25" t="s">
        <v>2644</v>
      </c>
      <c r="J7" t="s">
        <v>2637</v>
      </c>
      <c r="M7" s="49"/>
    </row>
    <row r="8" spans="1:15" x14ac:dyDescent="0.25">
      <c r="D8" t="s">
        <v>2650</v>
      </c>
      <c r="F8" t="s">
        <v>2637</v>
      </c>
      <c r="G8">
        <v>52062</v>
      </c>
      <c r="H8">
        <v>5334</v>
      </c>
      <c r="I8" s="25" t="s">
        <v>2644</v>
      </c>
      <c r="J8" t="s">
        <v>2637</v>
      </c>
      <c r="M8" s="49"/>
    </row>
    <row r="9" spans="1:15" x14ac:dyDescent="0.25">
      <c r="D9" t="s">
        <v>2651</v>
      </c>
      <c r="F9" t="s">
        <v>2637</v>
      </c>
      <c r="G9">
        <v>52072</v>
      </c>
      <c r="H9">
        <v>5334</v>
      </c>
      <c r="I9" s="25" t="s">
        <v>2644</v>
      </c>
      <c r="J9" t="s">
        <v>2637</v>
      </c>
      <c r="M9" s="49"/>
    </row>
    <row r="10" spans="1:15" x14ac:dyDescent="0.25">
      <c r="C10" t="s">
        <v>2652</v>
      </c>
      <c r="D10" t="s">
        <v>2653</v>
      </c>
      <c r="F10" t="s">
        <v>2637</v>
      </c>
      <c r="G10">
        <v>52068</v>
      </c>
      <c r="H10">
        <v>5334</v>
      </c>
      <c r="I10" s="25" t="s">
        <v>2644</v>
      </c>
      <c r="J10" t="s">
        <v>2637</v>
      </c>
      <c r="M10" s="49"/>
    </row>
    <row r="11" spans="1:15" x14ac:dyDescent="0.25">
      <c r="C11" t="s">
        <v>2654</v>
      </c>
      <c r="D11" t="s">
        <v>2653</v>
      </c>
      <c r="F11" t="s">
        <v>2637</v>
      </c>
      <c r="G11">
        <v>52080</v>
      </c>
      <c r="H11">
        <v>5334</v>
      </c>
      <c r="I11" s="25" t="s">
        <v>2644</v>
      </c>
      <c r="J11" t="s">
        <v>2637</v>
      </c>
      <c r="M11" s="49"/>
    </row>
    <row r="12" spans="1:15" x14ac:dyDescent="0.25">
      <c r="D12" t="s">
        <v>2655</v>
      </c>
      <c r="F12" t="s">
        <v>2637</v>
      </c>
      <c r="G12">
        <v>52078</v>
      </c>
      <c r="H12">
        <v>5334</v>
      </c>
      <c r="I12" s="25" t="s">
        <v>2644</v>
      </c>
      <c r="J12" t="s">
        <v>2637</v>
      </c>
      <c r="M12" s="49"/>
    </row>
    <row r="13" spans="1:15" x14ac:dyDescent="0.25">
      <c r="C13" t="s">
        <v>2656</v>
      </c>
      <c r="D13" t="s">
        <v>2657</v>
      </c>
      <c r="F13" t="s">
        <v>2637</v>
      </c>
      <c r="G13">
        <v>52074</v>
      </c>
      <c r="H13">
        <v>5334</v>
      </c>
      <c r="I13" s="25" t="s">
        <v>2644</v>
      </c>
      <c r="J13" t="s">
        <v>2637</v>
      </c>
      <c r="M13" s="49"/>
    </row>
    <row r="14" spans="1:15" x14ac:dyDescent="0.25">
      <c r="D14" t="s">
        <v>2658</v>
      </c>
      <c r="F14" t="s">
        <v>2659</v>
      </c>
      <c r="G14">
        <v>73434</v>
      </c>
      <c r="H14">
        <v>8136</v>
      </c>
      <c r="I14" s="25" t="s">
        <v>2639</v>
      </c>
      <c r="J14" t="s">
        <v>2660</v>
      </c>
      <c r="M14" s="49"/>
    </row>
    <row r="15" spans="1:15" x14ac:dyDescent="0.25">
      <c r="D15" t="s">
        <v>2661</v>
      </c>
      <c r="F15" t="s">
        <v>2659</v>
      </c>
      <c r="G15">
        <v>73433</v>
      </c>
      <c r="H15">
        <v>8136</v>
      </c>
      <c r="I15" s="25" t="s">
        <v>2639</v>
      </c>
      <c r="J15" t="s">
        <v>2660</v>
      </c>
      <c r="M15" s="49"/>
    </row>
    <row r="16" spans="1:15" x14ac:dyDescent="0.25">
      <c r="D16" t="s">
        <v>2662</v>
      </c>
      <c r="F16" t="s">
        <v>2659</v>
      </c>
      <c r="G16">
        <v>73432</v>
      </c>
      <c r="H16">
        <v>8136</v>
      </c>
      <c r="I16" s="25" t="s">
        <v>2639</v>
      </c>
      <c r="J16" t="s">
        <v>2660</v>
      </c>
      <c r="M16" s="49"/>
    </row>
    <row r="17" spans="3:13" x14ac:dyDescent="0.25">
      <c r="D17" t="s">
        <v>2663</v>
      </c>
      <c r="F17" t="s">
        <v>2659</v>
      </c>
      <c r="G17">
        <v>73431</v>
      </c>
      <c r="H17">
        <v>8136</v>
      </c>
      <c r="I17" s="25" t="s">
        <v>2639</v>
      </c>
      <c r="J17" t="s">
        <v>2660</v>
      </c>
      <c r="M17" s="49"/>
    </row>
    <row r="18" spans="3:13" x14ac:dyDescent="0.25">
      <c r="D18" t="s">
        <v>2664</v>
      </c>
      <c r="F18" t="s">
        <v>2659</v>
      </c>
      <c r="G18">
        <v>73430</v>
      </c>
      <c r="H18">
        <v>8136</v>
      </c>
      <c r="I18" s="25" t="s">
        <v>2639</v>
      </c>
      <c r="J18" t="s">
        <v>2660</v>
      </c>
      <c r="M18" s="49"/>
    </row>
    <row r="19" spans="3:13" x14ac:dyDescent="0.25">
      <c r="D19" t="s">
        <v>2665</v>
      </c>
      <c r="F19" t="s">
        <v>2666</v>
      </c>
      <c r="G19">
        <v>65326</v>
      </c>
      <c r="H19">
        <v>6439</v>
      </c>
      <c r="I19" s="25" t="s">
        <v>2667</v>
      </c>
      <c r="J19" t="s">
        <v>2668</v>
      </c>
      <c r="M19" s="49"/>
    </row>
    <row r="20" spans="3:13" x14ac:dyDescent="0.25">
      <c r="D20" t="s">
        <v>2669</v>
      </c>
      <c r="F20" t="s">
        <v>2670</v>
      </c>
      <c r="G20">
        <v>91183</v>
      </c>
      <c r="H20">
        <v>9576</v>
      </c>
      <c r="I20" s="25" t="s">
        <v>2671</v>
      </c>
      <c r="J20" t="s">
        <v>2672</v>
      </c>
      <c r="M20" s="49"/>
    </row>
    <row r="21" spans="3:13" x14ac:dyDescent="0.25">
      <c r="D21" t="s">
        <v>2673</v>
      </c>
      <c r="F21" t="s">
        <v>2674</v>
      </c>
      <c r="G21">
        <v>93326</v>
      </c>
      <c r="H21">
        <v>9273</v>
      </c>
      <c r="I21" s="25" t="s">
        <v>2671</v>
      </c>
      <c r="J21" t="s">
        <v>2675</v>
      </c>
      <c r="M21" s="49"/>
    </row>
    <row r="22" spans="3:13" x14ac:dyDescent="0.25">
      <c r="D22" t="s">
        <v>2676</v>
      </c>
      <c r="F22" t="s">
        <v>2677</v>
      </c>
      <c r="G22">
        <v>91720</v>
      </c>
      <c r="H22">
        <v>9577</v>
      </c>
      <c r="I22" s="25" t="s">
        <v>2671</v>
      </c>
      <c r="J22" t="s">
        <v>2678</v>
      </c>
      <c r="M22" s="49"/>
    </row>
    <row r="23" spans="3:13" x14ac:dyDescent="0.25">
      <c r="D23" t="s">
        <v>2679</v>
      </c>
      <c r="F23" t="s">
        <v>2680</v>
      </c>
      <c r="G23">
        <v>74232</v>
      </c>
      <c r="H23">
        <v>8125</v>
      </c>
      <c r="I23" s="25" t="s">
        <v>2639</v>
      </c>
      <c r="J23" t="s">
        <v>2681</v>
      </c>
      <c r="M23" s="49"/>
    </row>
    <row r="24" spans="3:13" x14ac:dyDescent="0.25">
      <c r="D24" t="s">
        <v>2682</v>
      </c>
      <c r="F24" t="s">
        <v>2683</v>
      </c>
      <c r="G24">
        <v>73453</v>
      </c>
      <c r="H24">
        <v>8136</v>
      </c>
      <c r="I24" s="25" t="s">
        <v>2639</v>
      </c>
      <c r="J24" t="s">
        <v>2660</v>
      </c>
      <c r="M24" s="49"/>
    </row>
    <row r="25" spans="3:13" x14ac:dyDescent="0.25">
      <c r="D25" t="s">
        <v>2684</v>
      </c>
      <c r="F25" t="s">
        <v>2685</v>
      </c>
      <c r="G25">
        <v>69518</v>
      </c>
      <c r="H25">
        <v>6431</v>
      </c>
      <c r="I25" s="25" t="s">
        <v>2667</v>
      </c>
      <c r="J25" t="s">
        <v>2686</v>
      </c>
      <c r="M25" s="49"/>
    </row>
    <row r="26" spans="3:13" x14ac:dyDescent="0.25">
      <c r="D26" t="s">
        <v>2687</v>
      </c>
      <c r="F26" t="s">
        <v>2688</v>
      </c>
      <c r="G26">
        <v>88147</v>
      </c>
      <c r="H26">
        <v>8436</v>
      </c>
      <c r="I26" s="25" t="s">
        <v>2639</v>
      </c>
      <c r="J26" t="s">
        <v>2689</v>
      </c>
      <c r="M26" s="49"/>
    </row>
    <row r="27" spans="3:13" x14ac:dyDescent="0.25">
      <c r="D27" t="s">
        <v>2690</v>
      </c>
      <c r="F27" t="s">
        <v>2691</v>
      </c>
      <c r="G27">
        <v>77855</v>
      </c>
      <c r="H27">
        <v>8317</v>
      </c>
      <c r="I27" s="25" t="s">
        <v>2639</v>
      </c>
      <c r="J27" t="s">
        <v>2692</v>
      </c>
      <c r="M27" s="49"/>
    </row>
    <row r="28" spans="3:13" x14ac:dyDescent="0.25">
      <c r="D28" t="s">
        <v>2693</v>
      </c>
      <c r="F28" t="s">
        <v>2694</v>
      </c>
      <c r="G28">
        <v>28832</v>
      </c>
      <c r="H28">
        <v>3361</v>
      </c>
      <c r="I28" s="25" t="s">
        <v>2695</v>
      </c>
      <c r="J28" t="s">
        <v>2696</v>
      </c>
      <c r="M28" s="49"/>
    </row>
    <row r="29" spans="3:13" x14ac:dyDescent="0.25">
      <c r="D29" t="s">
        <v>2697</v>
      </c>
      <c r="F29" t="s">
        <v>2698</v>
      </c>
      <c r="G29">
        <v>94250</v>
      </c>
      <c r="H29">
        <v>9276</v>
      </c>
      <c r="I29" s="25" t="s">
        <v>2671</v>
      </c>
      <c r="J29" t="s">
        <v>2699</v>
      </c>
      <c r="M29" s="49"/>
    </row>
    <row r="30" spans="3:13" x14ac:dyDescent="0.25">
      <c r="D30" t="s">
        <v>2700</v>
      </c>
      <c r="F30" t="s">
        <v>2701</v>
      </c>
      <c r="G30">
        <v>88480</v>
      </c>
      <c r="H30">
        <v>8426</v>
      </c>
      <c r="I30" s="25" t="s">
        <v>2639</v>
      </c>
      <c r="J30" t="s">
        <v>2702</v>
      </c>
      <c r="M30" s="49"/>
    </row>
    <row r="31" spans="3:13" x14ac:dyDescent="0.25">
      <c r="C31" t="s">
        <v>2703</v>
      </c>
      <c r="D31" t="s">
        <v>2704</v>
      </c>
      <c r="F31" t="s">
        <v>2705</v>
      </c>
      <c r="G31">
        <v>24239</v>
      </c>
      <c r="H31">
        <v>1058</v>
      </c>
      <c r="I31" s="25" t="s">
        <v>2706</v>
      </c>
      <c r="J31" t="s">
        <v>2707</v>
      </c>
      <c r="M31" s="49"/>
    </row>
    <row r="32" spans="3:13" x14ac:dyDescent="0.25">
      <c r="D32" t="s">
        <v>2708</v>
      </c>
      <c r="F32" t="s">
        <v>2709</v>
      </c>
      <c r="G32">
        <v>73099</v>
      </c>
      <c r="H32">
        <v>8117</v>
      </c>
      <c r="I32" s="25" t="s">
        <v>2639</v>
      </c>
      <c r="J32" t="s">
        <v>2710</v>
      </c>
      <c r="M32" s="49"/>
    </row>
    <row r="33" spans="1:13" x14ac:dyDescent="0.25">
      <c r="C33" t="s">
        <v>2711</v>
      </c>
      <c r="D33" t="s">
        <v>2712</v>
      </c>
      <c r="F33" t="s">
        <v>2713</v>
      </c>
      <c r="G33">
        <v>37139</v>
      </c>
      <c r="H33">
        <v>3159</v>
      </c>
      <c r="I33" s="25" t="s">
        <v>2695</v>
      </c>
      <c r="J33" t="s">
        <v>2714</v>
      </c>
      <c r="M33" s="49"/>
    </row>
    <row r="34" spans="1:13" x14ac:dyDescent="0.25">
      <c r="D34" t="s">
        <v>2715</v>
      </c>
      <c r="F34" t="s">
        <v>2716</v>
      </c>
      <c r="G34">
        <v>29352</v>
      </c>
      <c r="H34">
        <v>3351</v>
      </c>
      <c r="I34" s="25" t="s">
        <v>2695</v>
      </c>
      <c r="J34" t="s">
        <v>2717</v>
      </c>
      <c r="M34" s="49"/>
    </row>
    <row r="35" spans="1:13" x14ac:dyDescent="0.25">
      <c r="D35" t="s">
        <v>2718</v>
      </c>
      <c r="F35" t="s">
        <v>2719</v>
      </c>
      <c r="G35">
        <v>73486</v>
      </c>
      <c r="H35">
        <v>8136</v>
      </c>
      <c r="I35" s="25" t="s">
        <v>2639</v>
      </c>
      <c r="J35" t="s">
        <v>2660</v>
      </c>
      <c r="M35" s="49"/>
    </row>
    <row r="36" spans="1:13" x14ac:dyDescent="0.25">
      <c r="A36" t="s">
        <v>803</v>
      </c>
      <c r="C36" t="s">
        <v>2720</v>
      </c>
      <c r="D36" t="s">
        <v>2721</v>
      </c>
      <c r="F36" t="s">
        <v>2722</v>
      </c>
      <c r="G36">
        <v>85111</v>
      </c>
      <c r="H36">
        <v>9176</v>
      </c>
      <c r="I36" s="25" t="s">
        <v>2671</v>
      </c>
      <c r="J36" t="s">
        <v>2723</v>
      </c>
      <c r="M36" s="49"/>
    </row>
    <row r="37" spans="1:13" x14ac:dyDescent="0.25">
      <c r="D37" t="s">
        <v>2724</v>
      </c>
      <c r="F37" t="s">
        <v>2725</v>
      </c>
      <c r="G37">
        <v>91325</v>
      </c>
      <c r="H37">
        <v>9572</v>
      </c>
      <c r="I37" s="25" t="s">
        <v>2671</v>
      </c>
      <c r="J37" t="s">
        <v>2726</v>
      </c>
      <c r="M37" s="49"/>
    </row>
    <row r="38" spans="1:13" x14ac:dyDescent="0.25">
      <c r="D38" t="s">
        <v>2727</v>
      </c>
      <c r="F38" t="s">
        <v>2728</v>
      </c>
      <c r="G38">
        <v>74740</v>
      </c>
      <c r="H38">
        <v>8225</v>
      </c>
      <c r="I38" s="25" t="s">
        <v>2639</v>
      </c>
      <c r="J38" t="s">
        <v>2729</v>
      </c>
      <c r="M38" s="49"/>
    </row>
    <row r="39" spans="1:13" x14ac:dyDescent="0.25">
      <c r="D39" t="s">
        <v>2730</v>
      </c>
      <c r="F39" t="s">
        <v>2731</v>
      </c>
      <c r="G39">
        <v>82276</v>
      </c>
      <c r="H39">
        <v>9179</v>
      </c>
      <c r="I39" s="25" t="s">
        <v>2671</v>
      </c>
      <c r="J39" t="s">
        <v>2732</v>
      </c>
      <c r="M39" s="49"/>
    </row>
    <row r="40" spans="1:13" x14ac:dyDescent="0.25">
      <c r="D40" t="s">
        <v>2733</v>
      </c>
      <c r="F40" t="s">
        <v>2731</v>
      </c>
      <c r="G40">
        <v>91587</v>
      </c>
      <c r="H40">
        <v>9571</v>
      </c>
      <c r="I40" s="25" t="s">
        <v>2671</v>
      </c>
      <c r="J40" t="s">
        <v>2734</v>
      </c>
      <c r="M40" s="49"/>
    </row>
    <row r="41" spans="1:13" x14ac:dyDescent="0.25">
      <c r="C41" t="s">
        <v>2735</v>
      </c>
      <c r="D41" t="s">
        <v>2736</v>
      </c>
      <c r="F41" t="s">
        <v>2737</v>
      </c>
      <c r="G41">
        <v>86477</v>
      </c>
      <c r="H41">
        <v>9772</v>
      </c>
      <c r="I41" s="25" t="s">
        <v>2671</v>
      </c>
      <c r="J41" t="s">
        <v>2738</v>
      </c>
      <c r="M41" s="49"/>
    </row>
    <row r="42" spans="1:13" x14ac:dyDescent="0.25">
      <c r="D42" t="s">
        <v>2739</v>
      </c>
      <c r="F42" t="s">
        <v>2740</v>
      </c>
      <c r="G42">
        <v>86559</v>
      </c>
      <c r="H42">
        <v>9771</v>
      </c>
      <c r="I42" s="25" t="s">
        <v>2671</v>
      </c>
      <c r="J42" t="s">
        <v>2741</v>
      </c>
      <c r="M42" s="49"/>
    </row>
    <row r="43" spans="1:13" x14ac:dyDescent="0.25">
      <c r="C43" t="s">
        <v>2742</v>
      </c>
      <c r="D43" t="s">
        <v>2739</v>
      </c>
      <c r="F43" t="s">
        <v>2743</v>
      </c>
      <c r="G43">
        <v>53518</v>
      </c>
      <c r="H43">
        <v>7131</v>
      </c>
      <c r="I43" s="25" t="s">
        <v>2744</v>
      </c>
      <c r="J43" t="s">
        <v>2643</v>
      </c>
      <c r="M43" s="49"/>
    </row>
    <row r="44" spans="1:13" x14ac:dyDescent="0.25">
      <c r="D44" t="s">
        <v>2745</v>
      </c>
      <c r="F44" t="s">
        <v>2746</v>
      </c>
      <c r="G44">
        <v>38528</v>
      </c>
      <c r="H44">
        <v>3151</v>
      </c>
      <c r="I44" s="25" t="s">
        <v>2695</v>
      </c>
      <c r="J44" t="s">
        <v>2747</v>
      </c>
      <c r="M44" s="49"/>
    </row>
    <row r="45" spans="1:13" x14ac:dyDescent="0.25">
      <c r="D45" t="s">
        <v>2748</v>
      </c>
      <c r="F45" t="s">
        <v>2749</v>
      </c>
      <c r="G45">
        <v>21365</v>
      </c>
      <c r="H45">
        <v>3355</v>
      </c>
      <c r="I45" s="25" t="s">
        <v>2695</v>
      </c>
      <c r="J45" t="s">
        <v>2750</v>
      </c>
      <c r="M45" s="49"/>
    </row>
    <row r="46" spans="1:13" x14ac:dyDescent="0.25">
      <c r="D46" t="s">
        <v>2751</v>
      </c>
      <c r="F46" t="s">
        <v>2752</v>
      </c>
      <c r="G46">
        <v>84166</v>
      </c>
      <c r="H46">
        <v>9274</v>
      </c>
      <c r="I46" s="25" t="s">
        <v>2671</v>
      </c>
      <c r="J46" t="s">
        <v>2753</v>
      </c>
      <c r="M46" s="49"/>
    </row>
    <row r="47" spans="1:13" x14ac:dyDescent="0.25">
      <c r="D47" t="s">
        <v>2754</v>
      </c>
      <c r="F47" t="s">
        <v>2755</v>
      </c>
      <c r="G47">
        <v>8626</v>
      </c>
      <c r="H47">
        <v>14523</v>
      </c>
      <c r="I47" s="25" t="s">
        <v>2756</v>
      </c>
      <c r="J47" t="s">
        <v>2757</v>
      </c>
      <c r="M47" s="49"/>
    </row>
    <row r="48" spans="1:13" x14ac:dyDescent="0.25">
      <c r="C48" t="s">
        <v>2758</v>
      </c>
      <c r="D48" t="s">
        <v>2721</v>
      </c>
      <c r="F48" t="s">
        <v>2759</v>
      </c>
      <c r="G48">
        <v>31855</v>
      </c>
      <c r="H48">
        <v>3252</v>
      </c>
      <c r="I48" s="25" t="s">
        <v>2695</v>
      </c>
      <c r="J48" t="s">
        <v>2760</v>
      </c>
      <c r="M48" s="49"/>
    </row>
    <row r="49" spans="3:13" x14ac:dyDescent="0.25">
      <c r="D49" t="s">
        <v>2761</v>
      </c>
      <c r="F49" t="s">
        <v>2762</v>
      </c>
      <c r="G49">
        <v>71563</v>
      </c>
      <c r="H49">
        <v>8118</v>
      </c>
      <c r="I49" s="25" t="s">
        <v>2639</v>
      </c>
      <c r="J49" t="s">
        <v>2763</v>
      </c>
      <c r="M49" s="49"/>
    </row>
    <row r="50" spans="3:13" x14ac:dyDescent="0.25">
      <c r="D50" t="s">
        <v>2764</v>
      </c>
      <c r="F50" t="s">
        <v>2765</v>
      </c>
      <c r="G50">
        <v>86444</v>
      </c>
      <c r="H50">
        <v>9771</v>
      </c>
      <c r="I50" s="25" t="s">
        <v>2671</v>
      </c>
      <c r="J50" t="s">
        <v>2741</v>
      </c>
      <c r="M50" s="49"/>
    </row>
    <row r="51" spans="3:13" x14ac:dyDescent="0.25">
      <c r="D51" t="s">
        <v>2766</v>
      </c>
      <c r="F51" t="s">
        <v>2767</v>
      </c>
      <c r="G51">
        <v>27257</v>
      </c>
      <c r="H51">
        <v>3251</v>
      </c>
      <c r="I51" s="25" t="s">
        <v>2695</v>
      </c>
      <c r="J51" t="s">
        <v>2715</v>
      </c>
      <c r="M51" s="49"/>
    </row>
    <row r="52" spans="3:13" x14ac:dyDescent="0.25">
      <c r="D52" t="s">
        <v>2768</v>
      </c>
      <c r="F52" t="s">
        <v>2769</v>
      </c>
      <c r="G52">
        <v>74858</v>
      </c>
      <c r="H52">
        <v>8225</v>
      </c>
      <c r="I52" s="25" t="s">
        <v>2639</v>
      </c>
      <c r="J52" t="s">
        <v>2729</v>
      </c>
      <c r="M52" s="49"/>
    </row>
    <row r="53" spans="3:13" x14ac:dyDescent="0.25">
      <c r="D53" t="s">
        <v>2747</v>
      </c>
      <c r="F53" t="s">
        <v>2770</v>
      </c>
      <c r="G53">
        <v>84168</v>
      </c>
      <c r="H53">
        <v>9274</v>
      </c>
      <c r="I53" s="25" t="s">
        <v>2671</v>
      </c>
      <c r="J53" t="s">
        <v>2753</v>
      </c>
      <c r="M53" s="49"/>
    </row>
    <row r="54" spans="3:13" x14ac:dyDescent="0.25">
      <c r="D54" t="s">
        <v>2771</v>
      </c>
      <c r="F54" t="s">
        <v>2772</v>
      </c>
      <c r="G54">
        <v>48683</v>
      </c>
      <c r="H54">
        <v>5554</v>
      </c>
      <c r="I54" s="25" t="s">
        <v>2644</v>
      </c>
      <c r="J54" t="s">
        <v>2676</v>
      </c>
      <c r="M54" s="49"/>
    </row>
    <row r="55" spans="3:13" x14ac:dyDescent="0.25">
      <c r="D55" t="s">
        <v>2773</v>
      </c>
      <c r="F55" t="s">
        <v>2774</v>
      </c>
      <c r="G55">
        <v>59229</v>
      </c>
      <c r="H55">
        <v>5570</v>
      </c>
      <c r="I55" s="25" t="s">
        <v>2644</v>
      </c>
      <c r="J55" t="s">
        <v>2775</v>
      </c>
      <c r="M55" s="49"/>
    </row>
    <row r="56" spans="3:13" x14ac:dyDescent="0.25">
      <c r="D56" t="s">
        <v>2776</v>
      </c>
      <c r="F56" t="s">
        <v>2774</v>
      </c>
      <c r="G56">
        <v>59227</v>
      </c>
      <c r="H56">
        <v>5570</v>
      </c>
      <c r="I56" s="25" t="s">
        <v>2644</v>
      </c>
      <c r="J56" t="s">
        <v>2775</v>
      </c>
      <c r="M56" s="49"/>
    </row>
    <row r="57" spans="3:13" x14ac:dyDescent="0.25">
      <c r="D57" t="s">
        <v>2777</v>
      </c>
      <c r="F57" t="s">
        <v>2778</v>
      </c>
      <c r="G57">
        <v>21702</v>
      </c>
      <c r="H57">
        <v>3359</v>
      </c>
      <c r="I57" s="25" t="s">
        <v>2695</v>
      </c>
      <c r="J57" t="s">
        <v>2779</v>
      </c>
      <c r="M57" s="49"/>
    </row>
    <row r="58" spans="3:13" x14ac:dyDescent="0.25">
      <c r="C58" t="s">
        <v>2780</v>
      </c>
      <c r="D58" t="s">
        <v>2781</v>
      </c>
      <c r="F58" t="s">
        <v>2782</v>
      </c>
      <c r="G58">
        <v>34292</v>
      </c>
      <c r="H58">
        <v>6633</v>
      </c>
      <c r="I58" s="25" t="s">
        <v>2667</v>
      </c>
      <c r="J58" t="s">
        <v>2783</v>
      </c>
      <c r="M58" s="49"/>
    </row>
    <row r="59" spans="3:13" x14ac:dyDescent="0.25">
      <c r="C59" t="s">
        <v>2784</v>
      </c>
      <c r="D59" t="s">
        <v>2657</v>
      </c>
      <c r="F59" t="s">
        <v>2785</v>
      </c>
      <c r="G59">
        <v>29353</v>
      </c>
      <c r="H59">
        <v>3351</v>
      </c>
      <c r="I59" s="25" t="s">
        <v>2695</v>
      </c>
      <c r="J59" t="s">
        <v>2717</v>
      </c>
      <c r="M59" s="49"/>
    </row>
    <row r="60" spans="3:13" x14ac:dyDescent="0.25">
      <c r="D60" t="s">
        <v>2786</v>
      </c>
      <c r="F60" t="s">
        <v>2787</v>
      </c>
      <c r="G60">
        <v>31708</v>
      </c>
      <c r="H60">
        <v>3257</v>
      </c>
      <c r="I60" s="25" t="s">
        <v>2695</v>
      </c>
      <c r="J60" t="s">
        <v>2788</v>
      </c>
      <c r="M60" s="49"/>
    </row>
    <row r="61" spans="3:13" x14ac:dyDescent="0.25">
      <c r="D61" t="s">
        <v>2789</v>
      </c>
      <c r="F61" t="s">
        <v>2790</v>
      </c>
      <c r="G61">
        <v>94345</v>
      </c>
      <c r="H61">
        <v>9278</v>
      </c>
      <c r="I61" s="25" t="s">
        <v>2671</v>
      </c>
      <c r="J61" t="s">
        <v>2791</v>
      </c>
      <c r="M61" s="49"/>
    </row>
    <row r="62" spans="3:13" x14ac:dyDescent="0.25">
      <c r="D62" t="s">
        <v>2760</v>
      </c>
      <c r="F62" t="s">
        <v>2792</v>
      </c>
      <c r="G62">
        <v>94527</v>
      </c>
      <c r="H62">
        <v>9271</v>
      </c>
      <c r="I62" s="25" t="s">
        <v>2671</v>
      </c>
      <c r="J62" t="s">
        <v>2793</v>
      </c>
      <c r="M62" s="49"/>
    </row>
    <row r="63" spans="3:13" x14ac:dyDescent="0.25">
      <c r="D63" t="s">
        <v>2794</v>
      </c>
      <c r="F63" t="s">
        <v>2795</v>
      </c>
      <c r="G63">
        <v>74744</v>
      </c>
      <c r="H63">
        <v>8128</v>
      </c>
      <c r="I63" s="25" t="s">
        <v>2639</v>
      </c>
      <c r="J63" t="s">
        <v>2796</v>
      </c>
      <c r="M63" s="49"/>
    </row>
    <row r="64" spans="3:13" x14ac:dyDescent="0.25">
      <c r="D64" t="s">
        <v>2797</v>
      </c>
      <c r="F64" t="s">
        <v>2795</v>
      </c>
      <c r="G64">
        <v>96482</v>
      </c>
      <c r="H64">
        <v>9473</v>
      </c>
      <c r="I64" s="25" t="s">
        <v>2671</v>
      </c>
      <c r="J64" t="s">
        <v>2798</v>
      </c>
      <c r="M64" s="49"/>
    </row>
    <row r="65" spans="3:13" x14ac:dyDescent="0.25">
      <c r="D65" t="s">
        <v>2799</v>
      </c>
      <c r="F65" t="s">
        <v>2800</v>
      </c>
      <c r="G65">
        <v>95491</v>
      </c>
      <c r="H65">
        <v>9472</v>
      </c>
      <c r="I65" s="25" t="s">
        <v>2671</v>
      </c>
      <c r="J65" t="s">
        <v>2801</v>
      </c>
      <c r="M65" s="49"/>
    </row>
    <row r="66" spans="3:13" x14ac:dyDescent="0.25">
      <c r="D66" t="s">
        <v>2802</v>
      </c>
      <c r="F66" t="s">
        <v>2803</v>
      </c>
      <c r="G66">
        <v>53506</v>
      </c>
      <c r="H66">
        <v>7131</v>
      </c>
      <c r="I66" s="25" t="s">
        <v>2744</v>
      </c>
      <c r="J66" t="s">
        <v>2643</v>
      </c>
      <c r="M66" s="49"/>
    </row>
    <row r="67" spans="3:13" x14ac:dyDescent="0.25">
      <c r="D67" t="s">
        <v>2804</v>
      </c>
      <c r="F67" t="s">
        <v>2805</v>
      </c>
      <c r="G67">
        <v>23623</v>
      </c>
      <c r="H67">
        <v>1055</v>
      </c>
      <c r="I67" s="25" t="s">
        <v>2706</v>
      </c>
      <c r="J67" t="s">
        <v>2806</v>
      </c>
      <c r="M67" s="49"/>
    </row>
    <row r="68" spans="3:13" x14ac:dyDescent="0.25">
      <c r="D68" t="s">
        <v>2807</v>
      </c>
      <c r="F68" t="s">
        <v>2808</v>
      </c>
      <c r="G68">
        <v>22926</v>
      </c>
      <c r="H68">
        <v>1062</v>
      </c>
      <c r="I68" s="25" t="s">
        <v>2706</v>
      </c>
      <c r="J68" t="s">
        <v>2809</v>
      </c>
      <c r="M68" s="49"/>
    </row>
    <row r="69" spans="3:13" x14ac:dyDescent="0.25">
      <c r="D69" t="s">
        <v>2810</v>
      </c>
      <c r="F69" t="s">
        <v>2811</v>
      </c>
      <c r="G69">
        <v>18320</v>
      </c>
      <c r="H69">
        <v>13073</v>
      </c>
      <c r="I69" s="25" t="s">
        <v>2812</v>
      </c>
      <c r="J69" t="s">
        <v>2813</v>
      </c>
      <c r="M69" s="49"/>
    </row>
    <row r="70" spans="3:13" x14ac:dyDescent="0.25">
      <c r="D70" t="s">
        <v>2814</v>
      </c>
      <c r="F70" t="s">
        <v>2815</v>
      </c>
      <c r="G70">
        <v>25853</v>
      </c>
      <c r="H70">
        <v>1054</v>
      </c>
      <c r="I70" s="25" t="s">
        <v>2706</v>
      </c>
      <c r="J70" t="s">
        <v>2816</v>
      </c>
      <c r="M70" s="49"/>
    </row>
    <row r="71" spans="3:13" x14ac:dyDescent="0.25">
      <c r="D71" t="s">
        <v>2817</v>
      </c>
      <c r="F71" t="s">
        <v>2818</v>
      </c>
      <c r="G71">
        <v>94529</v>
      </c>
      <c r="H71">
        <v>9275</v>
      </c>
      <c r="I71" s="25" t="s">
        <v>2671</v>
      </c>
      <c r="J71" t="s">
        <v>2819</v>
      </c>
      <c r="M71" s="49"/>
    </row>
    <row r="72" spans="3:13" x14ac:dyDescent="0.25">
      <c r="D72" t="s">
        <v>2820</v>
      </c>
      <c r="F72" t="s">
        <v>2821</v>
      </c>
      <c r="G72">
        <v>86551</v>
      </c>
      <c r="H72">
        <v>9771</v>
      </c>
      <c r="I72" s="25" t="s">
        <v>2671</v>
      </c>
      <c r="J72" t="s">
        <v>2741</v>
      </c>
      <c r="M72" s="49"/>
    </row>
    <row r="73" spans="3:13" x14ac:dyDescent="0.25">
      <c r="D73" t="s">
        <v>2822</v>
      </c>
      <c r="F73" t="s">
        <v>2823</v>
      </c>
      <c r="G73">
        <v>73101</v>
      </c>
      <c r="H73">
        <v>8117</v>
      </c>
      <c r="I73" s="25" t="s">
        <v>2639</v>
      </c>
      <c r="J73" t="s">
        <v>2710</v>
      </c>
      <c r="M73" s="49"/>
    </row>
    <row r="74" spans="3:13" x14ac:dyDescent="0.25">
      <c r="D74" t="s">
        <v>2824</v>
      </c>
      <c r="F74" t="s">
        <v>2825</v>
      </c>
      <c r="G74">
        <v>86479</v>
      </c>
      <c r="H74">
        <v>9774</v>
      </c>
      <c r="I74" s="25" t="s">
        <v>2671</v>
      </c>
      <c r="J74" t="s">
        <v>2826</v>
      </c>
      <c r="M74" s="49"/>
    </row>
    <row r="75" spans="3:13" x14ac:dyDescent="0.25">
      <c r="D75" t="s">
        <v>2827</v>
      </c>
      <c r="F75" t="s">
        <v>2828</v>
      </c>
      <c r="G75">
        <v>78733</v>
      </c>
      <c r="H75">
        <v>8325</v>
      </c>
      <c r="I75" s="25" t="s">
        <v>2639</v>
      </c>
      <c r="J75" t="s">
        <v>2829</v>
      </c>
      <c r="M75" s="49"/>
    </row>
    <row r="76" spans="3:13" x14ac:dyDescent="0.25">
      <c r="D76" t="s">
        <v>2830</v>
      </c>
      <c r="F76" t="s">
        <v>2831</v>
      </c>
      <c r="G76">
        <v>88317</v>
      </c>
      <c r="H76">
        <v>8436</v>
      </c>
      <c r="I76" s="25" t="s">
        <v>2639</v>
      </c>
      <c r="J76" t="s">
        <v>2689</v>
      </c>
      <c r="M76" s="49"/>
    </row>
    <row r="77" spans="3:13" x14ac:dyDescent="0.25">
      <c r="D77" t="s">
        <v>2832</v>
      </c>
      <c r="F77" t="s">
        <v>2833</v>
      </c>
      <c r="G77">
        <v>72631</v>
      </c>
      <c r="H77">
        <v>8116</v>
      </c>
      <c r="I77" s="25" t="s">
        <v>2639</v>
      </c>
      <c r="J77" t="s">
        <v>2834</v>
      </c>
      <c r="M77" s="49"/>
    </row>
    <row r="78" spans="3:13" x14ac:dyDescent="0.25">
      <c r="D78" t="s">
        <v>2835</v>
      </c>
      <c r="F78" t="s">
        <v>2836</v>
      </c>
      <c r="G78">
        <v>73773</v>
      </c>
      <c r="H78">
        <v>8116</v>
      </c>
      <c r="I78" s="25" t="s">
        <v>2639</v>
      </c>
      <c r="J78" t="s">
        <v>2834</v>
      </c>
      <c r="M78" s="49"/>
    </row>
    <row r="79" spans="3:13" x14ac:dyDescent="0.25">
      <c r="D79" t="s">
        <v>2837</v>
      </c>
      <c r="F79" t="s">
        <v>2838</v>
      </c>
      <c r="G79">
        <v>97491</v>
      </c>
      <c r="H79">
        <v>9674</v>
      </c>
      <c r="I79" s="25" t="s">
        <v>2671</v>
      </c>
      <c r="J79" t="s">
        <v>2839</v>
      </c>
      <c r="M79" s="49"/>
    </row>
    <row r="80" spans="3:13" x14ac:dyDescent="0.25">
      <c r="C80" t="s">
        <v>2840</v>
      </c>
      <c r="D80" t="s">
        <v>2841</v>
      </c>
      <c r="F80" t="s">
        <v>2842</v>
      </c>
      <c r="G80">
        <v>71134</v>
      </c>
      <c r="H80">
        <v>8115</v>
      </c>
      <c r="I80" s="25" t="s">
        <v>2639</v>
      </c>
      <c r="J80" t="s">
        <v>2843</v>
      </c>
      <c r="M80" s="49"/>
    </row>
    <row r="81" spans="3:13" x14ac:dyDescent="0.25">
      <c r="D81" t="s">
        <v>2844</v>
      </c>
      <c r="F81" t="s">
        <v>2845</v>
      </c>
      <c r="G81">
        <v>84089</v>
      </c>
      <c r="H81">
        <v>9273</v>
      </c>
      <c r="I81" s="25" t="s">
        <v>2671</v>
      </c>
      <c r="J81" t="s">
        <v>2675</v>
      </c>
      <c r="M81" s="49"/>
    </row>
    <row r="82" spans="3:13" x14ac:dyDescent="0.25">
      <c r="C82" t="s">
        <v>2846</v>
      </c>
      <c r="D82" t="s">
        <v>2771</v>
      </c>
      <c r="F82" t="s">
        <v>2847</v>
      </c>
      <c r="G82">
        <v>86447</v>
      </c>
      <c r="H82">
        <v>9771</v>
      </c>
      <c r="I82" s="25" t="s">
        <v>2671</v>
      </c>
      <c r="J82" t="s">
        <v>2741</v>
      </c>
      <c r="M82" s="49"/>
    </row>
    <row r="83" spans="3:13" x14ac:dyDescent="0.25">
      <c r="D83" t="s">
        <v>2848</v>
      </c>
      <c r="F83" t="s">
        <v>2849</v>
      </c>
      <c r="G83">
        <v>83404</v>
      </c>
      <c r="H83">
        <v>9172</v>
      </c>
      <c r="I83" s="25" t="s">
        <v>2671</v>
      </c>
      <c r="J83" t="s">
        <v>2663</v>
      </c>
      <c r="M83" s="49"/>
    </row>
    <row r="84" spans="3:13" x14ac:dyDescent="0.25">
      <c r="D84" t="s">
        <v>2850</v>
      </c>
      <c r="F84" t="s">
        <v>2851</v>
      </c>
      <c r="G84">
        <v>89344</v>
      </c>
      <c r="H84">
        <v>9773</v>
      </c>
      <c r="I84" s="25" t="s">
        <v>2671</v>
      </c>
      <c r="J84" t="s">
        <v>2852</v>
      </c>
      <c r="M84" s="49"/>
    </row>
    <row r="85" spans="3:13" x14ac:dyDescent="0.25">
      <c r="D85" t="s">
        <v>2853</v>
      </c>
      <c r="F85" t="s">
        <v>2854</v>
      </c>
      <c r="G85">
        <v>94330</v>
      </c>
      <c r="H85">
        <v>9278</v>
      </c>
      <c r="I85" s="25" t="s">
        <v>2671</v>
      </c>
      <c r="J85" t="s">
        <v>2791</v>
      </c>
      <c r="M85" s="49"/>
    </row>
    <row r="86" spans="3:13" x14ac:dyDescent="0.25">
      <c r="D86" t="s">
        <v>2855</v>
      </c>
      <c r="F86" t="s">
        <v>2856</v>
      </c>
      <c r="G86">
        <v>88319</v>
      </c>
      <c r="H86">
        <v>8436</v>
      </c>
      <c r="I86" s="25" t="s">
        <v>2639</v>
      </c>
      <c r="J86" t="s">
        <v>2689</v>
      </c>
      <c r="M86" s="49"/>
    </row>
    <row r="87" spans="3:13" x14ac:dyDescent="0.25">
      <c r="D87" t="s">
        <v>2750</v>
      </c>
      <c r="F87" t="s">
        <v>2857</v>
      </c>
      <c r="G87">
        <v>87648</v>
      </c>
      <c r="H87">
        <v>9777</v>
      </c>
      <c r="I87" s="25" t="s">
        <v>2671</v>
      </c>
      <c r="J87" t="s">
        <v>2858</v>
      </c>
      <c r="M87" s="49"/>
    </row>
    <row r="88" spans="3:13" x14ac:dyDescent="0.25">
      <c r="D88" t="s">
        <v>2859</v>
      </c>
      <c r="F88" t="s">
        <v>2857</v>
      </c>
      <c r="G88">
        <v>87648</v>
      </c>
      <c r="H88">
        <v>9777</v>
      </c>
      <c r="I88" s="25" t="s">
        <v>2671</v>
      </c>
      <c r="J88" t="s">
        <v>2858</v>
      </c>
      <c r="M88" s="49"/>
    </row>
    <row r="89" spans="3:13" x14ac:dyDescent="0.25">
      <c r="D89" t="s">
        <v>2860</v>
      </c>
      <c r="F89" t="s">
        <v>2861</v>
      </c>
      <c r="G89">
        <v>6385</v>
      </c>
      <c r="H89">
        <v>15082</v>
      </c>
      <c r="I89" s="25" t="s">
        <v>2862</v>
      </c>
      <c r="J89" t="s">
        <v>2863</v>
      </c>
      <c r="M89" s="49"/>
    </row>
    <row r="90" spans="3:13" x14ac:dyDescent="0.25">
      <c r="D90" t="s">
        <v>2864</v>
      </c>
      <c r="F90" t="s">
        <v>2865</v>
      </c>
      <c r="G90">
        <v>83544</v>
      </c>
      <c r="H90">
        <v>9187</v>
      </c>
      <c r="I90" s="25" t="s">
        <v>2671</v>
      </c>
      <c r="J90" t="s">
        <v>2866</v>
      </c>
      <c r="M90" s="49"/>
    </row>
    <row r="91" spans="3:13" x14ac:dyDescent="0.25">
      <c r="D91" t="s">
        <v>2867</v>
      </c>
      <c r="F91" t="s">
        <v>2868</v>
      </c>
      <c r="G91">
        <v>79774</v>
      </c>
      <c r="H91">
        <v>8337</v>
      </c>
      <c r="I91" s="25" t="s">
        <v>2639</v>
      </c>
      <c r="J91" t="s">
        <v>2869</v>
      </c>
      <c r="M91" s="49"/>
    </row>
    <row r="92" spans="3:13" x14ac:dyDescent="0.25">
      <c r="C92" t="s">
        <v>2870</v>
      </c>
      <c r="D92" t="s">
        <v>2712</v>
      </c>
      <c r="F92" t="s">
        <v>2871</v>
      </c>
      <c r="G92">
        <v>25767</v>
      </c>
      <c r="H92">
        <v>1051</v>
      </c>
      <c r="I92" s="25" t="s">
        <v>2706</v>
      </c>
      <c r="J92" t="s">
        <v>2718</v>
      </c>
      <c r="M92" s="49"/>
    </row>
    <row r="93" spans="3:13" x14ac:dyDescent="0.25">
      <c r="D93" t="s">
        <v>2872</v>
      </c>
      <c r="F93" t="s">
        <v>2871</v>
      </c>
      <c r="G93">
        <v>25767</v>
      </c>
      <c r="H93">
        <v>1058</v>
      </c>
      <c r="I93" s="25" t="s">
        <v>2706</v>
      </c>
      <c r="J93" t="s">
        <v>2707</v>
      </c>
      <c r="M93" s="49"/>
    </row>
    <row r="94" spans="3:13" x14ac:dyDescent="0.25">
      <c r="D94" t="s">
        <v>2873</v>
      </c>
      <c r="F94" t="s">
        <v>2874</v>
      </c>
      <c r="G94">
        <v>73095</v>
      </c>
      <c r="H94">
        <v>8117</v>
      </c>
      <c r="I94" s="25" t="s">
        <v>2639</v>
      </c>
      <c r="J94" t="s">
        <v>2710</v>
      </c>
      <c r="M94" s="49"/>
    </row>
    <row r="95" spans="3:13" x14ac:dyDescent="0.25">
      <c r="D95" t="s">
        <v>2875</v>
      </c>
      <c r="F95" t="s">
        <v>2876</v>
      </c>
      <c r="G95">
        <v>76857</v>
      </c>
      <c r="H95">
        <v>7337</v>
      </c>
      <c r="I95" s="25" t="s">
        <v>2744</v>
      </c>
      <c r="J95" t="s">
        <v>2877</v>
      </c>
      <c r="M95" s="49"/>
    </row>
    <row r="96" spans="3:13" x14ac:dyDescent="0.25">
      <c r="D96" t="s">
        <v>2878</v>
      </c>
      <c r="F96" t="s">
        <v>2879</v>
      </c>
      <c r="G96">
        <v>97320</v>
      </c>
      <c r="H96">
        <v>9675</v>
      </c>
      <c r="I96" s="25" t="s">
        <v>2671</v>
      </c>
      <c r="J96" t="s">
        <v>2880</v>
      </c>
      <c r="M96" s="49"/>
    </row>
    <row r="97" spans="3:13" x14ac:dyDescent="0.25">
      <c r="C97" t="s">
        <v>2881</v>
      </c>
      <c r="D97" t="s">
        <v>2653</v>
      </c>
      <c r="F97" t="s">
        <v>2879</v>
      </c>
      <c r="G97">
        <v>97320</v>
      </c>
      <c r="H97">
        <v>9675</v>
      </c>
      <c r="I97" s="25" t="s">
        <v>2671</v>
      </c>
      <c r="J97" t="s">
        <v>2880</v>
      </c>
      <c r="M97" s="49"/>
    </row>
    <row r="98" spans="3:13" x14ac:dyDescent="0.25">
      <c r="C98" t="s">
        <v>2882</v>
      </c>
      <c r="D98" t="s">
        <v>2721</v>
      </c>
      <c r="F98" t="s">
        <v>2879</v>
      </c>
      <c r="G98">
        <v>97320</v>
      </c>
      <c r="H98">
        <v>9675</v>
      </c>
      <c r="I98" s="25" t="s">
        <v>2671</v>
      </c>
      <c r="J98" t="s">
        <v>2880</v>
      </c>
      <c r="M98" s="49"/>
    </row>
    <row r="99" spans="3:13" x14ac:dyDescent="0.25">
      <c r="D99" t="s">
        <v>2883</v>
      </c>
      <c r="F99" t="s">
        <v>2884</v>
      </c>
      <c r="G99">
        <v>55234</v>
      </c>
      <c r="H99">
        <v>7331</v>
      </c>
      <c r="I99" s="25" t="s">
        <v>2744</v>
      </c>
      <c r="J99" t="s">
        <v>2650</v>
      </c>
      <c r="M99" s="49"/>
    </row>
    <row r="100" spans="3:13" x14ac:dyDescent="0.25">
      <c r="D100" t="s">
        <v>2885</v>
      </c>
      <c r="F100" t="s">
        <v>2884</v>
      </c>
      <c r="G100">
        <v>55234</v>
      </c>
      <c r="H100">
        <v>7331</v>
      </c>
      <c r="I100" s="25" t="s">
        <v>2744</v>
      </c>
      <c r="J100" t="s">
        <v>2650</v>
      </c>
      <c r="M100" s="49"/>
    </row>
    <row r="101" spans="3:13" x14ac:dyDescent="0.25">
      <c r="C101" t="s">
        <v>2886</v>
      </c>
      <c r="D101" t="s">
        <v>2712</v>
      </c>
      <c r="F101" t="s">
        <v>2887</v>
      </c>
      <c r="G101">
        <v>67308</v>
      </c>
      <c r="H101">
        <v>7333</v>
      </c>
      <c r="I101" s="25" t="s">
        <v>2744</v>
      </c>
      <c r="J101" t="s">
        <v>2724</v>
      </c>
      <c r="M101" s="49"/>
    </row>
    <row r="102" spans="3:13" x14ac:dyDescent="0.25">
      <c r="C102" t="s">
        <v>2888</v>
      </c>
      <c r="D102" t="s">
        <v>2712</v>
      </c>
      <c r="F102" t="s">
        <v>2889</v>
      </c>
      <c r="G102">
        <v>72458</v>
      </c>
      <c r="H102">
        <v>8417</v>
      </c>
      <c r="I102" s="25" t="s">
        <v>2639</v>
      </c>
      <c r="J102" t="s">
        <v>2890</v>
      </c>
      <c r="M102" s="49"/>
    </row>
    <row r="103" spans="3:13" x14ac:dyDescent="0.25">
      <c r="D103" t="s">
        <v>2891</v>
      </c>
      <c r="F103" t="s">
        <v>2889</v>
      </c>
      <c r="G103">
        <v>72459</v>
      </c>
      <c r="H103">
        <v>8417</v>
      </c>
      <c r="I103" s="25" t="s">
        <v>2639</v>
      </c>
      <c r="J103" t="s">
        <v>2890</v>
      </c>
      <c r="M103" s="49"/>
    </row>
    <row r="104" spans="3:13" x14ac:dyDescent="0.25">
      <c r="D104" t="s">
        <v>2892</v>
      </c>
      <c r="F104" t="s">
        <v>2889</v>
      </c>
      <c r="G104">
        <v>72461</v>
      </c>
      <c r="H104">
        <v>8417</v>
      </c>
      <c r="I104" s="25" t="s">
        <v>2639</v>
      </c>
      <c r="J104" t="s">
        <v>2890</v>
      </c>
      <c r="M104" s="49"/>
    </row>
    <row r="105" spans="3:13" x14ac:dyDescent="0.25">
      <c r="D105" t="s">
        <v>2816</v>
      </c>
      <c r="F105" t="s">
        <v>2893</v>
      </c>
      <c r="G105">
        <v>52457</v>
      </c>
      <c r="H105">
        <v>5358</v>
      </c>
      <c r="I105" s="25" t="s">
        <v>2644</v>
      </c>
      <c r="J105" t="s">
        <v>2727</v>
      </c>
      <c r="M105" s="49"/>
    </row>
    <row r="106" spans="3:13" x14ac:dyDescent="0.25">
      <c r="C106" t="s">
        <v>2894</v>
      </c>
      <c r="D106" t="s">
        <v>2813</v>
      </c>
      <c r="F106" t="s">
        <v>2895</v>
      </c>
      <c r="G106">
        <v>94501</v>
      </c>
      <c r="H106">
        <v>9275</v>
      </c>
      <c r="I106" s="25" t="s">
        <v>2671</v>
      </c>
      <c r="J106" t="s">
        <v>2819</v>
      </c>
      <c r="M106" s="49"/>
    </row>
    <row r="107" spans="3:13" x14ac:dyDescent="0.25">
      <c r="D107" t="s">
        <v>2896</v>
      </c>
      <c r="F107" t="s">
        <v>2897</v>
      </c>
      <c r="G107">
        <v>78554</v>
      </c>
      <c r="H107">
        <v>8327</v>
      </c>
      <c r="I107" s="25" t="s">
        <v>2639</v>
      </c>
      <c r="J107" t="s">
        <v>2898</v>
      </c>
      <c r="M107" s="49"/>
    </row>
    <row r="108" spans="3:13" x14ac:dyDescent="0.25">
      <c r="D108" t="s">
        <v>2899</v>
      </c>
      <c r="F108" t="s">
        <v>2900</v>
      </c>
      <c r="G108">
        <v>86733</v>
      </c>
      <c r="H108">
        <v>9779</v>
      </c>
      <c r="I108" s="25" t="s">
        <v>2671</v>
      </c>
      <c r="J108" t="s">
        <v>2901</v>
      </c>
      <c r="M108" s="49"/>
    </row>
    <row r="109" spans="3:13" x14ac:dyDescent="0.25">
      <c r="D109" t="s">
        <v>2902</v>
      </c>
      <c r="F109" t="s">
        <v>2903</v>
      </c>
      <c r="G109">
        <v>91793</v>
      </c>
      <c r="H109">
        <v>9577</v>
      </c>
      <c r="I109" s="25" t="s">
        <v>2671</v>
      </c>
      <c r="J109" t="s">
        <v>2678</v>
      </c>
      <c r="M109" s="49"/>
    </row>
    <row r="110" spans="3:13" x14ac:dyDescent="0.25">
      <c r="D110" t="s">
        <v>2904</v>
      </c>
      <c r="F110" t="s">
        <v>2905</v>
      </c>
      <c r="G110">
        <v>86480</v>
      </c>
      <c r="H110">
        <v>9774</v>
      </c>
      <c r="I110" s="25" t="s">
        <v>2671</v>
      </c>
      <c r="J110" t="s">
        <v>2826</v>
      </c>
      <c r="M110" s="49"/>
    </row>
    <row r="111" spans="3:13" x14ac:dyDescent="0.25">
      <c r="D111" t="s">
        <v>2906</v>
      </c>
      <c r="F111" t="s">
        <v>2907</v>
      </c>
      <c r="G111">
        <v>73553</v>
      </c>
      <c r="H111">
        <v>8119</v>
      </c>
      <c r="I111" s="25" t="s">
        <v>2639</v>
      </c>
      <c r="J111" t="s">
        <v>2908</v>
      </c>
      <c r="M111" s="49"/>
    </row>
    <row r="112" spans="3:13" x14ac:dyDescent="0.25">
      <c r="D112" t="s">
        <v>2909</v>
      </c>
      <c r="F112" t="s">
        <v>2907</v>
      </c>
      <c r="G112">
        <v>73553</v>
      </c>
      <c r="H112">
        <v>8136</v>
      </c>
      <c r="I112" s="25" t="s">
        <v>2639</v>
      </c>
      <c r="J112" t="s">
        <v>2660</v>
      </c>
      <c r="M112" s="49"/>
    </row>
    <row r="113" spans="3:13" x14ac:dyDescent="0.25">
      <c r="D113" t="s">
        <v>2910</v>
      </c>
      <c r="F113" t="s">
        <v>2911</v>
      </c>
      <c r="G113">
        <v>91236</v>
      </c>
      <c r="H113">
        <v>9574</v>
      </c>
      <c r="I113" s="25" t="s">
        <v>2671</v>
      </c>
      <c r="J113" t="s">
        <v>2912</v>
      </c>
      <c r="M113" s="49"/>
    </row>
    <row r="114" spans="3:13" x14ac:dyDescent="0.25">
      <c r="D114" t="s">
        <v>2913</v>
      </c>
      <c r="F114" t="s">
        <v>2914</v>
      </c>
      <c r="G114">
        <v>31061</v>
      </c>
      <c r="H114">
        <v>3254</v>
      </c>
      <c r="I114" s="25" t="s">
        <v>2695</v>
      </c>
      <c r="J114" t="s">
        <v>2817</v>
      </c>
      <c r="M114" s="49"/>
    </row>
    <row r="115" spans="3:13" x14ac:dyDescent="0.25">
      <c r="D115" t="s">
        <v>2858</v>
      </c>
      <c r="F115" t="s">
        <v>2915</v>
      </c>
      <c r="G115">
        <v>49594</v>
      </c>
      <c r="H115">
        <v>3459</v>
      </c>
      <c r="I115" s="25" t="s">
        <v>2695</v>
      </c>
      <c r="J115" t="s">
        <v>2913</v>
      </c>
      <c r="M115" s="49"/>
    </row>
    <row r="116" spans="3:13" x14ac:dyDescent="0.25">
      <c r="D116" t="s">
        <v>2916</v>
      </c>
      <c r="F116" t="s">
        <v>2917</v>
      </c>
      <c r="G116">
        <v>56828</v>
      </c>
      <c r="H116">
        <v>7135</v>
      </c>
      <c r="I116" s="25" t="s">
        <v>2744</v>
      </c>
      <c r="J116" t="s">
        <v>2693</v>
      </c>
      <c r="M116" s="49"/>
    </row>
    <row r="117" spans="3:13" x14ac:dyDescent="0.25">
      <c r="D117" t="s">
        <v>2806</v>
      </c>
      <c r="F117" t="s">
        <v>2918</v>
      </c>
      <c r="G117">
        <v>53347</v>
      </c>
      <c r="H117">
        <v>5382</v>
      </c>
      <c r="I117" s="25" t="s">
        <v>2644</v>
      </c>
      <c r="J117" t="s">
        <v>2919</v>
      </c>
      <c r="M117" s="49"/>
    </row>
    <row r="118" spans="3:13" x14ac:dyDescent="0.25">
      <c r="D118" t="s">
        <v>2920</v>
      </c>
      <c r="F118" t="s">
        <v>2921</v>
      </c>
      <c r="G118">
        <v>31191</v>
      </c>
      <c r="H118">
        <v>3254</v>
      </c>
      <c r="I118" s="25" t="s">
        <v>2695</v>
      </c>
      <c r="J118" t="s">
        <v>2817</v>
      </c>
      <c r="M118" s="49"/>
    </row>
    <row r="119" spans="3:13" x14ac:dyDescent="0.25">
      <c r="C119" t="s">
        <v>2922</v>
      </c>
      <c r="D119" t="s">
        <v>2781</v>
      </c>
      <c r="F119" t="s">
        <v>2923</v>
      </c>
      <c r="G119">
        <v>36211</v>
      </c>
      <c r="H119">
        <v>6632</v>
      </c>
      <c r="I119" s="25" t="s">
        <v>2667</v>
      </c>
      <c r="J119" t="s">
        <v>2924</v>
      </c>
      <c r="M119" s="49"/>
    </row>
    <row r="120" spans="3:13" x14ac:dyDescent="0.25">
      <c r="D120" t="s">
        <v>2925</v>
      </c>
      <c r="F120" t="s">
        <v>2926</v>
      </c>
      <c r="G120">
        <v>35469</v>
      </c>
      <c r="H120">
        <v>6531</v>
      </c>
      <c r="I120" s="25" t="s">
        <v>2667</v>
      </c>
      <c r="J120" t="s">
        <v>2927</v>
      </c>
      <c r="M120" s="49"/>
    </row>
    <row r="121" spans="3:13" x14ac:dyDescent="0.25">
      <c r="C121" t="s">
        <v>2928</v>
      </c>
      <c r="D121" t="s">
        <v>2855</v>
      </c>
      <c r="F121" t="s">
        <v>2926</v>
      </c>
      <c r="G121">
        <v>35108</v>
      </c>
      <c r="H121">
        <v>6635</v>
      </c>
      <c r="I121" s="25" t="s">
        <v>2667</v>
      </c>
      <c r="J121" t="s">
        <v>2929</v>
      </c>
      <c r="M121" s="49"/>
    </row>
    <row r="122" spans="3:13" x14ac:dyDescent="0.25">
      <c r="D122" t="s">
        <v>2930</v>
      </c>
      <c r="F122" t="s">
        <v>2931</v>
      </c>
      <c r="G122">
        <v>78476</v>
      </c>
      <c r="H122">
        <v>8335</v>
      </c>
      <c r="I122" s="25" t="s">
        <v>2639</v>
      </c>
      <c r="J122" t="s">
        <v>2640</v>
      </c>
      <c r="M122" s="49"/>
    </row>
    <row r="123" spans="3:13" x14ac:dyDescent="0.25">
      <c r="D123" t="s">
        <v>2932</v>
      </c>
      <c r="F123" t="s">
        <v>2933</v>
      </c>
      <c r="G123">
        <v>90584</v>
      </c>
      <c r="H123">
        <v>9576</v>
      </c>
      <c r="I123" s="25" t="s">
        <v>2671</v>
      </c>
      <c r="J123" t="s">
        <v>2672</v>
      </c>
      <c r="M123" s="49"/>
    </row>
    <row r="124" spans="3:13" x14ac:dyDescent="0.25">
      <c r="D124" t="s">
        <v>2934</v>
      </c>
      <c r="F124" t="s">
        <v>2935</v>
      </c>
      <c r="G124">
        <v>85391</v>
      </c>
      <c r="H124">
        <v>9178</v>
      </c>
      <c r="I124" s="25" t="s">
        <v>2671</v>
      </c>
      <c r="J124" t="s">
        <v>2936</v>
      </c>
      <c r="M124" s="49"/>
    </row>
    <row r="125" spans="3:13" x14ac:dyDescent="0.25">
      <c r="D125" t="s">
        <v>2937</v>
      </c>
      <c r="F125" t="s">
        <v>2938</v>
      </c>
      <c r="G125">
        <v>82239</v>
      </c>
      <c r="H125">
        <v>9179</v>
      </c>
      <c r="I125" s="25" t="s">
        <v>2671</v>
      </c>
      <c r="J125" t="s">
        <v>2732</v>
      </c>
      <c r="M125" s="49"/>
    </row>
    <row r="126" spans="3:13" x14ac:dyDescent="0.25">
      <c r="D126" t="s">
        <v>2939</v>
      </c>
      <c r="F126" t="s">
        <v>2940</v>
      </c>
      <c r="G126">
        <v>89604</v>
      </c>
      <c r="H126">
        <v>8425</v>
      </c>
      <c r="I126" s="25" t="s">
        <v>2639</v>
      </c>
      <c r="J126" t="s">
        <v>2648</v>
      </c>
      <c r="M126" s="49"/>
    </row>
    <row r="127" spans="3:13" x14ac:dyDescent="0.25">
      <c r="D127" t="s">
        <v>2699</v>
      </c>
      <c r="F127" t="s">
        <v>2940</v>
      </c>
      <c r="G127">
        <v>89604</v>
      </c>
      <c r="H127">
        <v>8425</v>
      </c>
      <c r="I127" s="25" t="s">
        <v>2639</v>
      </c>
      <c r="J127" t="s">
        <v>2648</v>
      </c>
      <c r="M127" s="49"/>
    </row>
    <row r="128" spans="3:13" x14ac:dyDescent="0.25">
      <c r="C128" t="s">
        <v>2941</v>
      </c>
      <c r="D128" t="s">
        <v>2942</v>
      </c>
      <c r="F128" t="s">
        <v>2943</v>
      </c>
      <c r="G128">
        <v>71573</v>
      </c>
      <c r="H128">
        <v>8119</v>
      </c>
      <c r="I128" s="25" t="s">
        <v>2639</v>
      </c>
      <c r="J128" t="s">
        <v>2908</v>
      </c>
      <c r="M128" s="49"/>
    </row>
    <row r="129" spans="3:13" x14ac:dyDescent="0.25">
      <c r="D129" t="s">
        <v>2707</v>
      </c>
      <c r="F129" t="s">
        <v>2944</v>
      </c>
      <c r="G129">
        <v>6542</v>
      </c>
      <c r="H129">
        <v>15087</v>
      </c>
      <c r="I129" s="25" t="s">
        <v>2862</v>
      </c>
      <c r="J129" t="s">
        <v>2945</v>
      </c>
      <c r="M129" s="49"/>
    </row>
    <row r="130" spans="3:13" x14ac:dyDescent="0.25">
      <c r="D130" t="s">
        <v>2946</v>
      </c>
      <c r="F130" t="s">
        <v>2944</v>
      </c>
      <c r="G130">
        <v>6542</v>
      </c>
      <c r="H130">
        <v>15087</v>
      </c>
      <c r="I130" s="25" t="s">
        <v>2862</v>
      </c>
      <c r="J130" t="s">
        <v>2945</v>
      </c>
      <c r="M130" s="49"/>
    </row>
    <row r="131" spans="3:13" x14ac:dyDescent="0.25">
      <c r="D131" t="s">
        <v>2947</v>
      </c>
      <c r="F131" t="s">
        <v>2948</v>
      </c>
      <c r="G131">
        <v>46519</v>
      </c>
      <c r="H131">
        <v>5170</v>
      </c>
      <c r="I131" s="25" t="s">
        <v>2644</v>
      </c>
      <c r="J131" t="s">
        <v>2949</v>
      </c>
      <c r="M131" s="49"/>
    </row>
    <row r="132" spans="3:13" x14ac:dyDescent="0.25">
      <c r="D132" t="s">
        <v>2950</v>
      </c>
      <c r="F132" t="s">
        <v>2951</v>
      </c>
      <c r="G132">
        <v>57642</v>
      </c>
      <c r="H132">
        <v>7143</v>
      </c>
      <c r="I132" s="25" t="s">
        <v>2744</v>
      </c>
      <c r="J132" t="s">
        <v>2952</v>
      </c>
      <c r="M132" s="49"/>
    </row>
    <row r="133" spans="3:13" x14ac:dyDescent="0.25">
      <c r="C133" t="s">
        <v>2953</v>
      </c>
      <c r="D133" t="s">
        <v>2954</v>
      </c>
      <c r="F133" t="s">
        <v>2951</v>
      </c>
      <c r="G133">
        <v>57642</v>
      </c>
      <c r="H133">
        <v>7143</v>
      </c>
      <c r="I133" s="25" t="s">
        <v>2744</v>
      </c>
      <c r="J133" t="s">
        <v>2952</v>
      </c>
      <c r="M133" s="49"/>
    </row>
    <row r="134" spans="3:13" x14ac:dyDescent="0.25">
      <c r="C134" t="s">
        <v>2955</v>
      </c>
      <c r="D134" t="s">
        <v>2872</v>
      </c>
      <c r="F134" t="s">
        <v>2956</v>
      </c>
      <c r="G134">
        <v>72275</v>
      </c>
      <c r="H134">
        <v>8237</v>
      </c>
      <c r="I134" s="25" t="s">
        <v>2639</v>
      </c>
      <c r="J134" t="s">
        <v>2957</v>
      </c>
      <c r="M134" s="49"/>
    </row>
    <row r="135" spans="3:13" x14ac:dyDescent="0.25">
      <c r="D135" t="s">
        <v>2657</v>
      </c>
      <c r="F135" t="s">
        <v>2958</v>
      </c>
      <c r="G135">
        <v>64665</v>
      </c>
      <c r="H135">
        <v>6432</v>
      </c>
      <c r="I135" s="25" t="s">
        <v>2667</v>
      </c>
      <c r="J135" t="s">
        <v>2959</v>
      </c>
      <c r="M135" s="49"/>
    </row>
    <row r="136" spans="3:13" x14ac:dyDescent="0.25">
      <c r="D136" t="s">
        <v>2960</v>
      </c>
      <c r="F136" t="s">
        <v>2961</v>
      </c>
      <c r="G136">
        <v>52477</v>
      </c>
      <c r="H136">
        <v>5334</v>
      </c>
      <c r="I136" s="25" t="s">
        <v>2644</v>
      </c>
      <c r="J136" t="s">
        <v>2962</v>
      </c>
      <c r="M136" s="49"/>
    </row>
    <row r="137" spans="3:13" x14ac:dyDescent="0.25">
      <c r="C137" t="s">
        <v>2963</v>
      </c>
      <c r="D137" t="s">
        <v>2813</v>
      </c>
      <c r="F137" t="s">
        <v>2964</v>
      </c>
      <c r="G137">
        <v>67821</v>
      </c>
      <c r="H137">
        <v>7333</v>
      </c>
      <c r="I137" s="25" t="s">
        <v>2744</v>
      </c>
      <c r="J137" t="s">
        <v>2724</v>
      </c>
      <c r="M137" s="49"/>
    </row>
    <row r="138" spans="3:13" x14ac:dyDescent="0.25">
      <c r="D138" t="s">
        <v>2965</v>
      </c>
      <c r="F138" t="s">
        <v>2966</v>
      </c>
      <c r="G138">
        <v>36304</v>
      </c>
      <c r="H138">
        <v>6535</v>
      </c>
      <c r="I138" s="25" t="s">
        <v>2667</v>
      </c>
      <c r="J138" t="s">
        <v>2967</v>
      </c>
      <c r="M138" s="49"/>
    </row>
    <row r="139" spans="3:13" x14ac:dyDescent="0.25">
      <c r="D139" t="s">
        <v>2968</v>
      </c>
      <c r="F139" t="s">
        <v>2969</v>
      </c>
      <c r="G139">
        <v>67577</v>
      </c>
      <c r="H139">
        <v>7331</v>
      </c>
      <c r="I139" s="25" t="s">
        <v>2744</v>
      </c>
      <c r="J139" t="s">
        <v>2650</v>
      </c>
      <c r="M139" s="49"/>
    </row>
    <row r="140" spans="3:13" x14ac:dyDescent="0.25">
      <c r="D140" t="s">
        <v>2970</v>
      </c>
      <c r="F140" t="s">
        <v>2971</v>
      </c>
      <c r="G140">
        <v>6425</v>
      </c>
      <c r="H140">
        <v>15089</v>
      </c>
      <c r="I140" s="25" t="s">
        <v>2862</v>
      </c>
      <c r="J140" t="s">
        <v>2972</v>
      </c>
      <c r="M140" s="49"/>
    </row>
    <row r="141" spans="3:13" x14ac:dyDescent="0.25">
      <c r="D141" t="s">
        <v>2972</v>
      </c>
      <c r="F141" t="s">
        <v>2973</v>
      </c>
      <c r="G141">
        <v>24791</v>
      </c>
      <c r="H141">
        <v>1058</v>
      </c>
      <c r="I141" s="25" t="s">
        <v>2706</v>
      </c>
      <c r="J141" t="s">
        <v>2707</v>
      </c>
      <c r="M141" s="49"/>
    </row>
    <row r="142" spans="3:13" x14ac:dyDescent="0.25">
      <c r="D142" t="s">
        <v>2788</v>
      </c>
      <c r="F142" t="s">
        <v>2974</v>
      </c>
      <c r="G142">
        <v>73776</v>
      </c>
      <c r="H142">
        <v>8116</v>
      </c>
      <c r="I142" s="25" t="s">
        <v>2639</v>
      </c>
      <c r="J142" t="s">
        <v>2834</v>
      </c>
      <c r="M142" s="49"/>
    </row>
    <row r="143" spans="3:13" x14ac:dyDescent="0.25">
      <c r="D143" t="s">
        <v>2975</v>
      </c>
      <c r="F143" t="s">
        <v>2976</v>
      </c>
      <c r="G143">
        <v>3229</v>
      </c>
      <c r="H143">
        <v>12066</v>
      </c>
      <c r="I143" s="25" t="s">
        <v>2977</v>
      </c>
      <c r="J143" t="s">
        <v>2978</v>
      </c>
      <c r="M143" s="49"/>
    </row>
    <row r="144" spans="3:13" x14ac:dyDescent="0.25">
      <c r="D144" t="s">
        <v>2979</v>
      </c>
      <c r="F144" t="s">
        <v>2980</v>
      </c>
      <c r="G144">
        <v>71155</v>
      </c>
      <c r="H144">
        <v>8115</v>
      </c>
      <c r="I144" s="25" t="s">
        <v>2639</v>
      </c>
      <c r="J144" t="s">
        <v>2843</v>
      </c>
      <c r="M144" s="49"/>
    </row>
    <row r="145" spans="3:13" x14ac:dyDescent="0.25">
      <c r="D145" t="s">
        <v>2981</v>
      </c>
      <c r="F145" t="s">
        <v>2980</v>
      </c>
      <c r="G145">
        <v>72655</v>
      </c>
      <c r="H145">
        <v>8116</v>
      </c>
      <c r="I145" s="25" t="s">
        <v>2639</v>
      </c>
      <c r="J145" t="s">
        <v>2834</v>
      </c>
      <c r="M145" s="49"/>
    </row>
    <row r="146" spans="3:13" x14ac:dyDescent="0.25">
      <c r="D146" t="s">
        <v>2982</v>
      </c>
      <c r="F146" t="s">
        <v>2983</v>
      </c>
      <c r="G146">
        <v>90518</v>
      </c>
      <c r="H146">
        <v>9574</v>
      </c>
      <c r="I146" s="25" t="s">
        <v>2671</v>
      </c>
      <c r="J146" t="s">
        <v>2912</v>
      </c>
      <c r="M146" s="49"/>
    </row>
    <row r="147" spans="3:13" x14ac:dyDescent="0.25">
      <c r="D147" t="s">
        <v>2984</v>
      </c>
      <c r="F147" t="s">
        <v>2985</v>
      </c>
      <c r="G147">
        <v>93087</v>
      </c>
      <c r="H147">
        <v>9375</v>
      </c>
      <c r="I147" s="25" t="s">
        <v>2671</v>
      </c>
      <c r="J147" t="s">
        <v>2986</v>
      </c>
      <c r="M147" s="49"/>
    </row>
    <row r="148" spans="3:13" x14ac:dyDescent="0.25">
      <c r="D148" t="s">
        <v>2987</v>
      </c>
      <c r="F148" t="s">
        <v>2988</v>
      </c>
      <c r="G148">
        <v>58762</v>
      </c>
      <c r="H148">
        <v>5962</v>
      </c>
      <c r="I148" s="25" t="s">
        <v>2644</v>
      </c>
      <c r="J148" t="s">
        <v>2860</v>
      </c>
      <c r="M148" s="49"/>
    </row>
    <row r="149" spans="3:13" x14ac:dyDescent="0.25">
      <c r="D149" t="s">
        <v>2989</v>
      </c>
      <c r="F149" t="s">
        <v>2990</v>
      </c>
      <c r="G149">
        <v>53505</v>
      </c>
      <c r="H149">
        <v>7131</v>
      </c>
      <c r="I149" s="25" t="s">
        <v>2744</v>
      </c>
      <c r="J149" t="s">
        <v>2643</v>
      </c>
      <c r="M149" s="49"/>
    </row>
    <row r="150" spans="3:13" x14ac:dyDescent="0.25">
      <c r="C150" t="s">
        <v>2991</v>
      </c>
      <c r="D150" t="s">
        <v>2992</v>
      </c>
      <c r="F150" t="s">
        <v>2993</v>
      </c>
      <c r="G150">
        <v>38707</v>
      </c>
      <c r="H150">
        <v>3153</v>
      </c>
      <c r="I150" s="25" t="s">
        <v>2695</v>
      </c>
      <c r="J150" t="s">
        <v>2773</v>
      </c>
      <c r="M150" s="49"/>
    </row>
    <row r="151" spans="3:13" x14ac:dyDescent="0.25">
      <c r="D151" t="s">
        <v>2994</v>
      </c>
      <c r="F151" t="s">
        <v>2995</v>
      </c>
      <c r="G151">
        <v>33184</v>
      </c>
      <c r="H151">
        <v>5774</v>
      </c>
      <c r="I151" s="25" t="s">
        <v>2644</v>
      </c>
      <c r="J151" t="s">
        <v>2925</v>
      </c>
      <c r="M151" s="49"/>
    </row>
    <row r="152" spans="3:13" x14ac:dyDescent="0.25">
      <c r="D152" t="s">
        <v>2996</v>
      </c>
      <c r="F152" t="s">
        <v>2997</v>
      </c>
      <c r="G152">
        <v>1773</v>
      </c>
      <c r="H152">
        <v>14628</v>
      </c>
      <c r="I152" s="25" t="s">
        <v>2756</v>
      </c>
      <c r="J152" t="s">
        <v>2968</v>
      </c>
      <c r="M152" s="49"/>
    </row>
    <row r="153" spans="3:13" x14ac:dyDescent="0.25">
      <c r="D153" t="s">
        <v>2779</v>
      </c>
      <c r="F153" t="s">
        <v>2997</v>
      </c>
      <c r="G153">
        <v>1778</v>
      </c>
      <c r="H153">
        <v>14628</v>
      </c>
      <c r="I153" s="25" t="s">
        <v>2756</v>
      </c>
      <c r="J153" t="s">
        <v>2968</v>
      </c>
      <c r="M153" s="49"/>
    </row>
    <row r="154" spans="3:13" x14ac:dyDescent="0.25">
      <c r="D154" t="s">
        <v>2998</v>
      </c>
      <c r="F154" t="s">
        <v>2999</v>
      </c>
      <c r="G154">
        <v>48341</v>
      </c>
      <c r="H154">
        <v>5566</v>
      </c>
      <c r="I154" s="25" t="s">
        <v>2644</v>
      </c>
      <c r="J154" t="s">
        <v>3000</v>
      </c>
      <c r="M154" s="49"/>
    </row>
    <row r="155" spans="3:13" x14ac:dyDescent="0.25">
      <c r="D155" t="s">
        <v>3000</v>
      </c>
      <c r="F155" t="s">
        <v>3001</v>
      </c>
      <c r="G155">
        <v>97901</v>
      </c>
      <c r="H155">
        <v>9676</v>
      </c>
      <c r="I155" s="25" t="s">
        <v>2671</v>
      </c>
      <c r="J155" t="s">
        <v>3002</v>
      </c>
      <c r="M155" s="49"/>
    </row>
    <row r="156" spans="3:13" x14ac:dyDescent="0.25">
      <c r="D156" t="s">
        <v>3003</v>
      </c>
      <c r="F156" t="s">
        <v>3004</v>
      </c>
      <c r="G156">
        <v>4600</v>
      </c>
      <c r="H156">
        <v>16077</v>
      </c>
      <c r="I156" s="25" t="s">
        <v>3005</v>
      </c>
      <c r="J156" t="s">
        <v>3006</v>
      </c>
      <c r="M156" s="49"/>
    </row>
    <row r="157" spans="3:13" x14ac:dyDescent="0.25">
      <c r="C157" t="s">
        <v>3007</v>
      </c>
      <c r="D157" t="s">
        <v>2653</v>
      </c>
      <c r="F157" t="s">
        <v>3008</v>
      </c>
      <c r="G157">
        <v>65624</v>
      </c>
      <c r="H157">
        <v>7141</v>
      </c>
      <c r="I157" s="25" t="s">
        <v>2744</v>
      </c>
      <c r="J157" t="s">
        <v>3009</v>
      </c>
      <c r="M157" s="49"/>
    </row>
    <row r="158" spans="3:13" x14ac:dyDescent="0.25">
      <c r="D158" t="s">
        <v>2809</v>
      </c>
      <c r="F158" t="s">
        <v>3010</v>
      </c>
      <c r="G158">
        <v>92540</v>
      </c>
      <c r="H158">
        <v>9376</v>
      </c>
      <c r="I158" s="25" t="s">
        <v>2671</v>
      </c>
      <c r="J158" t="s">
        <v>3011</v>
      </c>
      <c r="M158" s="49"/>
    </row>
    <row r="159" spans="3:13" x14ac:dyDescent="0.25">
      <c r="C159" t="s">
        <v>3012</v>
      </c>
      <c r="D159" t="s">
        <v>2813</v>
      </c>
      <c r="F159" t="s">
        <v>3010</v>
      </c>
      <c r="G159">
        <v>96146</v>
      </c>
      <c r="H159">
        <v>9471</v>
      </c>
      <c r="I159" s="25" t="s">
        <v>2671</v>
      </c>
      <c r="J159" t="s">
        <v>3013</v>
      </c>
      <c r="M159" s="49"/>
    </row>
    <row r="160" spans="3:13" x14ac:dyDescent="0.25">
      <c r="D160" t="s">
        <v>3014</v>
      </c>
      <c r="F160" t="s">
        <v>3015</v>
      </c>
      <c r="G160">
        <v>66885</v>
      </c>
      <c r="H160">
        <v>7336</v>
      </c>
      <c r="I160" s="25" t="s">
        <v>2744</v>
      </c>
      <c r="J160" t="s">
        <v>2837</v>
      </c>
      <c r="M160" s="49"/>
    </row>
    <row r="161" spans="3:13" x14ac:dyDescent="0.25">
      <c r="D161" t="s">
        <v>3016</v>
      </c>
      <c r="F161" t="s">
        <v>3017</v>
      </c>
      <c r="G161">
        <v>24161</v>
      </c>
      <c r="H161">
        <v>1058</v>
      </c>
      <c r="I161" s="25" t="s">
        <v>2706</v>
      </c>
      <c r="J161" t="s">
        <v>2707</v>
      </c>
      <c r="M161" s="49"/>
    </row>
    <row r="162" spans="3:13" x14ac:dyDescent="0.25">
      <c r="D162" t="s">
        <v>3018</v>
      </c>
      <c r="F162" t="s">
        <v>3019</v>
      </c>
      <c r="G162">
        <v>66903</v>
      </c>
      <c r="H162">
        <v>7336</v>
      </c>
      <c r="I162" s="25" t="s">
        <v>2744</v>
      </c>
      <c r="J162" t="s">
        <v>2837</v>
      </c>
      <c r="M162" s="49"/>
    </row>
    <row r="163" spans="3:13" x14ac:dyDescent="0.25">
      <c r="C163" t="s">
        <v>3020</v>
      </c>
      <c r="D163" t="s">
        <v>2781</v>
      </c>
      <c r="F163" t="s">
        <v>3019</v>
      </c>
      <c r="G163">
        <v>66903</v>
      </c>
      <c r="H163">
        <v>7336</v>
      </c>
      <c r="I163" s="25" t="s">
        <v>2744</v>
      </c>
      <c r="J163" t="s">
        <v>2837</v>
      </c>
      <c r="M163" s="49"/>
    </row>
    <row r="164" spans="3:13" x14ac:dyDescent="0.25">
      <c r="D164" t="s">
        <v>3021</v>
      </c>
      <c r="F164" t="s">
        <v>3022</v>
      </c>
      <c r="G164">
        <v>57610</v>
      </c>
      <c r="H164">
        <v>7132</v>
      </c>
      <c r="I164" s="25" t="s">
        <v>2744</v>
      </c>
      <c r="J164" t="s">
        <v>3022</v>
      </c>
      <c r="M164" s="49"/>
    </row>
    <row r="165" spans="3:13" x14ac:dyDescent="0.25">
      <c r="D165" t="s">
        <v>3023</v>
      </c>
      <c r="F165" t="s">
        <v>3024</v>
      </c>
      <c r="G165">
        <v>96264</v>
      </c>
      <c r="H165">
        <v>9478</v>
      </c>
      <c r="I165" s="25" t="s">
        <v>2671</v>
      </c>
      <c r="J165" t="s">
        <v>3025</v>
      </c>
      <c r="M165" s="49"/>
    </row>
    <row r="166" spans="3:13" x14ac:dyDescent="0.25">
      <c r="D166" t="s">
        <v>3026</v>
      </c>
      <c r="F166" t="s">
        <v>3027</v>
      </c>
      <c r="G166">
        <v>83352</v>
      </c>
      <c r="H166">
        <v>9189</v>
      </c>
      <c r="I166" s="25" t="s">
        <v>2671</v>
      </c>
      <c r="J166" t="s">
        <v>3028</v>
      </c>
      <c r="M166" s="49"/>
    </row>
    <row r="167" spans="3:13" x14ac:dyDescent="0.25">
      <c r="D167" t="s">
        <v>3029</v>
      </c>
      <c r="F167" t="s">
        <v>3030</v>
      </c>
      <c r="G167">
        <v>29575</v>
      </c>
      <c r="H167">
        <v>3360</v>
      </c>
      <c r="I167" s="25" t="s">
        <v>2695</v>
      </c>
      <c r="J167" t="s">
        <v>3021</v>
      </c>
      <c r="M167" s="49"/>
    </row>
    <row r="168" spans="3:13" x14ac:dyDescent="0.25">
      <c r="C168" t="s">
        <v>3031</v>
      </c>
      <c r="D168" t="s">
        <v>2696</v>
      </c>
      <c r="F168" t="s">
        <v>3032</v>
      </c>
      <c r="G168">
        <v>86450</v>
      </c>
      <c r="H168">
        <v>9772</v>
      </c>
      <c r="I168" s="25" t="s">
        <v>2671</v>
      </c>
      <c r="J168" t="s">
        <v>2738</v>
      </c>
      <c r="M168" s="49"/>
    </row>
    <row r="169" spans="3:13" x14ac:dyDescent="0.25">
      <c r="D169" t="s">
        <v>3033</v>
      </c>
      <c r="F169" t="s">
        <v>3034</v>
      </c>
      <c r="G169">
        <v>72657</v>
      </c>
      <c r="H169">
        <v>8116</v>
      </c>
      <c r="I169" s="25" t="s">
        <v>2639</v>
      </c>
      <c r="J169" t="s">
        <v>2834</v>
      </c>
      <c r="M169" s="49"/>
    </row>
    <row r="170" spans="3:13" x14ac:dyDescent="0.25">
      <c r="D170" t="s">
        <v>2967</v>
      </c>
      <c r="F170" t="s">
        <v>3034</v>
      </c>
      <c r="G170">
        <v>72657</v>
      </c>
      <c r="H170">
        <v>8116</v>
      </c>
      <c r="I170" s="25" t="s">
        <v>2639</v>
      </c>
      <c r="J170" t="s">
        <v>2834</v>
      </c>
      <c r="M170" s="49"/>
    </row>
    <row r="171" spans="3:13" x14ac:dyDescent="0.25">
      <c r="D171" t="s">
        <v>2757</v>
      </c>
      <c r="F171" t="s">
        <v>3035</v>
      </c>
      <c r="G171">
        <v>63674</v>
      </c>
      <c r="H171">
        <v>6440</v>
      </c>
      <c r="I171" s="25" t="s">
        <v>2667</v>
      </c>
      <c r="J171" t="s">
        <v>3036</v>
      </c>
      <c r="M171" s="49"/>
    </row>
    <row r="172" spans="3:13" x14ac:dyDescent="0.25">
      <c r="D172" t="s">
        <v>3037</v>
      </c>
      <c r="F172" t="s">
        <v>3035</v>
      </c>
      <c r="G172">
        <v>86972</v>
      </c>
      <c r="H172">
        <v>9190</v>
      </c>
      <c r="I172" s="25" t="s">
        <v>2671</v>
      </c>
      <c r="J172" t="s">
        <v>3038</v>
      </c>
      <c r="M172" s="49"/>
    </row>
    <row r="173" spans="3:13" x14ac:dyDescent="0.25">
      <c r="D173" t="s">
        <v>2929</v>
      </c>
      <c r="F173" t="s">
        <v>3035</v>
      </c>
      <c r="G173">
        <v>89281</v>
      </c>
      <c r="H173">
        <v>9775</v>
      </c>
      <c r="I173" s="25" t="s">
        <v>2671</v>
      </c>
      <c r="J173" t="s">
        <v>3039</v>
      </c>
      <c r="M173" s="49"/>
    </row>
    <row r="174" spans="3:13" x14ac:dyDescent="0.25">
      <c r="D174" t="s">
        <v>2869</v>
      </c>
      <c r="F174" t="s">
        <v>3040</v>
      </c>
      <c r="G174">
        <v>92665</v>
      </c>
      <c r="H174">
        <v>9374</v>
      </c>
      <c r="I174" s="25" t="s">
        <v>2671</v>
      </c>
      <c r="J174" t="s">
        <v>3041</v>
      </c>
      <c r="M174" s="49"/>
    </row>
    <row r="175" spans="3:13" x14ac:dyDescent="0.25">
      <c r="D175" t="s">
        <v>2775</v>
      </c>
      <c r="F175" t="s">
        <v>3042</v>
      </c>
      <c r="G175">
        <v>72213</v>
      </c>
      <c r="H175">
        <v>8235</v>
      </c>
      <c r="I175" s="25" t="s">
        <v>2639</v>
      </c>
      <c r="J175" t="s">
        <v>3043</v>
      </c>
      <c r="M175" s="49"/>
    </row>
    <row r="176" spans="3:13" x14ac:dyDescent="0.25">
      <c r="C176" t="s">
        <v>3044</v>
      </c>
      <c r="D176" t="s">
        <v>2968</v>
      </c>
      <c r="F176" t="s">
        <v>3045</v>
      </c>
      <c r="G176">
        <v>93177</v>
      </c>
      <c r="H176">
        <v>9375</v>
      </c>
      <c r="I176" s="25" t="s">
        <v>2671</v>
      </c>
      <c r="J176" t="s">
        <v>2986</v>
      </c>
      <c r="M176" s="49"/>
    </row>
    <row r="177" spans="4:13" x14ac:dyDescent="0.25">
      <c r="D177" t="s">
        <v>2949</v>
      </c>
      <c r="F177" t="s">
        <v>3046</v>
      </c>
      <c r="G177">
        <v>17087</v>
      </c>
      <c r="H177">
        <v>13071</v>
      </c>
      <c r="I177" s="25" t="s">
        <v>2812</v>
      </c>
      <c r="J177" t="s">
        <v>2712</v>
      </c>
      <c r="M177" s="49"/>
    </row>
    <row r="178" spans="4:13" x14ac:dyDescent="0.25">
      <c r="D178" t="s">
        <v>3047</v>
      </c>
      <c r="F178" t="s">
        <v>3048</v>
      </c>
      <c r="G178">
        <v>97237</v>
      </c>
      <c r="H178">
        <v>9679</v>
      </c>
      <c r="I178" s="25" t="s">
        <v>2671</v>
      </c>
      <c r="J178" t="s">
        <v>3049</v>
      </c>
      <c r="M178" s="49"/>
    </row>
    <row r="179" spans="4:13" x14ac:dyDescent="0.25">
      <c r="D179" t="s">
        <v>2952</v>
      </c>
      <c r="F179" t="s">
        <v>3050</v>
      </c>
      <c r="G179">
        <v>84169</v>
      </c>
      <c r="H179">
        <v>9274</v>
      </c>
      <c r="I179" s="25" t="s">
        <v>2671</v>
      </c>
      <c r="J179" t="s">
        <v>2753</v>
      </c>
      <c r="M179" s="49"/>
    </row>
    <row r="180" spans="4:13" x14ac:dyDescent="0.25">
      <c r="D180" t="s">
        <v>3051</v>
      </c>
      <c r="F180" t="s">
        <v>3052</v>
      </c>
      <c r="G180">
        <v>82278</v>
      </c>
      <c r="H180">
        <v>9179</v>
      </c>
      <c r="I180" s="25" t="s">
        <v>2671</v>
      </c>
      <c r="J180" t="s">
        <v>2732</v>
      </c>
      <c r="M180" s="49"/>
    </row>
    <row r="181" spans="4:13" x14ac:dyDescent="0.25">
      <c r="D181" t="s">
        <v>2896</v>
      </c>
      <c r="F181" t="s">
        <v>3053</v>
      </c>
      <c r="G181">
        <v>89605</v>
      </c>
      <c r="H181">
        <v>8425</v>
      </c>
      <c r="I181" s="25" t="s">
        <v>2639</v>
      </c>
      <c r="J181" t="s">
        <v>2648</v>
      </c>
      <c r="M181" s="49"/>
    </row>
    <row r="182" spans="4:13" x14ac:dyDescent="0.25">
      <c r="D182" t="s">
        <v>3054</v>
      </c>
      <c r="F182" t="s">
        <v>3053</v>
      </c>
      <c r="G182">
        <v>89605</v>
      </c>
      <c r="H182">
        <v>8425</v>
      </c>
      <c r="I182" s="25" t="s">
        <v>2639</v>
      </c>
      <c r="J182" t="s">
        <v>2648</v>
      </c>
      <c r="M182" s="49"/>
    </row>
    <row r="183" spans="4:13" x14ac:dyDescent="0.25">
      <c r="D183" t="s">
        <v>3055</v>
      </c>
      <c r="F183" t="s">
        <v>3056</v>
      </c>
      <c r="G183">
        <v>89174</v>
      </c>
      <c r="H183">
        <v>8425</v>
      </c>
      <c r="I183" s="25" t="s">
        <v>2639</v>
      </c>
      <c r="J183" t="s">
        <v>2648</v>
      </c>
      <c r="M183" s="49"/>
    </row>
    <row r="184" spans="4:13" x14ac:dyDescent="0.25">
      <c r="D184" t="s">
        <v>3057</v>
      </c>
      <c r="F184" t="s">
        <v>3058</v>
      </c>
      <c r="G184">
        <v>75382</v>
      </c>
      <c r="H184">
        <v>8235</v>
      </c>
      <c r="I184" s="25" t="s">
        <v>2639</v>
      </c>
      <c r="J184" t="s">
        <v>3043</v>
      </c>
      <c r="M184" s="49"/>
    </row>
    <row r="185" spans="4:13" x14ac:dyDescent="0.25">
      <c r="F185" t="s">
        <v>3059</v>
      </c>
      <c r="G185">
        <v>71566</v>
      </c>
      <c r="H185">
        <v>8119</v>
      </c>
      <c r="I185" s="25" t="s">
        <v>2639</v>
      </c>
      <c r="J185" t="s">
        <v>2908</v>
      </c>
      <c r="M185" s="49"/>
    </row>
    <row r="186" spans="4:13" x14ac:dyDescent="0.25">
      <c r="F186" t="s">
        <v>3060</v>
      </c>
      <c r="G186">
        <v>67317</v>
      </c>
      <c r="H186">
        <v>7332</v>
      </c>
      <c r="I186" s="25" t="s">
        <v>2744</v>
      </c>
      <c r="J186" t="s">
        <v>3061</v>
      </c>
      <c r="M186" s="49"/>
    </row>
    <row r="187" spans="4:13" x14ac:dyDescent="0.25">
      <c r="F187" t="s">
        <v>3062</v>
      </c>
      <c r="G187">
        <v>68804</v>
      </c>
      <c r="H187">
        <v>8226</v>
      </c>
      <c r="I187" s="25" t="s">
        <v>2639</v>
      </c>
      <c r="J187" t="s">
        <v>3063</v>
      </c>
      <c r="M187" s="49"/>
    </row>
    <row r="188" spans="4:13" x14ac:dyDescent="0.25">
      <c r="F188" t="s">
        <v>3064</v>
      </c>
      <c r="G188">
        <v>93336</v>
      </c>
      <c r="H188">
        <v>9176</v>
      </c>
      <c r="I188" s="25" t="s">
        <v>2671</v>
      </c>
      <c r="J188" t="s">
        <v>2723</v>
      </c>
      <c r="M188" s="49"/>
    </row>
    <row r="189" spans="4:13" x14ac:dyDescent="0.25">
      <c r="F189" t="s">
        <v>3065</v>
      </c>
      <c r="G189">
        <v>85250</v>
      </c>
      <c r="H189">
        <v>9174</v>
      </c>
      <c r="I189" s="25" t="s">
        <v>2671</v>
      </c>
      <c r="J189" t="s">
        <v>3066</v>
      </c>
      <c r="M189" s="49"/>
    </row>
    <row r="190" spans="4:13" x14ac:dyDescent="0.25">
      <c r="F190" t="s">
        <v>3067</v>
      </c>
      <c r="G190">
        <v>84503</v>
      </c>
      <c r="H190">
        <v>9171</v>
      </c>
      <c r="I190" s="25" t="s">
        <v>2671</v>
      </c>
      <c r="J190" t="s">
        <v>3067</v>
      </c>
      <c r="M190" s="49"/>
    </row>
    <row r="191" spans="4:13" x14ac:dyDescent="0.25">
      <c r="F191" t="s">
        <v>3068</v>
      </c>
      <c r="G191">
        <v>67122</v>
      </c>
      <c r="H191">
        <v>7338</v>
      </c>
      <c r="I191" s="25" t="s">
        <v>2744</v>
      </c>
      <c r="J191" t="s">
        <v>3069</v>
      </c>
      <c r="M191" s="49"/>
    </row>
    <row r="192" spans="4:13" x14ac:dyDescent="0.25">
      <c r="F192" t="s">
        <v>3070</v>
      </c>
      <c r="G192">
        <v>88361</v>
      </c>
      <c r="H192">
        <v>8436</v>
      </c>
      <c r="I192" s="25" t="s">
        <v>2639</v>
      </c>
      <c r="J192" t="s">
        <v>2689</v>
      </c>
      <c r="M192" s="49"/>
    </row>
    <row r="193" spans="6:13" x14ac:dyDescent="0.25">
      <c r="F193" t="s">
        <v>3071</v>
      </c>
      <c r="G193">
        <v>87452</v>
      </c>
      <c r="H193">
        <v>9780</v>
      </c>
      <c r="I193" s="25" t="s">
        <v>2671</v>
      </c>
      <c r="J193" t="s">
        <v>2899</v>
      </c>
      <c r="M193" s="49"/>
    </row>
    <row r="194" spans="6:13" x14ac:dyDescent="0.25">
      <c r="F194" t="s">
        <v>3072</v>
      </c>
      <c r="G194">
        <v>25486</v>
      </c>
      <c r="H194">
        <v>1060</v>
      </c>
      <c r="I194" s="25" t="s">
        <v>2706</v>
      </c>
      <c r="J194" t="s">
        <v>2984</v>
      </c>
      <c r="M194" s="49"/>
    </row>
    <row r="195" spans="6:13" x14ac:dyDescent="0.25">
      <c r="F195" t="s">
        <v>3073</v>
      </c>
      <c r="G195">
        <v>63755</v>
      </c>
      <c r="H195">
        <v>9671</v>
      </c>
      <c r="I195" s="25" t="s">
        <v>2671</v>
      </c>
      <c r="J195" t="s">
        <v>3074</v>
      </c>
      <c r="M195" s="49"/>
    </row>
    <row r="196" spans="6:13" x14ac:dyDescent="0.25">
      <c r="F196" t="s">
        <v>3075</v>
      </c>
      <c r="G196">
        <v>55232</v>
      </c>
      <c r="H196">
        <v>7331</v>
      </c>
      <c r="I196" s="25" t="s">
        <v>2744</v>
      </c>
      <c r="J196" t="s">
        <v>2650</v>
      </c>
      <c r="M196" s="49"/>
    </row>
    <row r="197" spans="6:13" x14ac:dyDescent="0.25">
      <c r="F197" t="s">
        <v>3075</v>
      </c>
      <c r="G197">
        <v>55232</v>
      </c>
      <c r="H197">
        <v>7331</v>
      </c>
      <c r="I197" s="25" t="s">
        <v>2744</v>
      </c>
      <c r="J197" t="s">
        <v>2650</v>
      </c>
      <c r="M197" s="49"/>
    </row>
    <row r="198" spans="6:13" x14ac:dyDescent="0.25">
      <c r="F198" t="s">
        <v>3076</v>
      </c>
      <c r="G198">
        <v>15838</v>
      </c>
      <c r="H198">
        <v>12072</v>
      </c>
      <c r="I198" s="25" t="s">
        <v>2977</v>
      </c>
      <c r="J198" t="s">
        <v>3077</v>
      </c>
      <c r="M198" s="49"/>
    </row>
    <row r="199" spans="6:13" x14ac:dyDescent="0.25">
      <c r="F199" t="s">
        <v>3078</v>
      </c>
      <c r="G199">
        <v>37345</v>
      </c>
      <c r="H199">
        <v>16061</v>
      </c>
      <c r="I199" s="25" t="s">
        <v>3005</v>
      </c>
      <c r="J199" t="s">
        <v>2730</v>
      </c>
      <c r="M199" s="49"/>
    </row>
    <row r="200" spans="6:13" x14ac:dyDescent="0.25">
      <c r="F200" t="s">
        <v>3079</v>
      </c>
      <c r="G200">
        <v>92224</v>
      </c>
      <c r="H200">
        <v>9361</v>
      </c>
      <c r="I200" s="25" t="s">
        <v>2671</v>
      </c>
      <c r="J200" t="s">
        <v>3080</v>
      </c>
      <c r="M200" s="49"/>
    </row>
    <row r="201" spans="6:13" x14ac:dyDescent="0.25">
      <c r="F201" t="s">
        <v>3079</v>
      </c>
      <c r="G201">
        <v>86854</v>
      </c>
      <c r="H201">
        <v>9778</v>
      </c>
      <c r="I201" s="25" t="s">
        <v>2671</v>
      </c>
      <c r="J201" t="s">
        <v>3081</v>
      </c>
      <c r="M201" s="49"/>
    </row>
    <row r="202" spans="6:13" x14ac:dyDescent="0.25">
      <c r="F202" t="s">
        <v>3082</v>
      </c>
      <c r="G202">
        <v>83123</v>
      </c>
      <c r="H202">
        <v>9187</v>
      </c>
      <c r="I202" s="25" t="s">
        <v>2671</v>
      </c>
      <c r="J202" t="s">
        <v>2866</v>
      </c>
      <c r="M202" s="49"/>
    </row>
    <row r="203" spans="6:13" x14ac:dyDescent="0.25">
      <c r="F203" t="s">
        <v>3083</v>
      </c>
      <c r="G203">
        <v>86735</v>
      </c>
      <c r="H203">
        <v>9779</v>
      </c>
      <c r="I203" s="25" t="s">
        <v>2671</v>
      </c>
      <c r="J203" t="s">
        <v>2901</v>
      </c>
      <c r="M203" s="49"/>
    </row>
    <row r="204" spans="6:13" x14ac:dyDescent="0.25">
      <c r="F204" t="s">
        <v>3084</v>
      </c>
      <c r="G204">
        <v>72119</v>
      </c>
      <c r="H204">
        <v>8416</v>
      </c>
      <c r="I204" s="25" t="s">
        <v>2639</v>
      </c>
      <c r="J204" t="s">
        <v>3085</v>
      </c>
      <c r="M204" s="49"/>
    </row>
    <row r="205" spans="6:13" x14ac:dyDescent="0.25">
      <c r="F205" t="s">
        <v>3086</v>
      </c>
      <c r="G205">
        <v>90614</v>
      </c>
      <c r="H205">
        <v>9573</v>
      </c>
      <c r="I205" s="25" t="s">
        <v>2671</v>
      </c>
      <c r="J205" t="s">
        <v>3087</v>
      </c>
      <c r="M205" s="49"/>
    </row>
    <row r="206" spans="6:13" x14ac:dyDescent="0.25">
      <c r="F206" t="s">
        <v>3088</v>
      </c>
      <c r="G206">
        <v>22949</v>
      </c>
      <c r="H206">
        <v>1062</v>
      </c>
      <c r="I206" s="25" t="s">
        <v>2706</v>
      </c>
      <c r="J206" t="s">
        <v>2809</v>
      </c>
      <c r="M206" s="49"/>
    </row>
    <row r="207" spans="6:13" x14ac:dyDescent="0.25">
      <c r="F207" t="s">
        <v>3089</v>
      </c>
      <c r="G207">
        <v>92260</v>
      </c>
      <c r="H207">
        <v>9371</v>
      </c>
      <c r="I207" s="25" t="s">
        <v>2671</v>
      </c>
      <c r="J207" t="s">
        <v>3090</v>
      </c>
      <c r="M207" s="49"/>
    </row>
    <row r="208" spans="6:13" x14ac:dyDescent="0.25">
      <c r="F208" t="s">
        <v>3091</v>
      </c>
      <c r="G208">
        <v>35287</v>
      </c>
      <c r="H208">
        <v>6534</v>
      </c>
      <c r="I208" s="25" t="s">
        <v>2667</v>
      </c>
      <c r="J208" t="s">
        <v>3092</v>
      </c>
      <c r="M208" s="49"/>
    </row>
    <row r="209" spans="6:13" x14ac:dyDescent="0.25">
      <c r="F209" t="s">
        <v>3093</v>
      </c>
      <c r="G209">
        <v>63916</v>
      </c>
      <c r="H209">
        <v>9676</v>
      </c>
      <c r="I209" s="25" t="s">
        <v>2671</v>
      </c>
      <c r="J209" t="s">
        <v>3002</v>
      </c>
      <c r="M209" s="49"/>
    </row>
    <row r="210" spans="6:13" x14ac:dyDescent="0.25">
      <c r="F210" t="s">
        <v>3093</v>
      </c>
      <c r="G210">
        <v>63916</v>
      </c>
      <c r="H210">
        <v>9676</v>
      </c>
      <c r="I210" s="25" t="s">
        <v>2671</v>
      </c>
      <c r="J210" t="s">
        <v>3002</v>
      </c>
      <c r="M210" s="49"/>
    </row>
    <row r="211" spans="6:13" x14ac:dyDescent="0.25">
      <c r="F211" t="s">
        <v>3094</v>
      </c>
      <c r="G211">
        <v>84539</v>
      </c>
      <c r="H211">
        <v>9183</v>
      </c>
      <c r="I211" s="25" t="s">
        <v>2671</v>
      </c>
      <c r="J211" t="s">
        <v>3095</v>
      </c>
      <c r="M211" s="49"/>
    </row>
    <row r="212" spans="6:13" x14ac:dyDescent="0.25">
      <c r="F212" t="s">
        <v>3096</v>
      </c>
      <c r="G212">
        <v>25946</v>
      </c>
      <c r="H212">
        <v>1054</v>
      </c>
      <c r="I212" s="25" t="s">
        <v>2706</v>
      </c>
      <c r="J212" t="s">
        <v>2816</v>
      </c>
      <c r="M212" s="49"/>
    </row>
    <row r="213" spans="6:13" x14ac:dyDescent="0.25">
      <c r="F213" t="s">
        <v>3097</v>
      </c>
      <c r="G213">
        <v>73340</v>
      </c>
      <c r="H213">
        <v>8425</v>
      </c>
      <c r="I213" s="25" t="s">
        <v>2639</v>
      </c>
      <c r="J213" t="s">
        <v>2648</v>
      </c>
      <c r="M213" s="49"/>
    </row>
    <row r="214" spans="6:13" x14ac:dyDescent="0.25">
      <c r="F214" t="s">
        <v>3098</v>
      </c>
      <c r="G214">
        <v>19273</v>
      </c>
      <c r="H214">
        <v>3355</v>
      </c>
      <c r="I214" s="25" t="s">
        <v>2695</v>
      </c>
      <c r="J214" t="s">
        <v>2750</v>
      </c>
      <c r="M214" s="49"/>
    </row>
    <row r="215" spans="6:13" x14ac:dyDescent="0.25">
      <c r="F215" t="s">
        <v>3098</v>
      </c>
      <c r="G215">
        <v>19273</v>
      </c>
      <c r="H215">
        <v>13076</v>
      </c>
      <c r="I215" s="25" t="s">
        <v>2812</v>
      </c>
      <c r="J215" t="s">
        <v>2855</v>
      </c>
      <c r="M215" s="49"/>
    </row>
    <row r="216" spans="6:13" x14ac:dyDescent="0.25">
      <c r="F216" t="s">
        <v>3099</v>
      </c>
      <c r="G216">
        <v>9439</v>
      </c>
      <c r="H216">
        <v>14521</v>
      </c>
      <c r="I216" s="25" t="s">
        <v>2756</v>
      </c>
      <c r="J216" t="s">
        <v>2653</v>
      </c>
      <c r="M216" s="49"/>
    </row>
    <row r="217" spans="6:13" x14ac:dyDescent="0.25">
      <c r="F217" t="s">
        <v>3100</v>
      </c>
      <c r="G217">
        <v>88279</v>
      </c>
      <c r="H217">
        <v>8436</v>
      </c>
      <c r="I217" s="25" t="s">
        <v>2639</v>
      </c>
      <c r="J217" t="s">
        <v>2689</v>
      </c>
      <c r="M217" s="49"/>
    </row>
    <row r="218" spans="6:13" x14ac:dyDescent="0.25">
      <c r="F218" t="s">
        <v>3101</v>
      </c>
      <c r="G218">
        <v>82346</v>
      </c>
      <c r="H218">
        <v>9188</v>
      </c>
      <c r="I218" s="25" t="s">
        <v>2671</v>
      </c>
      <c r="J218" t="s">
        <v>3102</v>
      </c>
      <c r="M218" s="49"/>
    </row>
    <row r="219" spans="6:13" x14ac:dyDescent="0.25">
      <c r="F219" t="s">
        <v>3103</v>
      </c>
      <c r="G219">
        <v>56626</v>
      </c>
      <c r="H219">
        <v>7137</v>
      </c>
      <c r="I219" s="25" t="s">
        <v>2744</v>
      </c>
      <c r="J219" t="s">
        <v>2867</v>
      </c>
      <c r="M219" s="49"/>
    </row>
    <row r="220" spans="6:13" x14ac:dyDescent="0.25">
      <c r="F220" t="s">
        <v>3104</v>
      </c>
      <c r="G220">
        <v>49832</v>
      </c>
      <c r="H220">
        <v>3454</v>
      </c>
      <c r="I220" s="25" t="s">
        <v>2695</v>
      </c>
      <c r="J220" t="s">
        <v>2739</v>
      </c>
      <c r="M220" s="49"/>
    </row>
    <row r="221" spans="6:13" x14ac:dyDescent="0.25">
      <c r="F221" t="s">
        <v>3105</v>
      </c>
      <c r="G221">
        <v>74918</v>
      </c>
      <c r="H221">
        <v>8226</v>
      </c>
      <c r="I221" s="25" t="s">
        <v>2639</v>
      </c>
      <c r="J221" t="s">
        <v>3063</v>
      </c>
      <c r="M221" s="49"/>
    </row>
    <row r="222" spans="6:13" x14ac:dyDescent="0.25">
      <c r="F222" t="s">
        <v>3106</v>
      </c>
      <c r="G222">
        <v>35719</v>
      </c>
      <c r="H222">
        <v>6534</v>
      </c>
      <c r="I222" s="25" t="s">
        <v>2667</v>
      </c>
      <c r="J222" t="s">
        <v>3092</v>
      </c>
      <c r="M222" s="49"/>
    </row>
    <row r="223" spans="6:13" x14ac:dyDescent="0.25">
      <c r="F223" t="s">
        <v>3107</v>
      </c>
      <c r="G223">
        <v>83454</v>
      </c>
      <c r="H223">
        <v>9172</v>
      </c>
      <c r="I223" s="25" t="s">
        <v>2671</v>
      </c>
      <c r="J223" t="s">
        <v>2663</v>
      </c>
      <c r="M223" s="49"/>
    </row>
    <row r="224" spans="6:13" x14ac:dyDescent="0.25">
      <c r="F224" t="s">
        <v>3108</v>
      </c>
      <c r="G224">
        <v>16278</v>
      </c>
      <c r="H224">
        <v>12073</v>
      </c>
      <c r="I224" s="25" t="s">
        <v>2977</v>
      </c>
      <c r="J224" t="s">
        <v>3018</v>
      </c>
      <c r="M224" s="49"/>
    </row>
    <row r="225" spans="6:13" x14ac:dyDescent="0.25">
      <c r="F225" t="s">
        <v>3109</v>
      </c>
      <c r="G225">
        <v>56584</v>
      </c>
      <c r="H225">
        <v>7138</v>
      </c>
      <c r="I225" s="25" t="s">
        <v>2744</v>
      </c>
      <c r="J225" t="s">
        <v>3110</v>
      </c>
      <c r="M225" s="49"/>
    </row>
    <row r="226" spans="6:13" x14ac:dyDescent="0.25">
      <c r="F226" t="s">
        <v>3111</v>
      </c>
      <c r="G226">
        <v>17389</v>
      </c>
      <c r="H226">
        <v>13075</v>
      </c>
      <c r="I226" s="25" t="s">
        <v>2812</v>
      </c>
      <c r="J226" t="s">
        <v>2781</v>
      </c>
      <c r="M226" s="49"/>
    </row>
    <row r="227" spans="6:13" x14ac:dyDescent="0.25">
      <c r="F227" t="s">
        <v>3112</v>
      </c>
      <c r="G227">
        <v>9456</v>
      </c>
      <c r="H227">
        <v>14521</v>
      </c>
      <c r="I227" s="25" t="s">
        <v>2756</v>
      </c>
      <c r="J227" t="s">
        <v>2653</v>
      </c>
      <c r="M227" s="49"/>
    </row>
    <row r="228" spans="6:13" x14ac:dyDescent="0.25">
      <c r="F228" t="s">
        <v>3113</v>
      </c>
      <c r="G228">
        <v>6925</v>
      </c>
      <c r="H228">
        <v>15091</v>
      </c>
      <c r="I228" s="25" t="s">
        <v>2862</v>
      </c>
      <c r="J228" t="s">
        <v>2126</v>
      </c>
      <c r="M228" s="49"/>
    </row>
    <row r="229" spans="6:13" x14ac:dyDescent="0.25">
      <c r="F229" t="s">
        <v>3114</v>
      </c>
      <c r="G229">
        <v>76855</v>
      </c>
      <c r="H229">
        <v>7337</v>
      </c>
      <c r="I229" s="25" t="s">
        <v>2744</v>
      </c>
      <c r="J229" t="s">
        <v>2877</v>
      </c>
      <c r="M229" s="49"/>
    </row>
    <row r="230" spans="6:13" x14ac:dyDescent="0.25">
      <c r="F230" t="s">
        <v>3114</v>
      </c>
      <c r="G230">
        <v>76855</v>
      </c>
      <c r="H230">
        <v>7337</v>
      </c>
      <c r="I230" s="25" t="s">
        <v>2744</v>
      </c>
      <c r="J230" t="s">
        <v>2877</v>
      </c>
      <c r="M230" s="49"/>
    </row>
    <row r="231" spans="6:13" x14ac:dyDescent="0.25">
      <c r="F231" t="s">
        <v>3115</v>
      </c>
      <c r="G231">
        <v>59609</v>
      </c>
      <c r="H231">
        <v>5974</v>
      </c>
      <c r="I231" s="25" t="s">
        <v>2644</v>
      </c>
      <c r="J231" t="s">
        <v>2989</v>
      </c>
      <c r="M231" s="49"/>
    </row>
    <row r="232" spans="6:13" x14ac:dyDescent="0.25">
      <c r="F232" t="s">
        <v>2734</v>
      </c>
      <c r="G232">
        <v>91522</v>
      </c>
      <c r="H232">
        <v>9561</v>
      </c>
      <c r="I232" s="25" t="s">
        <v>2671</v>
      </c>
      <c r="J232" t="s">
        <v>3116</v>
      </c>
      <c r="M232" s="49"/>
    </row>
    <row r="233" spans="6:13" x14ac:dyDescent="0.25">
      <c r="F233" t="s">
        <v>3117</v>
      </c>
      <c r="G233">
        <v>82387</v>
      </c>
      <c r="H233">
        <v>9190</v>
      </c>
      <c r="I233" s="25" t="s">
        <v>2671</v>
      </c>
      <c r="J233" t="s">
        <v>3038</v>
      </c>
      <c r="M233" s="49"/>
    </row>
    <row r="234" spans="6:13" x14ac:dyDescent="0.25">
      <c r="F234" t="s">
        <v>3118</v>
      </c>
      <c r="G234">
        <v>36326</v>
      </c>
      <c r="H234">
        <v>6535</v>
      </c>
      <c r="I234" s="25" t="s">
        <v>2667</v>
      </c>
      <c r="J234" t="s">
        <v>2967</v>
      </c>
      <c r="M234" s="49"/>
    </row>
    <row r="235" spans="6:13" x14ac:dyDescent="0.25">
      <c r="F235" t="s">
        <v>3119</v>
      </c>
      <c r="G235">
        <v>53533</v>
      </c>
      <c r="H235">
        <v>7131</v>
      </c>
      <c r="I235" s="25" t="s">
        <v>2744</v>
      </c>
      <c r="J235" t="s">
        <v>2643</v>
      </c>
      <c r="M235" s="49"/>
    </row>
    <row r="236" spans="6:13" x14ac:dyDescent="0.25">
      <c r="F236" t="s">
        <v>3120</v>
      </c>
      <c r="G236">
        <v>85646</v>
      </c>
      <c r="H236">
        <v>9175</v>
      </c>
      <c r="I236" s="25" t="s">
        <v>2671</v>
      </c>
      <c r="J236" t="s">
        <v>3121</v>
      </c>
      <c r="M236" s="49"/>
    </row>
    <row r="237" spans="6:13" x14ac:dyDescent="0.25">
      <c r="F237" t="s">
        <v>3122</v>
      </c>
      <c r="G237">
        <v>31552</v>
      </c>
      <c r="H237">
        <v>3257</v>
      </c>
      <c r="I237" s="25" t="s">
        <v>2695</v>
      </c>
      <c r="J237" t="s">
        <v>2788</v>
      </c>
      <c r="M237" s="49"/>
    </row>
    <row r="238" spans="6:13" x14ac:dyDescent="0.25">
      <c r="F238" t="s">
        <v>3123</v>
      </c>
      <c r="G238">
        <v>26689</v>
      </c>
      <c r="H238">
        <v>3451</v>
      </c>
      <c r="I238" s="25" t="s">
        <v>2695</v>
      </c>
      <c r="J238" t="s">
        <v>2651</v>
      </c>
      <c r="M238" s="49"/>
    </row>
    <row r="239" spans="6:13" x14ac:dyDescent="0.25">
      <c r="F239" t="s">
        <v>3124</v>
      </c>
      <c r="G239">
        <v>21641</v>
      </c>
      <c r="H239">
        <v>3359</v>
      </c>
      <c r="I239" s="25" t="s">
        <v>2695</v>
      </c>
      <c r="J239" t="s">
        <v>2779</v>
      </c>
      <c r="M239" s="49"/>
    </row>
    <row r="240" spans="6:13" x14ac:dyDescent="0.25">
      <c r="F240" t="s">
        <v>3125</v>
      </c>
      <c r="G240">
        <v>86974</v>
      </c>
      <c r="H240">
        <v>9181</v>
      </c>
      <c r="I240" s="25" t="s">
        <v>2671</v>
      </c>
      <c r="J240" t="s">
        <v>3126</v>
      </c>
      <c r="M240" s="49"/>
    </row>
    <row r="241" spans="6:13" x14ac:dyDescent="0.25">
      <c r="F241" t="s">
        <v>3127</v>
      </c>
      <c r="G241">
        <v>87742</v>
      </c>
      <c r="H241">
        <v>9778</v>
      </c>
      <c r="I241" s="25" t="s">
        <v>2671</v>
      </c>
      <c r="J241" t="s">
        <v>3081</v>
      </c>
      <c r="M241" s="49"/>
    </row>
    <row r="242" spans="6:13" x14ac:dyDescent="0.25">
      <c r="F242" t="s">
        <v>3128</v>
      </c>
      <c r="G242">
        <v>99510</v>
      </c>
      <c r="H242">
        <v>16071</v>
      </c>
      <c r="I242" s="25" t="s">
        <v>3005</v>
      </c>
      <c r="J242" t="s">
        <v>3129</v>
      </c>
      <c r="M242" s="49"/>
    </row>
    <row r="243" spans="6:13" x14ac:dyDescent="0.25">
      <c r="F243" t="s">
        <v>3130</v>
      </c>
      <c r="G243">
        <v>25482</v>
      </c>
      <c r="H243">
        <v>1056</v>
      </c>
      <c r="I243" s="25" t="s">
        <v>2706</v>
      </c>
      <c r="J243" t="s">
        <v>2932</v>
      </c>
      <c r="M243" s="49"/>
    </row>
    <row r="244" spans="6:13" x14ac:dyDescent="0.25">
      <c r="F244" t="s">
        <v>3131</v>
      </c>
      <c r="G244">
        <v>77767</v>
      </c>
      <c r="H244">
        <v>8317</v>
      </c>
      <c r="I244" s="25" t="s">
        <v>2639</v>
      </c>
      <c r="J244" t="s">
        <v>2692</v>
      </c>
      <c r="M244" s="49"/>
    </row>
    <row r="245" spans="6:13" x14ac:dyDescent="0.25">
      <c r="F245" t="s">
        <v>3132</v>
      </c>
      <c r="G245">
        <v>91722</v>
      </c>
      <c r="H245">
        <v>9571</v>
      </c>
      <c r="I245" s="25" t="s">
        <v>2671</v>
      </c>
      <c r="J245" t="s">
        <v>2734</v>
      </c>
      <c r="M245" s="49"/>
    </row>
    <row r="246" spans="6:13" x14ac:dyDescent="0.25">
      <c r="F246" t="s">
        <v>3133</v>
      </c>
      <c r="G246">
        <v>39619</v>
      </c>
      <c r="H246">
        <v>15081</v>
      </c>
      <c r="I246" s="25" t="s">
        <v>2862</v>
      </c>
      <c r="J246" t="s">
        <v>2649</v>
      </c>
      <c r="M246" s="49"/>
    </row>
    <row r="247" spans="6:13" x14ac:dyDescent="0.25">
      <c r="F247" t="s">
        <v>3134</v>
      </c>
      <c r="G247">
        <v>37318</v>
      </c>
      <c r="H247">
        <v>16061</v>
      </c>
      <c r="I247" s="25" t="s">
        <v>3005</v>
      </c>
      <c r="J247" t="s">
        <v>2730</v>
      </c>
      <c r="M247" s="49"/>
    </row>
    <row r="248" spans="6:13" x14ac:dyDescent="0.25">
      <c r="F248" t="s">
        <v>3135</v>
      </c>
      <c r="G248">
        <v>86561</v>
      </c>
      <c r="H248">
        <v>9185</v>
      </c>
      <c r="I248" s="25" t="s">
        <v>2671</v>
      </c>
      <c r="J248" t="s">
        <v>3136</v>
      </c>
      <c r="M248" s="49"/>
    </row>
    <row r="249" spans="6:13" x14ac:dyDescent="0.25">
      <c r="F249" t="s">
        <v>3137</v>
      </c>
      <c r="G249">
        <v>88260</v>
      </c>
      <c r="H249">
        <v>8436</v>
      </c>
      <c r="I249" s="25" t="s">
        <v>2639</v>
      </c>
      <c r="J249" t="s">
        <v>2689</v>
      </c>
      <c r="M249" s="49"/>
    </row>
    <row r="250" spans="6:13" x14ac:dyDescent="0.25">
      <c r="F250" t="s">
        <v>3138</v>
      </c>
      <c r="G250">
        <v>55496</v>
      </c>
      <c r="H250">
        <v>7140</v>
      </c>
      <c r="I250" s="25" t="s">
        <v>2744</v>
      </c>
      <c r="J250" t="s">
        <v>2950</v>
      </c>
      <c r="M250" s="49"/>
    </row>
    <row r="251" spans="6:13" x14ac:dyDescent="0.25">
      <c r="F251" t="s">
        <v>3139</v>
      </c>
      <c r="G251">
        <v>55288</v>
      </c>
      <c r="H251">
        <v>7331</v>
      </c>
      <c r="I251" s="25" t="s">
        <v>2744</v>
      </c>
      <c r="J251" t="s">
        <v>2650</v>
      </c>
      <c r="M251" s="49"/>
    </row>
    <row r="252" spans="6:13" x14ac:dyDescent="0.25">
      <c r="F252" t="s">
        <v>3139</v>
      </c>
      <c r="G252">
        <v>55288</v>
      </c>
      <c r="H252">
        <v>7331</v>
      </c>
      <c r="I252" s="25" t="s">
        <v>2744</v>
      </c>
      <c r="J252" t="s">
        <v>2650</v>
      </c>
      <c r="M252" s="49"/>
    </row>
    <row r="253" spans="6:13" x14ac:dyDescent="0.25">
      <c r="F253" t="s">
        <v>3139</v>
      </c>
      <c r="G253">
        <v>55288</v>
      </c>
      <c r="H253">
        <v>7331</v>
      </c>
      <c r="I253" s="25" t="s">
        <v>2744</v>
      </c>
      <c r="J253" t="s">
        <v>2650</v>
      </c>
      <c r="M253" s="49"/>
    </row>
    <row r="254" spans="6:13" x14ac:dyDescent="0.25">
      <c r="F254" t="s">
        <v>3140</v>
      </c>
      <c r="G254">
        <v>93471</v>
      </c>
      <c r="H254">
        <v>9276</v>
      </c>
      <c r="I254" s="25" t="s">
        <v>2671</v>
      </c>
      <c r="J254" t="s">
        <v>2699</v>
      </c>
      <c r="M254" s="49"/>
    </row>
    <row r="255" spans="6:13" x14ac:dyDescent="0.25">
      <c r="F255" t="s">
        <v>3141</v>
      </c>
      <c r="G255">
        <v>24399</v>
      </c>
      <c r="H255">
        <v>1059</v>
      </c>
      <c r="I255" s="25" t="s">
        <v>2706</v>
      </c>
      <c r="J255" t="s">
        <v>2975</v>
      </c>
      <c r="M255" s="49"/>
    </row>
    <row r="256" spans="6:13" x14ac:dyDescent="0.25">
      <c r="F256" t="s">
        <v>3142</v>
      </c>
      <c r="G256">
        <v>59823</v>
      </c>
      <c r="H256">
        <v>5958</v>
      </c>
      <c r="I256" s="25" t="s">
        <v>2644</v>
      </c>
      <c r="J256" t="s">
        <v>2820</v>
      </c>
      <c r="M256" s="49"/>
    </row>
    <row r="257" spans="6:13" x14ac:dyDescent="0.25">
      <c r="F257" t="s">
        <v>3142</v>
      </c>
      <c r="G257">
        <v>59755</v>
      </c>
      <c r="H257">
        <v>5958</v>
      </c>
      <c r="I257" s="25" t="s">
        <v>2644</v>
      </c>
      <c r="J257" t="s">
        <v>2820</v>
      </c>
      <c r="M257" s="49"/>
    </row>
    <row r="258" spans="6:13" x14ac:dyDescent="0.25">
      <c r="F258" t="s">
        <v>3142</v>
      </c>
      <c r="G258">
        <v>59757</v>
      </c>
      <c r="H258">
        <v>5958</v>
      </c>
      <c r="I258" s="25" t="s">
        <v>2644</v>
      </c>
      <c r="J258" t="s">
        <v>2820</v>
      </c>
      <c r="M258" s="49"/>
    </row>
    <row r="259" spans="6:13" x14ac:dyDescent="0.25">
      <c r="F259" t="s">
        <v>3142</v>
      </c>
      <c r="G259">
        <v>59759</v>
      </c>
      <c r="H259">
        <v>5958</v>
      </c>
      <c r="I259" s="25" t="s">
        <v>2644</v>
      </c>
      <c r="J259" t="s">
        <v>2820</v>
      </c>
      <c r="M259" s="49"/>
    </row>
    <row r="260" spans="6:13" x14ac:dyDescent="0.25">
      <c r="F260" t="s">
        <v>3142</v>
      </c>
      <c r="G260">
        <v>59821</v>
      </c>
      <c r="H260">
        <v>5958</v>
      </c>
      <c r="I260" s="25" t="s">
        <v>2644</v>
      </c>
      <c r="J260" t="s">
        <v>2820</v>
      </c>
      <c r="M260" s="49"/>
    </row>
    <row r="261" spans="6:13" x14ac:dyDescent="0.25">
      <c r="F261" t="s">
        <v>3143</v>
      </c>
      <c r="G261">
        <v>93473</v>
      </c>
      <c r="H261">
        <v>9372</v>
      </c>
      <c r="I261" s="25" t="s">
        <v>2671</v>
      </c>
      <c r="J261" t="s">
        <v>3144</v>
      </c>
      <c r="M261" s="49"/>
    </row>
    <row r="262" spans="6:13" x14ac:dyDescent="0.25">
      <c r="F262" t="s">
        <v>3145</v>
      </c>
      <c r="G262">
        <v>1477</v>
      </c>
      <c r="H262">
        <v>14625</v>
      </c>
      <c r="I262" s="25" t="s">
        <v>2756</v>
      </c>
      <c r="J262" t="s">
        <v>2662</v>
      </c>
      <c r="M262" s="49"/>
    </row>
    <row r="263" spans="6:13" x14ac:dyDescent="0.25">
      <c r="F263" t="s">
        <v>3146</v>
      </c>
      <c r="G263">
        <v>99310</v>
      </c>
      <c r="H263">
        <v>16070</v>
      </c>
      <c r="I263" s="25" t="s">
        <v>3005</v>
      </c>
      <c r="J263" t="s">
        <v>2827</v>
      </c>
      <c r="M263" s="49"/>
    </row>
    <row r="264" spans="6:13" x14ac:dyDescent="0.25">
      <c r="F264" t="s">
        <v>3146</v>
      </c>
      <c r="G264">
        <v>99338</v>
      </c>
      <c r="H264">
        <v>16070</v>
      </c>
      <c r="I264" s="25" t="s">
        <v>3005</v>
      </c>
      <c r="J264" t="s">
        <v>2827</v>
      </c>
      <c r="M264" s="49"/>
    </row>
    <row r="265" spans="6:13" x14ac:dyDescent="0.25">
      <c r="F265" t="s">
        <v>3147</v>
      </c>
      <c r="G265">
        <v>97450</v>
      </c>
      <c r="H265">
        <v>9677</v>
      </c>
      <c r="I265" s="25" t="s">
        <v>2671</v>
      </c>
      <c r="J265" t="s">
        <v>3148</v>
      </c>
      <c r="M265" s="49"/>
    </row>
    <row r="266" spans="6:13" x14ac:dyDescent="0.25">
      <c r="F266" t="s">
        <v>3147</v>
      </c>
      <c r="G266">
        <v>6456</v>
      </c>
      <c r="H266">
        <v>15087</v>
      </c>
      <c r="I266" s="25" t="s">
        <v>2862</v>
      </c>
      <c r="J266" t="s">
        <v>2945</v>
      </c>
      <c r="M266" s="49"/>
    </row>
    <row r="267" spans="6:13" x14ac:dyDescent="0.25">
      <c r="F267" t="s">
        <v>3149</v>
      </c>
      <c r="G267">
        <v>94424</v>
      </c>
      <c r="H267">
        <v>9277</v>
      </c>
      <c r="I267" s="25" t="s">
        <v>2671</v>
      </c>
      <c r="J267" t="s">
        <v>3150</v>
      </c>
      <c r="M267" s="49"/>
    </row>
    <row r="268" spans="6:13" x14ac:dyDescent="0.25">
      <c r="F268" t="s">
        <v>3151</v>
      </c>
      <c r="G268">
        <v>93474</v>
      </c>
      <c r="H268">
        <v>9372</v>
      </c>
      <c r="I268" s="25" t="s">
        <v>2671</v>
      </c>
      <c r="J268" t="s">
        <v>3144</v>
      </c>
      <c r="M268" s="49"/>
    </row>
    <row r="269" spans="6:13" x14ac:dyDescent="0.25">
      <c r="F269" t="s">
        <v>3152</v>
      </c>
      <c r="G269">
        <v>6556</v>
      </c>
      <c r="H269">
        <v>16065</v>
      </c>
      <c r="I269" s="25" t="s">
        <v>3005</v>
      </c>
      <c r="J269" t="s">
        <v>3153</v>
      </c>
      <c r="M269" s="49"/>
    </row>
    <row r="270" spans="6:13" x14ac:dyDescent="0.25">
      <c r="F270" t="s">
        <v>3154</v>
      </c>
      <c r="G270">
        <v>21380</v>
      </c>
      <c r="H270">
        <v>3355</v>
      </c>
      <c r="I270" s="25" t="s">
        <v>2695</v>
      </c>
      <c r="J270" t="s">
        <v>2750</v>
      </c>
      <c r="M270" s="49"/>
    </row>
    <row r="271" spans="6:13" x14ac:dyDescent="0.25">
      <c r="F271" t="s">
        <v>3155</v>
      </c>
      <c r="G271">
        <v>95659</v>
      </c>
      <c r="H271">
        <v>9479</v>
      </c>
      <c r="I271" s="25" t="s">
        <v>2671</v>
      </c>
      <c r="J271" t="s">
        <v>3057</v>
      </c>
      <c r="M271" s="49"/>
    </row>
    <row r="272" spans="6:13" x14ac:dyDescent="0.25">
      <c r="F272" t="s">
        <v>3156</v>
      </c>
      <c r="G272">
        <v>4886</v>
      </c>
      <c r="H272">
        <v>14730</v>
      </c>
      <c r="I272" s="25" t="s">
        <v>2756</v>
      </c>
      <c r="J272" t="s">
        <v>2704</v>
      </c>
      <c r="M272" s="49"/>
    </row>
    <row r="273" spans="6:13" x14ac:dyDescent="0.25">
      <c r="F273" t="s">
        <v>3157</v>
      </c>
      <c r="G273">
        <v>54687</v>
      </c>
      <c r="H273">
        <v>7232</v>
      </c>
      <c r="I273" s="25" t="s">
        <v>2744</v>
      </c>
      <c r="J273" t="s">
        <v>2733</v>
      </c>
      <c r="M273" s="49"/>
    </row>
    <row r="274" spans="6:13" x14ac:dyDescent="0.25">
      <c r="F274" t="s">
        <v>3158</v>
      </c>
      <c r="G274">
        <v>53567</v>
      </c>
      <c r="H274">
        <v>7138</v>
      </c>
      <c r="I274" s="25" t="s">
        <v>2744</v>
      </c>
      <c r="J274" t="s">
        <v>3110</v>
      </c>
      <c r="M274" s="49"/>
    </row>
    <row r="275" spans="6:13" x14ac:dyDescent="0.25">
      <c r="F275" t="s">
        <v>3159</v>
      </c>
      <c r="G275">
        <v>86663</v>
      </c>
      <c r="H275">
        <v>9779</v>
      </c>
      <c r="I275" s="25" t="s">
        <v>2671</v>
      </c>
      <c r="J275" t="s">
        <v>2901</v>
      </c>
      <c r="M275" s="49"/>
    </row>
    <row r="276" spans="6:13" x14ac:dyDescent="0.25">
      <c r="F276" t="s">
        <v>3160</v>
      </c>
      <c r="G276">
        <v>94347</v>
      </c>
      <c r="H276">
        <v>9278</v>
      </c>
      <c r="I276" s="25" t="s">
        <v>2671</v>
      </c>
      <c r="J276" t="s">
        <v>2791</v>
      </c>
      <c r="M276" s="49"/>
    </row>
    <row r="277" spans="6:13" x14ac:dyDescent="0.25">
      <c r="F277" t="s">
        <v>3074</v>
      </c>
      <c r="G277">
        <v>63739</v>
      </c>
      <c r="H277">
        <v>9661</v>
      </c>
      <c r="I277" s="25" t="s">
        <v>2671</v>
      </c>
      <c r="J277" t="s">
        <v>3161</v>
      </c>
      <c r="M277" s="49"/>
    </row>
    <row r="278" spans="6:13" x14ac:dyDescent="0.25">
      <c r="F278" t="s">
        <v>3074</v>
      </c>
      <c r="G278">
        <v>63741</v>
      </c>
      <c r="H278">
        <v>9661</v>
      </c>
      <c r="I278" s="25" t="s">
        <v>2671</v>
      </c>
      <c r="J278" t="s">
        <v>3161</v>
      </c>
      <c r="M278" s="49"/>
    </row>
    <row r="279" spans="6:13" x14ac:dyDescent="0.25">
      <c r="F279" t="s">
        <v>3074</v>
      </c>
      <c r="G279">
        <v>63743</v>
      </c>
      <c r="H279">
        <v>9661</v>
      </c>
      <c r="I279" s="25" t="s">
        <v>2671</v>
      </c>
      <c r="J279" t="s">
        <v>3161</v>
      </c>
      <c r="M279" s="49"/>
    </row>
    <row r="280" spans="6:13" x14ac:dyDescent="0.25">
      <c r="F280" t="s">
        <v>3162</v>
      </c>
      <c r="G280">
        <v>84544</v>
      </c>
      <c r="H280">
        <v>9183</v>
      </c>
      <c r="I280" s="25" t="s">
        <v>2671</v>
      </c>
      <c r="J280" t="s">
        <v>3095</v>
      </c>
      <c r="M280" s="49"/>
    </row>
    <row r="281" spans="6:13" x14ac:dyDescent="0.25">
      <c r="F281" t="s">
        <v>3163</v>
      </c>
      <c r="G281">
        <v>83229</v>
      </c>
      <c r="H281">
        <v>9187</v>
      </c>
      <c r="I281" s="25" t="s">
        <v>2671</v>
      </c>
      <c r="J281" t="s">
        <v>2866</v>
      </c>
      <c r="M281" s="49"/>
    </row>
    <row r="282" spans="6:13" x14ac:dyDescent="0.25">
      <c r="F282" t="s">
        <v>3164</v>
      </c>
      <c r="G282">
        <v>24326</v>
      </c>
      <c r="H282">
        <v>1057</v>
      </c>
      <c r="I282" s="25" t="s">
        <v>2706</v>
      </c>
      <c r="J282" t="s">
        <v>2934</v>
      </c>
      <c r="M282" s="49"/>
    </row>
    <row r="283" spans="6:13" x14ac:dyDescent="0.25">
      <c r="F283" t="s">
        <v>3164</v>
      </c>
      <c r="G283">
        <v>24326</v>
      </c>
      <c r="H283">
        <v>1060</v>
      </c>
      <c r="I283" s="25" t="s">
        <v>2706</v>
      </c>
      <c r="J283" t="s">
        <v>2984</v>
      </c>
      <c r="M283" s="49"/>
    </row>
    <row r="284" spans="6:13" x14ac:dyDescent="0.25">
      <c r="F284" t="s">
        <v>3164</v>
      </c>
      <c r="G284">
        <v>59387</v>
      </c>
      <c r="H284">
        <v>5558</v>
      </c>
      <c r="I284" s="25" t="s">
        <v>2644</v>
      </c>
      <c r="J284" t="s">
        <v>2697</v>
      </c>
      <c r="M284" s="49"/>
    </row>
    <row r="285" spans="6:13" x14ac:dyDescent="0.25">
      <c r="F285" t="s">
        <v>3165</v>
      </c>
      <c r="G285">
        <v>24358</v>
      </c>
      <c r="H285">
        <v>1058</v>
      </c>
      <c r="I285" s="25" t="s">
        <v>2706</v>
      </c>
      <c r="J285" t="s">
        <v>2707</v>
      </c>
      <c r="M285" s="49"/>
    </row>
    <row r="286" spans="6:13" x14ac:dyDescent="0.25">
      <c r="F286" t="s">
        <v>3166</v>
      </c>
      <c r="G286">
        <v>6449</v>
      </c>
      <c r="H286">
        <v>15089</v>
      </c>
      <c r="I286" s="25" t="s">
        <v>2862</v>
      </c>
      <c r="J286" t="s">
        <v>2972</v>
      </c>
      <c r="M286" s="49"/>
    </row>
    <row r="287" spans="6:13" x14ac:dyDescent="0.25">
      <c r="F287" t="s">
        <v>3167</v>
      </c>
      <c r="G287">
        <v>85609</v>
      </c>
      <c r="H287">
        <v>9184</v>
      </c>
      <c r="I287" s="25" t="s">
        <v>2671</v>
      </c>
      <c r="J287" t="s">
        <v>3168</v>
      </c>
      <c r="M287" s="49"/>
    </row>
    <row r="288" spans="6:13" x14ac:dyDescent="0.25">
      <c r="F288" t="s">
        <v>3169</v>
      </c>
      <c r="G288">
        <v>27330</v>
      </c>
      <c r="H288">
        <v>3251</v>
      </c>
      <c r="I288" s="25" t="s">
        <v>2695</v>
      </c>
      <c r="J288" t="s">
        <v>2715</v>
      </c>
      <c r="M288" s="49"/>
    </row>
    <row r="289" spans="6:13" x14ac:dyDescent="0.25">
      <c r="F289" t="s">
        <v>3169</v>
      </c>
      <c r="G289">
        <v>27330</v>
      </c>
      <c r="H289">
        <v>3251</v>
      </c>
      <c r="I289" s="25" t="s">
        <v>2695</v>
      </c>
      <c r="J289" t="s">
        <v>2715</v>
      </c>
      <c r="M289" s="49"/>
    </row>
    <row r="290" spans="6:13" x14ac:dyDescent="0.25">
      <c r="F290" t="s">
        <v>3170</v>
      </c>
      <c r="G290">
        <v>71546</v>
      </c>
      <c r="H290">
        <v>8119</v>
      </c>
      <c r="I290" s="25" t="s">
        <v>2639</v>
      </c>
      <c r="J290" t="s">
        <v>2908</v>
      </c>
      <c r="M290" s="49"/>
    </row>
    <row r="291" spans="6:13" x14ac:dyDescent="0.25">
      <c r="F291" t="s">
        <v>3171</v>
      </c>
      <c r="G291">
        <v>71679</v>
      </c>
      <c r="H291">
        <v>8118</v>
      </c>
      <c r="I291" s="25" t="s">
        <v>2639</v>
      </c>
      <c r="J291" t="s">
        <v>2763</v>
      </c>
      <c r="M291" s="49"/>
    </row>
    <row r="292" spans="6:13" x14ac:dyDescent="0.25">
      <c r="F292" t="s">
        <v>3172</v>
      </c>
      <c r="G292">
        <v>55459</v>
      </c>
      <c r="H292">
        <v>7339</v>
      </c>
      <c r="I292" s="25" t="s">
        <v>2744</v>
      </c>
      <c r="J292" t="s">
        <v>2859</v>
      </c>
      <c r="M292" s="49"/>
    </row>
    <row r="293" spans="6:13" x14ac:dyDescent="0.25">
      <c r="F293" t="s">
        <v>3172</v>
      </c>
      <c r="G293">
        <v>55459</v>
      </c>
      <c r="H293">
        <v>7339</v>
      </c>
      <c r="I293" s="25" t="s">
        <v>2744</v>
      </c>
      <c r="J293" t="s">
        <v>2859</v>
      </c>
      <c r="M293" s="49"/>
    </row>
    <row r="294" spans="6:13" x14ac:dyDescent="0.25">
      <c r="F294" t="s">
        <v>3173</v>
      </c>
      <c r="G294">
        <v>97959</v>
      </c>
      <c r="H294">
        <v>8128</v>
      </c>
      <c r="I294" s="25" t="s">
        <v>2639</v>
      </c>
      <c r="J294" t="s">
        <v>2796</v>
      </c>
      <c r="M294" s="49"/>
    </row>
    <row r="295" spans="6:13" x14ac:dyDescent="0.25">
      <c r="F295" t="s">
        <v>3174</v>
      </c>
      <c r="G295">
        <v>89176</v>
      </c>
      <c r="H295">
        <v>8425</v>
      </c>
      <c r="I295" s="25" t="s">
        <v>2639</v>
      </c>
      <c r="J295" t="s">
        <v>2648</v>
      </c>
      <c r="M295" s="49"/>
    </row>
    <row r="296" spans="6:13" x14ac:dyDescent="0.25">
      <c r="F296" t="s">
        <v>3175</v>
      </c>
      <c r="G296">
        <v>35614</v>
      </c>
      <c r="H296">
        <v>6532</v>
      </c>
      <c r="I296" s="25" t="s">
        <v>2667</v>
      </c>
      <c r="J296" t="s">
        <v>3176</v>
      </c>
      <c r="M296" s="49"/>
    </row>
    <row r="297" spans="6:13" x14ac:dyDescent="0.25">
      <c r="F297" t="s">
        <v>3177</v>
      </c>
      <c r="G297">
        <v>85617</v>
      </c>
      <c r="H297">
        <v>9175</v>
      </c>
      <c r="I297" s="25" t="s">
        <v>2671</v>
      </c>
      <c r="J297" t="s">
        <v>3121</v>
      </c>
      <c r="M297" s="49"/>
    </row>
    <row r="298" spans="6:13" x14ac:dyDescent="0.25">
      <c r="F298" t="s">
        <v>3178</v>
      </c>
      <c r="G298">
        <v>57439</v>
      </c>
      <c r="H298">
        <v>5966</v>
      </c>
      <c r="I298" s="25" t="s">
        <v>2644</v>
      </c>
      <c r="J298" t="s">
        <v>2910</v>
      </c>
      <c r="M298" s="49"/>
    </row>
    <row r="299" spans="6:13" x14ac:dyDescent="0.25">
      <c r="F299" t="s">
        <v>3179</v>
      </c>
      <c r="G299">
        <v>84091</v>
      </c>
      <c r="H299">
        <v>9273</v>
      </c>
      <c r="I299" s="25" t="s">
        <v>2671</v>
      </c>
      <c r="J299" t="s">
        <v>2675</v>
      </c>
      <c r="M299" s="49"/>
    </row>
    <row r="300" spans="6:13" x14ac:dyDescent="0.25">
      <c r="F300" t="s">
        <v>3180</v>
      </c>
      <c r="G300">
        <v>85395</v>
      </c>
      <c r="H300">
        <v>9178</v>
      </c>
      <c r="I300" s="25" t="s">
        <v>2671</v>
      </c>
      <c r="J300" t="s">
        <v>2936</v>
      </c>
      <c r="M300" s="49"/>
    </row>
    <row r="301" spans="6:13" x14ac:dyDescent="0.25">
      <c r="F301" t="s">
        <v>3181</v>
      </c>
      <c r="G301">
        <v>88448</v>
      </c>
      <c r="H301">
        <v>8426</v>
      </c>
      <c r="I301" s="25" t="s">
        <v>2639</v>
      </c>
      <c r="J301" t="s">
        <v>2702</v>
      </c>
      <c r="M301" s="49"/>
    </row>
    <row r="302" spans="6:13" x14ac:dyDescent="0.25">
      <c r="F302" t="s">
        <v>3182</v>
      </c>
      <c r="G302">
        <v>94348</v>
      </c>
      <c r="H302">
        <v>9278</v>
      </c>
      <c r="I302" s="25" t="s">
        <v>2671</v>
      </c>
      <c r="J302" t="s">
        <v>2791</v>
      </c>
      <c r="M302" s="49"/>
    </row>
    <row r="303" spans="6:13" x14ac:dyDescent="0.25">
      <c r="F303" t="s">
        <v>3183</v>
      </c>
      <c r="G303">
        <v>79280</v>
      </c>
      <c r="H303">
        <v>8315</v>
      </c>
      <c r="I303" s="25" t="s">
        <v>2639</v>
      </c>
      <c r="J303" t="s">
        <v>2682</v>
      </c>
      <c r="M303" s="49"/>
    </row>
    <row r="304" spans="6:13" x14ac:dyDescent="0.25">
      <c r="F304" t="s">
        <v>3184</v>
      </c>
      <c r="G304">
        <v>76474</v>
      </c>
      <c r="H304">
        <v>8216</v>
      </c>
      <c r="I304" s="25" t="s">
        <v>2639</v>
      </c>
      <c r="J304" t="s">
        <v>3185</v>
      </c>
      <c r="M304" s="49"/>
    </row>
    <row r="305" spans="6:13" x14ac:dyDescent="0.25">
      <c r="F305" t="s">
        <v>3186</v>
      </c>
      <c r="G305">
        <v>84072</v>
      </c>
      <c r="H305">
        <v>9178</v>
      </c>
      <c r="I305" s="25" t="s">
        <v>2671</v>
      </c>
      <c r="J305" t="s">
        <v>2936</v>
      </c>
      <c r="M305" s="49"/>
    </row>
    <row r="306" spans="6:13" x14ac:dyDescent="0.25">
      <c r="F306" t="s">
        <v>3187</v>
      </c>
      <c r="G306">
        <v>97239</v>
      </c>
      <c r="H306">
        <v>9679</v>
      </c>
      <c r="I306" s="25" t="s">
        <v>2671</v>
      </c>
      <c r="J306" t="s">
        <v>3049</v>
      </c>
      <c r="M306" s="49"/>
    </row>
    <row r="307" spans="6:13" x14ac:dyDescent="0.25">
      <c r="F307" t="s">
        <v>3188</v>
      </c>
      <c r="G307">
        <v>8280</v>
      </c>
      <c r="H307">
        <v>14521</v>
      </c>
      <c r="I307" s="25" t="s">
        <v>2756</v>
      </c>
      <c r="J307" t="s">
        <v>2653</v>
      </c>
      <c r="M307" s="49"/>
    </row>
    <row r="308" spans="6:13" x14ac:dyDescent="0.25">
      <c r="F308" t="s">
        <v>3189</v>
      </c>
      <c r="G308">
        <v>71549</v>
      </c>
      <c r="H308">
        <v>8119</v>
      </c>
      <c r="I308" s="25" t="s">
        <v>2639</v>
      </c>
      <c r="J308" t="s">
        <v>2908</v>
      </c>
      <c r="M308" s="49"/>
    </row>
    <row r="309" spans="6:13" x14ac:dyDescent="0.25">
      <c r="F309" t="s">
        <v>3190</v>
      </c>
      <c r="G309">
        <v>94530</v>
      </c>
      <c r="H309">
        <v>9271</v>
      </c>
      <c r="I309" s="25" t="s">
        <v>2671</v>
      </c>
      <c r="J309" t="s">
        <v>2793</v>
      </c>
      <c r="M309" s="49"/>
    </row>
    <row r="310" spans="6:13" x14ac:dyDescent="0.25">
      <c r="F310" t="s">
        <v>3190</v>
      </c>
      <c r="G310">
        <v>9392</v>
      </c>
      <c r="H310">
        <v>14521</v>
      </c>
      <c r="I310" s="25" t="s">
        <v>2756</v>
      </c>
      <c r="J310" t="s">
        <v>2653</v>
      </c>
      <c r="M310" s="49"/>
    </row>
    <row r="311" spans="6:13" x14ac:dyDescent="0.25">
      <c r="F311" t="s">
        <v>3191</v>
      </c>
      <c r="G311">
        <v>91275</v>
      </c>
      <c r="H311">
        <v>9371</v>
      </c>
      <c r="I311" s="25" t="s">
        <v>2671</v>
      </c>
      <c r="J311" t="s">
        <v>3090</v>
      </c>
      <c r="M311" s="49"/>
    </row>
    <row r="312" spans="6:13" x14ac:dyDescent="0.25">
      <c r="F312" t="s">
        <v>3192</v>
      </c>
      <c r="G312">
        <v>8209</v>
      </c>
      <c r="H312">
        <v>14523</v>
      </c>
      <c r="I312" s="25" t="s">
        <v>2756</v>
      </c>
      <c r="J312" t="s">
        <v>2757</v>
      </c>
      <c r="M312" s="49"/>
    </row>
    <row r="313" spans="6:13" x14ac:dyDescent="0.25">
      <c r="F313" t="s">
        <v>3193</v>
      </c>
      <c r="G313">
        <v>31749</v>
      </c>
      <c r="H313">
        <v>3257</v>
      </c>
      <c r="I313" s="25" t="s">
        <v>2695</v>
      </c>
      <c r="J313" t="s">
        <v>2788</v>
      </c>
      <c r="M313" s="49"/>
    </row>
    <row r="314" spans="6:13" x14ac:dyDescent="0.25">
      <c r="F314" t="s">
        <v>3194</v>
      </c>
      <c r="G314">
        <v>93089</v>
      </c>
      <c r="H314">
        <v>9375</v>
      </c>
      <c r="I314" s="25" t="s">
        <v>2671</v>
      </c>
      <c r="J314" t="s">
        <v>2986</v>
      </c>
      <c r="M314" s="49"/>
    </row>
    <row r="315" spans="6:13" x14ac:dyDescent="0.25">
      <c r="F315" t="s">
        <v>3195</v>
      </c>
      <c r="G315">
        <v>91347</v>
      </c>
      <c r="H315">
        <v>9472</v>
      </c>
      <c r="I315" s="25" t="s">
        <v>2671</v>
      </c>
      <c r="J315" t="s">
        <v>2801</v>
      </c>
      <c r="M315" s="49"/>
    </row>
    <row r="316" spans="6:13" x14ac:dyDescent="0.25">
      <c r="F316" t="s">
        <v>3196</v>
      </c>
      <c r="G316">
        <v>79424</v>
      </c>
      <c r="H316">
        <v>8315</v>
      </c>
      <c r="I316" s="25" t="s">
        <v>2639</v>
      </c>
      <c r="J316" t="s">
        <v>2682</v>
      </c>
      <c r="M316" s="49"/>
    </row>
    <row r="317" spans="6:13" x14ac:dyDescent="0.25">
      <c r="F317" t="s">
        <v>2738</v>
      </c>
      <c r="G317">
        <v>86179</v>
      </c>
      <c r="H317">
        <v>9761</v>
      </c>
      <c r="I317" s="25" t="s">
        <v>2671</v>
      </c>
      <c r="J317" t="s">
        <v>3197</v>
      </c>
      <c r="M317" s="49"/>
    </row>
    <row r="318" spans="6:13" x14ac:dyDescent="0.25">
      <c r="F318" t="s">
        <v>2738</v>
      </c>
      <c r="G318">
        <v>86169</v>
      </c>
      <c r="H318">
        <v>9761</v>
      </c>
      <c r="I318" s="25" t="s">
        <v>2671</v>
      </c>
      <c r="J318" t="s">
        <v>3197</v>
      </c>
      <c r="M318" s="49"/>
    </row>
    <row r="319" spans="6:13" x14ac:dyDescent="0.25">
      <c r="F319" t="s">
        <v>2738</v>
      </c>
      <c r="G319">
        <v>86157</v>
      </c>
      <c r="H319">
        <v>9761</v>
      </c>
      <c r="I319" s="25" t="s">
        <v>2671</v>
      </c>
      <c r="J319" t="s">
        <v>3197</v>
      </c>
      <c r="M319" s="49"/>
    </row>
    <row r="320" spans="6:13" x14ac:dyDescent="0.25">
      <c r="F320" t="s">
        <v>2738</v>
      </c>
      <c r="G320">
        <v>86154</v>
      </c>
      <c r="H320">
        <v>9761</v>
      </c>
      <c r="I320" s="25" t="s">
        <v>2671</v>
      </c>
      <c r="J320" t="s">
        <v>3197</v>
      </c>
      <c r="M320" s="49"/>
    </row>
    <row r="321" spans="6:13" x14ac:dyDescent="0.25">
      <c r="F321" t="s">
        <v>2738</v>
      </c>
      <c r="G321">
        <v>86165</v>
      </c>
      <c r="H321">
        <v>9761</v>
      </c>
      <c r="I321" s="25" t="s">
        <v>2671</v>
      </c>
      <c r="J321" t="s">
        <v>3197</v>
      </c>
      <c r="M321" s="49"/>
    </row>
    <row r="322" spans="6:13" x14ac:dyDescent="0.25">
      <c r="F322" t="s">
        <v>2738</v>
      </c>
      <c r="G322">
        <v>86163</v>
      </c>
      <c r="H322">
        <v>9761</v>
      </c>
      <c r="I322" s="25" t="s">
        <v>2671</v>
      </c>
      <c r="J322" t="s">
        <v>3197</v>
      </c>
      <c r="M322" s="49"/>
    </row>
    <row r="323" spans="6:13" x14ac:dyDescent="0.25">
      <c r="F323" t="s">
        <v>2738</v>
      </c>
      <c r="G323">
        <v>86199</v>
      </c>
      <c r="H323">
        <v>9761</v>
      </c>
      <c r="I323" s="25" t="s">
        <v>2671</v>
      </c>
      <c r="J323" t="s">
        <v>3197</v>
      </c>
      <c r="M323" s="49"/>
    </row>
    <row r="324" spans="6:13" x14ac:dyDescent="0.25">
      <c r="F324" t="s">
        <v>2738</v>
      </c>
      <c r="G324">
        <v>86161</v>
      </c>
      <c r="H324">
        <v>9761</v>
      </c>
      <c r="I324" s="25" t="s">
        <v>2671</v>
      </c>
      <c r="J324" t="s">
        <v>3197</v>
      </c>
      <c r="M324" s="49"/>
    </row>
    <row r="325" spans="6:13" x14ac:dyDescent="0.25">
      <c r="F325" t="s">
        <v>2738</v>
      </c>
      <c r="G325">
        <v>86150</v>
      </c>
      <c r="H325">
        <v>9761</v>
      </c>
      <c r="I325" s="25" t="s">
        <v>2671</v>
      </c>
      <c r="J325" t="s">
        <v>3197</v>
      </c>
      <c r="M325" s="49"/>
    </row>
    <row r="326" spans="6:13" x14ac:dyDescent="0.25">
      <c r="F326" t="s">
        <v>2738</v>
      </c>
      <c r="G326">
        <v>86156</v>
      </c>
      <c r="H326">
        <v>9761</v>
      </c>
      <c r="I326" s="25" t="s">
        <v>2671</v>
      </c>
      <c r="J326" t="s">
        <v>3197</v>
      </c>
      <c r="M326" s="49"/>
    </row>
    <row r="327" spans="6:13" x14ac:dyDescent="0.25">
      <c r="F327" t="s">
        <v>2738</v>
      </c>
      <c r="G327">
        <v>86159</v>
      </c>
      <c r="H327">
        <v>9761</v>
      </c>
      <c r="I327" s="25" t="s">
        <v>2671</v>
      </c>
      <c r="J327" t="s">
        <v>3197</v>
      </c>
      <c r="M327" s="49"/>
    </row>
    <row r="328" spans="6:13" x14ac:dyDescent="0.25">
      <c r="F328" t="s">
        <v>2738</v>
      </c>
      <c r="G328">
        <v>86167</v>
      </c>
      <c r="H328">
        <v>9761</v>
      </c>
      <c r="I328" s="25" t="s">
        <v>2671</v>
      </c>
      <c r="J328" t="s">
        <v>3197</v>
      </c>
      <c r="M328" s="49"/>
    </row>
    <row r="329" spans="6:13" x14ac:dyDescent="0.25">
      <c r="F329" t="s">
        <v>2738</v>
      </c>
      <c r="G329">
        <v>86152</v>
      </c>
      <c r="H329">
        <v>9761</v>
      </c>
      <c r="I329" s="25" t="s">
        <v>2671</v>
      </c>
      <c r="J329" t="s">
        <v>3197</v>
      </c>
      <c r="M329" s="49"/>
    </row>
    <row r="330" spans="6:13" x14ac:dyDescent="0.25">
      <c r="F330" t="s">
        <v>2738</v>
      </c>
      <c r="G330">
        <v>86153</v>
      </c>
      <c r="H330">
        <v>9761</v>
      </c>
      <c r="I330" s="25" t="s">
        <v>2671</v>
      </c>
      <c r="J330" t="s">
        <v>3197</v>
      </c>
      <c r="M330" s="49"/>
    </row>
    <row r="331" spans="6:13" x14ac:dyDescent="0.25">
      <c r="F331" t="s">
        <v>3198</v>
      </c>
      <c r="G331">
        <v>32832</v>
      </c>
      <c r="H331">
        <v>5766</v>
      </c>
      <c r="I331" s="25" t="s">
        <v>2644</v>
      </c>
      <c r="J331" t="s">
        <v>2844</v>
      </c>
      <c r="M331" s="49"/>
    </row>
    <row r="332" spans="6:13" x14ac:dyDescent="0.25">
      <c r="F332" t="s">
        <v>3199</v>
      </c>
      <c r="G332">
        <v>31553</v>
      </c>
      <c r="H332">
        <v>3257</v>
      </c>
      <c r="I332" s="25" t="s">
        <v>2695</v>
      </c>
      <c r="J332" t="s">
        <v>2788</v>
      </c>
      <c r="M332" s="49"/>
    </row>
    <row r="333" spans="6:13" x14ac:dyDescent="0.25">
      <c r="F333" t="s">
        <v>3200</v>
      </c>
      <c r="G333">
        <v>86736</v>
      </c>
      <c r="H333">
        <v>9779</v>
      </c>
      <c r="I333" s="25" t="s">
        <v>2671</v>
      </c>
      <c r="J333" t="s">
        <v>2901</v>
      </c>
      <c r="M333" s="49"/>
    </row>
    <row r="334" spans="6:13" x14ac:dyDescent="0.25">
      <c r="F334" t="s">
        <v>3201</v>
      </c>
      <c r="G334">
        <v>24613</v>
      </c>
      <c r="H334">
        <v>1058</v>
      </c>
      <c r="I334" s="25" t="s">
        <v>2706</v>
      </c>
      <c r="J334" t="s">
        <v>2707</v>
      </c>
      <c r="M334" s="49"/>
    </row>
    <row r="335" spans="6:13" x14ac:dyDescent="0.25">
      <c r="F335" t="s">
        <v>3201</v>
      </c>
      <c r="G335">
        <v>24613</v>
      </c>
      <c r="H335">
        <v>1061</v>
      </c>
      <c r="I335" s="25" t="s">
        <v>2706</v>
      </c>
      <c r="J335" t="s">
        <v>2998</v>
      </c>
      <c r="M335" s="49"/>
    </row>
    <row r="336" spans="6:13" x14ac:dyDescent="0.25">
      <c r="F336" t="s">
        <v>3202</v>
      </c>
      <c r="G336">
        <v>88326</v>
      </c>
      <c r="H336">
        <v>8436</v>
      </c>
      <c r="I336" s="25" t="s">
        <v>2639</v>
      </c>
      <c r="J336" t="s">
        <v>2689</v>
      </c>
      <c r="M336" s="49"/>
    </row>
    <row r="337" spans="6:13" x14ac:dyDescent="0.25">
      <c r="F337" t="s">
        <v>3203</v>
      </c>
      <c r="G337">
        <v>7955</v>
      </c>
      <c r="H337">
        <v>16076</v>
      </c>
      <c r="I337" s="25" t="s">
        <v>3005</v>
      </c>
      <c r="J337" t="s">
        <v>3204</v>
      </c>
      <c r="M337" s="49"/>
    </row>
    <row r="338" spans="6:13" x14ac:dyDescent="0.25">
      <c r="F338" t="s">
        <v>3205</v>
      </c>
      <c r="G338">
        <v>21521</v>
      </c>
      <c r="H338">
        <v>1053</v>
      </c>
      <c r="I338" s="25" t="s">
        <v>2706</v>
      </c>
      <c r="J338" t="s">
        <v>2814</v>
      </c>
      <c r="M338" s="49"/>
    </row>
    <row r="339" spans="6:13" x14ac:dyDescent="0.25">
      <c r="F339" t="s">
        <v>3205</v>
      </c>
      <c r="G339">
        <v>21521</v>
      </c>
      <c r="H339">
        <v>1062</v>
      </c>
      <c r="I339" s="25" t="s">
        <v>2706</v>
      </c>
      <c r="J339" t="s">
        <v>2809</v>
      </c>
      <c r="M339" s="49"/>
    </row>
    <row r="340" spans="6:13" x14ac:dyDescent="0.25">
      <c r="F340" t="s">
        <v>3206</v>
      </c>
      <c r="G340">
        <v>97773</v>
      </c>
      <c r="H340">
        <v>9677</v>
      </c>
      <c r="I340" s="25" t="s">
        <v>2671</v>
      </c>
      <c r="J340" t="s">
        <v>3148</v>
      </c>
      <c r="M340" s="49"/>
    </row>
    <row r="341" spans="6:13" x14ac:dyDescent="0.25">
      <c r="F341" t="s">
        <v>3207</v>
      </c>
      <c r="G341">
        <v>91589</v>
      </c>
      <c r="H341">
        <v>9571</v>
      </c>
      <c r="I341" s="25" t="s">
        <v>2671</v>
      </c>
      <c r="J341" t="s">
        <v>2734</v>
      </c>
      <c r="M341" s="49"/>
    </row>
    <row r="342" spans="6:13" x14ac:dyDescent="0.25">
      <c r="F342" t="s">
        <v>3208</v>
      </c>
      <c r="G342">
        <v>91086</v>
      </c>
      <c r="H342">
        <v>9572</v>
      </c>
      <c r="I342" s="25" t="s">
        <v>2671</v>
      </c>
      <c r="J342" t="s">
        <v>2726</v>
      </c>
      <c r="M342" s="49"/>
    </row>
    <row r="343" spans="6:13" x14ac:dyDescent="0.25">
      <c r="F343" t="s">
        <v>2655</v>
      </c>
      <c r="G343">
        <v>26605</v>
      </c>
      <c r="H343">
        <v>3452</v>
      </c>
      <c r="I343" s="25" t="s">
        <v>2695</v>
      </c>
      <c r="J343" t="s">
        <v>2655</v>
      </c>
      <c r="M343" s="49"/>
    </row>
    <row r="344" spans="6:13" x14ac:dyDescent="0.25">
      <c r="F344" t="s">
        <v>2655</v>
      </c>
      <c r="G344">
        <v>26603</v>
      </c>
      <c r="H344">
        <v>3452</v>
      </c>
      <c r="I344" s="25" t="s">
        <v>2695</v>
      </c>
      <c r="J344" t="s">
        <v>2655</v>
      </c>
      <c r="M344" s="49"/>
    </row>
    <row r="345" spans="6:13" x14ac:dyDescent="0.25">
      <c r="F345" t="s">
        <v>2655</v>
      </c>
      <c r="G345">
        <v>26607</v>
      </c>
      <c r="H345">
        <v>3452</v>
      </c>
      <c r="I345" s="25" t="s">
        <v>2695</v>
      </c>
      <c r="J345" t="s">
        <v>2655</v>
      </c>
      <c r="M345" s="49"/>
    </row>
    <row r="346" spans="6:13" x14ac:dyDescent="0.25">
      <c r="F346" t="s">
        <v>3209</v>
      </c>
      <c r="G346">
        <v>94532</v>
      </c>
      <c r="H346">
        <v>9271</v>
      </c>
      <c r="I346" s="25" t="s">
        <v>2671</v>
      </c>
      <c r="J346" t="s">
        <v>2793</v>
      </c>
      <c r="M346" s="49"/>
    </row>
    <row r="347" spans="6:13" x14ac:dyDescent="0.25">
      <c r="F347" t="s">
        <v>3210</v>
      </c>
      <c r="G347">
        <v>85653</v>
      </c>
      <c r="H347">
        <v>9184</v>
      </c>
      <c r="I347" s="25" t="s">
        <v>2671</v>
      </c>
      <c r="J347" t="s">
        <v>3168</v>
      </c>
      <c r="M347" s="49"/>
    </row>
    <row r="348" spans="6:13" x14ac:dyDescent="0.25">
      <c r="F348" t="s">
        <v>3211</v>
      </c>
      <c r="G348">
        <v>54441</v>
      </c>
      <c r="H348">
        <v>7235</v>
      </c>
      <c r="I348" s="25" t="s">
        <v>2744</v>
      </c>
      <c r="J348" t="s">
        <v>3016</v>
      </c>
      <c r="M348" s="49"/>
    </row>
    <row r="349" spans="6:13" x14ac:dyDescent="0.25">
      <c r="F349" t="s">
        <v>3211</v>
      </c>
      <c r="G349">
        <v>54441</v>
      </c>
      <c r="H349">
        <v>7235</v>
      </c>
      <c r="I349" s="25" t="s">
        <v>2744</v>
      </c>
      <c r="J349" t="s">
        <v>3016</v>
      </c>
      <c r="M349" s="49"/>
    </row>
    <row r="350" spans="6:13" x14ac:dyDescent="0.25">
      <c r="F350" t="s">
        <v>3211</v>
      </c>
      <c r="G350">
        <v>54441</v>
      </c>
      <c r="H350">
        <v>7235</v>
      </c>
      <c r="I350" s="25" t="s">
        <v>2744</v>
      </c>
      <c r="J350" t="s">
        <v>3016</v>
      </c>
      <c r="M350" s="49"/>
    </row>
    <row r="351" spans="6:13" x14ac:dyDescent="0.25">
      <c r="F351" t="s">
        <v>3212</v>
      </c>
      <c r="G351">
        <v>86482</v>
      </c>
      <c r="H351">
        <v>9772</v>
      </c>
      <c r="I351" s="25" t="s">
        <v>2671</v>
      </c>
      <c r="J351" t="s">
        <v>2738</v>
      </c>
      <c r="M351" s="49"/>
    </row>
    <row r="352" spans="6:13" x14ac:dyDescent="0.25">
      <c r="F352" t="s">
        <v>3213</v>
      </c>
      <c r="G352">
        <v>86674</v>
      </c>
      <c r="H352">
        <v>9771</v>
      </c>
      <c r="I352" s="25" t="s">
        <v>2671</v>
      </c>
      <c r="J352" t="s">
        <v>2741</v>
      </c>
      <c r="M352" s="49"/>
    </row>
    <row r="353" spans="6:13" x14ac:dyDescent="0.25">
      <c r="F353" t="s">
        <v>3214</v>
      </c>
      <c r="G353">
        <v>85107</v>
      </c>
      <c r="H353">
        <v>9186</v>
      </c>
      <c r="I353" s="25" t="s">
        <v>2671</v>
      </c>
      <c r="J353" t="s">
        <v>3215</v>
      </c>
      <c r="M353" s="49"/>
    </row>
    <row r="354" spans="6:13" x14ac:dyDescent="0.25">
      <c r="F354" t="s">
        <v>3216</v>
      </c>
      <c r="G354">
        <v>64832</v>
      </c>
      <c r="H354">
        <v>6432</v>
      </c>
      <c r="I354" s="25" t="s">
        <v>2667</v>
      </c>
      <c r="J354" t="s">
        <v>2959</v>
      </c>
      <c r="M354" s="49"/>
    </row>
    <row r="355" spans="6:13" x14ac:dyDescent="0.25">
      <c r="F355" t="s">
        <v>3216</v>
      </c>
      <c r="G355">
        <v>87727</v>
      </c>
      <c r="H355">
        <v>9778</v>
      </c>
      <c r="I355" s="25" t="s">
        <v>2671</v>
      </c>
      <c r="J355" t="s">
        <v>3081</v>
      </c>
      <c r="M355" s="49"/>
    </row>
    <row r="356" spans="6:13" x14ac:dyDescent="0.25">
      <c r="F356" t="s">
        <v>3217</v>
      </c>
      <c r="G356">
        <v>83547</v>
      </c>
      <c r="H356">
        <v>9187</v>
      </c>
      <c r="I356" s="25" t="s">
        <v>2671</v>
      </c>
      <c r="J356" t="s">
        <v>2866</v>
      </c>
      <c r="M356" s="49"/>
    </row>
    <row r="357" spans="6:13" x14ac:dyDescent="0.25">
      <c r="F357" t="s">
        <v>3218</v>
      </c>
      <c r="G357">
        <v>93090</v>
      </c>
      <c r="H357">
        <v>9375</v>
      </c>
      <c r="I357" s="25" t="s">
        <v>2671</v>
      </c>
      <c r="J357" t="s">
        <v>2986</v>
      </c>
      <c r="M357" s="49"/>
    </row>
    <row r="358" spans="6:13" x14ac:dyDescent="0.25">
      <c r="F358" t="s">
        <v>3219</v>
      </c>
      <c r="G358">
        <v>55422</v>
      </c>
      <c r="H358">
        <v>7339</v>
      </c>
      <c r="I358" s="25" t="s">
        <v>2744</v>
      </c>
      <c r="J358" t="s">
        <v>2859</v>
      </c>
      <c r="M358" s="49"/>
    </row>
    <row r="359" spans="6:13" x14ac:dyDescent="0.25">
      <c r="F359" t="s">
        <v>3220</v>
      </c>
      <c r="G359">
        <v>89429</v>
      </c>
      <c r="H359">
        <v>9773</v>
      </c>
      <c r="I359" s="25" t="s">
        <v>2671</v>
      </c>
      <c r="J359" t="s">
        <v>2852</v>
      </c>
      <c r="M359" s="49"/>
    </row>
    <row r="360" spans="6:13" x14ac:dyDescent="0.25">
      <c r="F360" t="s">
        <v>3221</v>
      </c>
      <c r="G360">
        <v>89431</v>
      </c>
      <c r="H360">
        <v>9773</v>
      </c>
      <c r="I360" s="25" t="s">
        <v>2671</v>
      </c>
      <c r="J360" t="s">
        <v>2852</v>
      </c>
      <c r="M360" s="49"/>
    </row>
    <row r="361" spans="6:13" x14ac:dyDescent="0.25">
      <c r="F361" t="s">
        <v>3222</v>
      </c>
      <c r="G361">
        <v>71522</v>
      </c>
      <c r="H361">
        <v>8119</v>
      </c>
      <c r="I361" s="25" t="s">
        <v>2639</v>
      </c>
      <c r="J361" t="s">
        <v>2908</v>
      </c>
      <c r="M361" s="49"/>
    </row>
    <row r="362" spans="6:13" x14ac:dyDescent="0.25">
      <c r="F362" t="s">
        <v>3223</v>
      </c>
      <c r="G362">
        <v>93077</v>
      </c>
      <c r="H362">
        <v>9273</v>
      </c>
      <c r="I362" s="25" t="s">
        <v>2671</v>
      </c>
      <c r="J362" t="s">
        <v>2675</v>
      </c>
      <c r="M362" s="49"/>
    </row>
    <row r="363" spans="6:13" x14ac:dyDescent="0.25">
      <c r="F363" t="s">
        <v>3224</v>
      </c>
      <c r="G363">
        <v>83043</v>
      </c>
      <c r="H363">
        <v>9187</v>
      </c>
      <c r="I363" s="25" t="s">
        <v>2671</v>
      </c>
      <c r="J363" t="s">
        <v>2866</v>
      </c>
      <c r="M363" s="49"/>
    </row>
    <row r="364" spans="6:13" x14ac:dyDescent="0.25">
      <c r="F364" t="s">
        <v>3225</v>
      </c>
      <c r="G364">
        <v>95680</v>
      </c>
      <c r="H364">
        <v>9479</v>
      </c>
      <c r="I364" s="25" t="s">
        <v>2671</v>
      </c>
      <c r="J364" t="s">
        <v>3057</v>
      </c>
      <c r="M364" s="49"/>
    </row>
    <row r="365" spans="6:13" x14ac:dyDescent="0.25">
      <c r="F365" t="s">
        <v>3226</v>
      </c>
      <c r="G365">
        <v>34454</v>
      </c>
      <c r="H365">
        <v>6635</v>
      </c>
      <c r="I365" s="25" t="s">
        <v>2667</v>
      </c>
      <c r="J365" t="s">
        <v>2929</v>
      </c>
      <c r="M365" s="49"/>
    </row>
    <row r="366" spans="6:13" x14ac:dyDescent="0.25">
      <c r="F366" t="s">
        <v>3227</v>
      </c>
      <c r="G366">
        <v>79415</v>
      </c>
      <c r="H366">
        <v>8336</v>
      </c>
      <c r="I366" s="25" t="s">
        <v>2639</v>
      </c>
      <c r="J366" t="s">
        <v>2848</v>
      </c>
      <c r="M366" s="49"/>
    </row>
    <row r="367" spans="6:13" x14ac:dyDescent="0.25">
      <c r="F367" t="s">
        <v>3228</v>
      </c>
      <c r="G367">
        <v>48455</v>
      </c>
      <c r="H367">
        <v>3456</v>
      </c>
      <c r="I367" s="25" t="s">
        <v>2695</v>
      </c>
      <c r="J367" t="s">
        <v>2777</v>
      </c>
      <c r="M367" s="49"/>
    </row>
    <row r="368" spans="6:13" x14ac:dyDescent="0.25">
      <c r="F368" t="s">
        <v>3229</v>
      </c>
      <c r="G368">
        <v>76887</v>
      </c>
      <c r="H368">
        <v>7337</v>
      </c>
      <c r="I368" s="25" t="s">
        <v>2744</v>
      </c>
      <c r="J368" t="s">
        <v>2877</v>
      </c>
      <c r="M368" s="49"/>
    </row>
    <row r="369" spans="6:13" x14ac:dyDescent="0.25">
      <c r="F369" t="s">
        <v>3229</v>
      </c>
      <c r="G369">
        <v>76887</v>
      </c>
      <c r="H369">
        <v>7337</v>
      </c>
      <c r="I369" s="25" t="s">
        <v>2744</v>
      </c>
      <c r="J369" t="s">
        <v>2877</v>
      </c>
      <c r="M369" s="49"/>
    </row>
    <row r="370" spans="6:13" x14ac:dyDescent="0.25">
      <c r="F370" t="s">
        <v>3229</v>
      </c>
      <c r="G370">
        <v>76887</v>
      </c>
      <c r="H370">
        <v>7337</v>
      </c>
      <c r="I370" s="25" t="s">
        <v>2744</v>
      </c>
      <c r="J370" t="s">
        <v>2877</v>
      </c>
      <c r="M370" s="49"/>
    </row>
    <row r="371" spans="6:13" x14ac:dyDescent="0.25">
      <c r="F371" t="s">
        <v>3229</v>
      </c>
      <c r="G371">
        <v>76887</v>
      </c>
      <c r="H371">
        <v>7337</v>
      </c>
      <c r="I371" s="25" t="s">
        <v>2744</v>
      </c>
      <c r="J371" t="s">
        <v>2877</v>
      </c>
      <c r="M371" s="49"/>
    </row>
    <row r="372" spans="6:13" x14ac:dyDescent="0.25">
      <c r="F372" t="s">
        <v>3230</v>
      </c>
      <c r="G372">
        <v>99438</v>
      </c>
      <c r="H372">
        <v>16071</v>
      </c>
      <c r="I372" s="25" t="s">
        <v>3005</v>
      </c>
      <c r="J372" t="s">
        <v>3129</v>
      </c>
      <c r="M372" s="49"/>
    </row>
    <row r="373" spans="6:13" x14ac:dyDescent="0.25">
      <c r="F373" t="s">
        <v>3231</v>
      </c>
      <c r="G373">
        <v>57319</v>
      </c>
      <c r="H373">
        <v>5970</v>
      </c>
      <c r="I373" s="25" t="s">
        <v>2644</v>
      </c>
      <c r="J373" t="s">
        <v>2987</v>
      </c>
      <c r="M373" s="49"/>
    </row>
    <row r="374" spans="6:13" x14ac:dyDescent="0.25">
      <c r="F374" t="s">
        <v>3232</v>
      </c>
      <c r="G374">
        <v>95460</v>
      </c>
      <c r="H374">
        <v>9472</v>
      </c>
      <c r="I374" s="25" t="s">
        <v>2671</v>
      </c>
      <c r="J374" t="s">
        <v>2801</v>
      </c>
      <c r="M374" s="49"/>
    </row>
    <row r="375" spans="6:13" x14ac:dyDescent="0.25">
      <c r="F375" t="s">
        <v>3232</v>
      </c>
      <c r="G375">
        <v>95460</v>
      </c>
      <c r="H375">
        <v>9472</v>
      </c>
      <c r="I375" s="25" t="s">
        <v>2671</v>
      </c>
      <c r="J375" t="s">
        <v>2801</v>
      </c>
      <c r="M375" s="49"/>
    </row>
    <row r="376" spans="6:13" x14ac:dyDescent="0.25">
      <c r="F376" t="s">
        <v>3233</v>
      </c>
      <c r="G376">
        <v>56864</v>
      </c>
      <c r="H376">
        <v>7135</v>
      </c>
      <c r="I376" s="25" t="s">
        <v>2744</v>
      </c>
      <c r="J376" t="s">
        <v>2693</v>
      </c>
      <c r="M376" s="49"/>
    </row>
    <row r="377" spans="6:13" x14ac:dyDescent="0.25">
      <c r="F377" t="s">
        <v>3234</v>
      </c>
      <c r="G377">
        <v>29549</v>
      </c>
      <c r="H377">
        <v>3360</v>
      </c>
      <c r="I377" s="25" t="s">
        <v>2695</v>
      </c>
      <c r="J377" t="s">
        <v>3021</v>
      </c>
      <c r="M377" s="49"/>
    </row>
    <row r="378" spans="6:13" x14ac:dyDescent="0.25">
      <c r="F378" t="s">
        <v>3235</v>
      </c>
      <c r="G378">
        <v>6647</v>
      </c>
      <c r="H378">
        <v>15084</v>
      </c>
      <c r="I378" s="25" t="s">
        <v>2862</v>
      </c>
      <c r="J378" t="s">
        <v>3236</v>
      </c>
      <c r="M378" s="49"/>
    </row>
    <row r="379" spans="6:13" x14ac:dyDescent="0.25">
      <c r="F379" t="s">
        <v>3235</v>
      </c>
      <c r="G379">
        <v>6647</v>
      </c>
      <c r="H379">
        <v>15084</v>
      </c>
      <c r="I379" s="25" t="s">
        <v>2862</v>
      </c>
      <c r="J379" t="s">
        <v>3236</v>
      </c>
      <c r="M379" s="49"/>
    </row>
    <row r="380" spans="6:13" x14ac:dyDescent="0.25">
      <c r="F380" t="s">
        <v>3237</v>
      </c>
      <c r="G380">
        <v>84364</v>
      </c>
      <c r="H380">
        <v>9277</v>
      </c>
      <c r="I380" s="25" t="s">
        <v>2671</v>
      </c>
      <c r="J380" t="s">
        <v>3150</v>
      </c>
      <c r="M380" s="49"/>
    </row>
    <row r="381" spans="6:13" x14ac:dyDescent="0.25">
      <c r="F381" t="s">
        <v>3238</v>
      </c>
      <c r="G381">
        <v>7422</v>
      </c>
      <c r="H381">
        <v>16073</v>
      </c>
      <c r="I381" s="25" t="s">
        <v>3005</v>
      </c>
      <c r="J381" t="s">
        <v>3239</v>
      </c>
      <c r="M381" s="49"/>
    </row>
    <row r="382" spans="6:13" x14ac:dyDescent="0.25">
      <c r="F382" t="s">
        <v>3240</v>
      </c>
      <c r="G382">
        <v>97708</v>
      </c>
      <c r="H382">
        <v>9672</v>
      </c>
      <c r="I382" s="25" t="s">
        <v>2671</v>
      </c>
      <c r="J382" t="s">
        <v>3241</v>
      </c>
      <c r="M382" s="49"/>
    </row>
    <row r="383" spans="6:13" x14ac:dyDescent="0.25">
      <c r="F383" t="s">
        <v>3242</v>
      </c>
      <c r="G383">
        <v>29389</v>
      </c>
      <c r="H383">
        <v>3360</v>
      </c>
      <c r="I383" s="25" t="s">
        <v>2695</v>
      </c>
      <c r="J383" t="s">
        <v>3021</v>
      </c>
      <c r="M383" s="49"/>
    </row>
    <row r="384" spans="6:13" x14ac:dyDescent="0.25">
      <c r="F384" t="s">
        <v>3243</v>
      </c>
      <c r="G384">
        <v>73087</v>
      </c>
      <c r="H384">
        <v>8117</v>
      </c>
      <c r="I384" s="25" t="s">
        <v>2639</v>
      </c>
      <c r="J384" t="s">
        <v>2710</v>
      </c>
      <c r="M384" s="49"/>
    </row>
    <row r="385" spans="6:13" x14ac:dyDescent="0.25">
      <c r="F385" t="s">
        <v>3244</v>
      </c>
      <c r="G385">
        <v>8648</v>
      </c>
      <c r="H385">
        <v>14523</v>
      </c>
      <c r="I385" s="25" t="s">
        <v>2756</v>
      </c>
      <c r="J385" t="s">
        <v>2757</v>
      </c>
      <c r="M385" s="49"/>
    </row>
    <row r="386" spans="6:13" x14ac:dyDescent="0.25">
      <c r="F386" t="s">
        <v>3245</v>
      </c>
      <c r="G386">
        <v>24576</v>
      </c>
      <c r="H386">
        <v>1060</v>
      </c>
      <c r="I386" s="25" t="s">
        <v>2706</v>
      </c>
      <c r="J386" t="s">
        <v>2984</v>
      </c>
      <c r="M386" s="49"/>
    </row>
    <row r="387" spans="6:13" x14ac:dyDescent="0.25">
      <c r="F387" t="s">
        <v>3246</v>
      </c>
      <c r="G387">
        <v>53498</v>
      </c>
      <c r="H387">
        <v>7131</v>
      </c>
      <c r="I387" s="25" t="s">
        <v>2744</v>
      </c>
      <c r="J387" t="s">
        <v>2643</v>
      </c>
      <c r="M387" s="49"/>
    </row>
    <row r="388" spans="6:13" x14ac:dyDescent="0.25">
      <c r="F388" t="s">
        <v>3247</v>
      </c>
      <c r="G388">
        <v>97769</v>
      </c>
      <c r="H388">
        <v>9672</v>
      </c>
      <c r="I388" s="25" t="s">
        <v>2671</v>
      </c>
      <c r="J388" t="s">
        <v>3241</v>
      </c>
      <c r="M388" s="49"/>
    </row>
    <row r="389" spans="6:13" x14ac:dyDescent="0.25">
      <c r="F389" t="s">
        <v>3248</v>
      </c>
      <c r="G389">
        <v>88422</v>
      </c>
      <c r="H389">
        <v>8426</v>
      </c>
      <c r="I389" s="25" t="s">
        <v>2639</v>
      </c>
      <c r="J389" t="s">
        <v>2702</v>
      </c>
      <c r="M389" s="49"/>
    </row>
    <row r="390" spans="6:13" x14ac:dyDescent="0.25">
      <c r="F390" t="s">
        <v>3249</v>
      </c>
      <c r="G390">
        <v>65520</v>
      </c>
      <c r="H390">
        <v>6533</v>
      </c>
      <c r="I390" s="25" t="s">
        <v>2667</v>
      </c>
      <c r="J390" t="s">
        <v>3250</v>
      </c>
      <c r="M390" s="49"/>
    </row>
    <row r="391" spans="6:13" x14ac:dyDescent="0.25">
      <c r="F391" t="s">
        <v>3251</v>
      </c>
      <c r="G391">
        <v>98663</v>
      </c>
      <c r="H391">
        <v>16069</v>
      </c>
      <c r="I391" s="25" t="s">
        <v>3005</v>
      </c>
      <c r="J391" t="s">
        <v>3252</v>
      </c>
      <c r="M391" s="49"/>
    </row>
    <row r="392" spans="6:13" x14ac:dyDescent="0.25">
      <c r="F392" t="s">
        <v>3253</v>
      </c>
      <c r="G392">
        <v>73342</v>
      </c>
      <c r="H392">
        <v>8117</v>
      </c>
      <c r="I392" s="25" t="s">
        <v>2639</v>
      </c>
      <c r="J392" t="s">
        <v>2710</v>
      </c>
      <c r="M392" s="49"/>
    </row>
    <row r="393" spans="6:13" x14ac:dyDescent="0.25">
      <c r="F393" t="s">
        <v>3254</v>
      </c>
      <c r="G393">
        <v>18209</v>
      </c>
      <c r="H393">
        <v>13072</v>
      </c>
      <c r="I393" s="25" t="s">
        <v>2812</v>
      </c>
      <c r="J393" t="s">
        <v>2657</v>
      </c>
      <c r="M393" s="49"/>
    </row>
    <row r="394" spans="6:13" x14ac:dyDescent="0.25">
      <c r="F394" t="s">
        <v>3255</v>
      </c>
      <c r="G394">
        <v>33014</v>
      </c>
      <c r="H394">
        <v>5762</v>
      </c>
      <c r="I394" s="25" t="s">
        <v>2644</v>
      </c>
      <c r="J394" t="s">
        <v>2824</v>
      </c>
      <c r="M394" s="49"/>
    </row>
    <row r="395" spans="6:13" x14ac:dyDescent="0.25">
      <c r="F395" t="s">
        <v>3256</v>
      </c>
      <c r="G395">
        <v>4849</v>
      </c>
      <c r="H395">
        <v>14730</v>
      </c>
      <c r="I395" s="25" t="s">
        <v>2756</v>
      </c>
      <c r="J395" t="s">
        <v>2704</v>
      </c>
      <c r="M395" s="49"/>
    </row>
    <row r="396" spans="6:13" x14ac:dyDescent="0.25">
      <c r="F396" t="s">
        <v>3061</v>
      </c>
      <c r="G396">
        <v>67098</v>
      </c>
      <c r="H396">
        <v>7332</v>
      </c>
      <c r="I396" s="25" t="s">
        <v>2744</v>
      </c>
      <c r="J396" t="s">
        <v>3061</v>
      </c>
      <c r="M396" s="49"/>
    </row>
    <row r="397" spans="6:13" x14ac:dyDescent="0.25">
      <c r="F397" t="s">
        <v>3257</v>
      </c>
      <c r="G397">
        <v>6231</v>
      </c>
      <c r="H397">
        <v>15088</v>
      </c>
      <c r="I397" s="25" t="s">
        <v>2862</v>
      </c>
      <c r="J397" t="s">
        <v>2965</v>
      </c>
      <c r="M397" s="49"/>
    </row>
    <row r="398" spans="6:13" x14ac:dyDescent="0.25">
      <c r="F398" t="s">
        <v>3258</v>
      </c>
      <c r="G398">
        <v>78073</v>
      </c>
      <c r="H398">
        <v>8326</v>
      </c>
      <c r="I398" s="25" t="s">
        <v>2639</v>
      </c>
      <c r="J398" t="s">
        <v>3259</v>
      </c>
      <c r="M398" s="49"/>
    </row>
    <row r="399" spans="6:13" x14ac:dyDescent="0.25">
      <c r="F399" t="s">
        <v>3260</v>
      </c>
      <c r="G399">
        <v>8645</v>
      </c>
      <c r="H399">
        <v>14523</v>
      </c>
      <c r="I399" s="25" t="s">
        <v>2756</v>
      </c>
      <c r="J399" t="s">
        <v>2757</v>
      </c>
      <c r="M399" s="49"/>
    </row>
    <row r="400" spans="6:13" x14ac:dyDescent="0.25">
      <c r="F400" t="s">
        <v>3261</v>
      </c>
      <c r="G400">
        <v>56130</v>
      </c>
      <c r="H400">
        <v>7141</v>
      </c>
      <c r="I400" s="25" t="s">
        <v>2744</v>
      </c>
      <c r="J400" t="s">
        <v>3009</v>
      </c>
      <c r="M400" s="49"/>
    </row>
    <row r="401" spans="6:13" x14ac:dyDescent="0.25">
      <c r="F401" t="s">
        <v>3262</v>
      </c>
      <c r="G401">
        <v>56132</v>
      </c>
      <c r="H401">
        <v>7141</v>
      </c>
      <c r="I401" s="25" t="s">
        <v>2744</v>
      </c>
      <c r="J401" t="s">
        <v>3009</v>
      </c>
      <c r="M401" s="49"/>
    </row>
    <row r="402" spans="6:13" x14ac:dyDescent="0.25">
      <c r="F402" t="s">
        <v>3262</v>
      </c>
      <c r="G402">
        <v>56132</v>
      </c>
      <c r="H402">
        <v>7141</v>
      </c>
      <c r="I402" s="25" t="s">
        <v>2744</v>
      </c>
      <c r="J402" t="s">
        <v>3009</v>
      </c>
      <c r="M402" s="49"/>
    </row>
    <row r="403" spans="6:13" x14ac:dyDescent="0.25">
      <c r="F403" t="s">
        <v>3262</v>
      </c>
      <c r="G403">
        <v>56132</v>
      </c>
      <c r="H403">
        <v>7141</v>
      </c>
      <c r="I403" s="25" t="s">
        <v>2744</v>
      </c>
      <c r="J403" t="s">
        <v>3009</v>
      </c>
      <c r="M403" s="49"/>
    </row>
    <row r="404" spans="6:13" x14ac:dyDescent="0.25">
      <c r="F404" t="s">
        <v>3263</v>
      </c>
      <c r="G404">
        <v>34308</v>
      </c>
      <c r="H404">
        <v>6633</v>
      </c>
      <c r="I404" s="25" t="s">
        <v>2667</v>
      </c>
      <c r="J404" t="s">
        <v>2783</v>
      </c>
      <c r="M404" s="49"/>
    </row>
    <row r="405" spans="6:13" x14ac:dyDescent="0.25">
      <c r="F405" t="s">
        <v>3264</v>
      </c>
      <c r="G405">
        <v>35080</v>
      </c>
      <c r="H405">
        <v>6534</v>
      </c>
      <c r="I405" s="25" t="s">
        <v>2667</v>
      </c>
      <c r="J405" t="s">
        <v>3092</v>
      </c>
      <c r="M405" s="49"/>
    </row>
    <row r="406" spans="6:13" x14ac:dyDescent="0.25">
      <c r="F406" t="s">
        <v>3265</v>
      </c>
      <c r="G406">
        <v>83093</v>
      </c>
      <c r="H406">
        <v>9187</v>
      </c>
      <c r="I406" s="25" t="s">
        <v>2671</v>
      </c>
      <c r="J406" t="s">
        <v>2866</v>
      </c>
      <c r="M406" s="49"/>
    </row>
    <row r="407" spans="6:13" x14ac:dyDescent="0.25">
      <c r="F407" t="s">
        <v>3266</v>
      </c>
      <c r="G407">
        <v>49152</v>
      </c>
      <c r="H407">
        <v>3459</v>
      </c>
      <c r="I407" s="25" t="s">
        <v>2695</v>
      </c>
      <c r="J407" t="s">
        <v>2913</v>
      </c>
      <c r="M407" s="49"/>
    </row>
    <row r="408" spans="6:13" x14ac:dyDescent="0.25">
      <c r="F408" t="s">
        <v>3267</v>
      </c>
      <c r="G408">
        <v>29683</v>
      </c>
      <c r="H408">
        <v>3358</v>
      </c>
      <c r="I408" s="25" t="s">
        <v>2695</v>
      </c>
      <c r="J408" t="s">
        <v>2992</v>
      </c>
      <c r="M408" s="49"/>
    </row>
    <row r="409" spans="6:13" x14ac:dyDescent="0.25">
      <c r="F409" t="s">
        <v>3268</v>
      </c>
      <c r="G409">
        <v>83075</v>
      </c>
      <c r="H409">
        <v>9187</v>
      </c>
      <c r="I409" s="25" t="s">
        <v>2671</v>
      </c>
      <c r="J409" t="s">
        <v>2866</v>
      </c>
      <c r="M409" s="49"/>
    </row>
    <row r="410" spans="6:13" x14ac:dyDescent="0.25">
      <c r="F410" t="s">
        <v>3269</v>
      </c>
      <c r="G410">
        <v>6567</v>
      </c>
      <c r="H410">
        <v>16065</v>
      </c>
      <c r="I410" s="25" t="s">
        <v>3005</v>
      </c>
      <c r="J410" t="s">
        <v>3153</v>
      </c>
      <c r="M410" s="49"/>
    </row>
    <row r="411" spans="6:13" x14ac:dyDescent="0.25">
      <c r="F411" t="s">
        <v>3270</v>
      </c>
      <c r="G411">
        <v>16259</v>
      </c>
      <c r="H411">
        <v>12064</v>
      </c>
      <c r="I411" s="25" t="s">
        <v>2977</v>
      </c>
      <c r="J411" t="s">
        <v>2864</v>
      </c>
      <c r="M411" s="49"/>
    </row>
    <row r="412" spans="6:13" x14ac:dyDescent="0.25">
      <c r="F412" t="s">
        <v>3271</v>
      </c>
      <c r="G412">
        <v>74177</v>
      </c>
      <c r="H412">
        <v>8125</v>
      </c>
      <c r="I412" s="25" t="s">
        <v>2639</v>
      </c>
      <c r="J412" t="s">
        <v>2681</v>
      </c>
      <c r="M412" s="49"/>
    </row>
    <row r="413" spans="6:13" x14ac:dyDescent="0.25">
      <c r="F413" t="s">
        <v>3272</v>
      </c>
      <c r="G413">
        <v>94072</v>
      </c>
      <c r="H413">
        <v>9275</v>
      </c>
      <c r="I413" s="25" t="s">
        <v>2671</v>
      </c>
      <c r="J413" t="s">
        <v>2819</v>
      </c>
      <c r="M413" s="49"/>
    </row>
    <row r="414" spans="6:13" x14ac:dyDescent="0.25">
      <c r="F414" t="s">
        <v>3273</v>
      </c>
      <c r="G414">
        <v>37581</v>
      </c>
      <c r="H414">
        <v>3155</v>
      </c>
      <c r="I414" s="25" t="s">
        <v>2695</v>
      </c>
      <c r="J414" t="s">
        <v>3274</v>
      </c>
      <c r="M414" s="49"/>
    </row>
    <row r="415" spans="6:13" x14ac:dyDescent="0.25">
      <c r="F415" t="s">
        <v>3275</v>
      </c>
      <c r="G415">
        <v>1816</v>
      </c>
      <c r="H415">
        <v>14628</v>
      </c>
      <c r="I415" s="25" t="s">
        <v>2756</v>
      </c>
      <c r="J415" t="s">
        <v>2968</v>
      </c>
      <c r="M415" s="49"/>
    </row>
    <row r="416" spans="6:13" x14ac:dyDescent="0.25">
      <c r="F416" t="s">
        <v>3276</v>
      </c>
      <c r="G416">
        <v>87730</v>
      </c>
      <c r="H416">
        <v>9778</v>
      </c>
      <c r="I416" s="25" t="s">
        <v>2671</v>
      </c>
      <c r="J416" t="s">
        <v>3081</v>
      </c>
      <c r="M416" s="49"/>
    </row>
    <row r="417" spans="6:13" x14ac:dyDescent="0.25">
      <c r="F417" t="s">
        <v>3277</v>
      </c>
      <c r="G417">
        <v>37539</v>
      </c>
      <c r="H417">
        <v>3159</v>
      </c>
      <c r="I417" s="25" t="s">
        <v>2695</v>
      </c>
      <c r="J417" t="s">
        <v>2714</v>
      </c>
      <c r="M417" s="49"/>
    </row>
    <row r="418" spans="6:13" x14ac:dyDescent="0.25">
      <c r="F418" t="s">
        <v>3278</v>
      </c>
      <c r="G418">
        <v>38667</v>
      </c>
      <c r="H418">
        <v>3153</v>
      </c>
      <c r="I418" s="25" t="s">
        <v>2695</v>
      </c>
      <c r="J418" t="s">
        <v>2773</v>
      </c>
      <c r="M418" s="49"/>
    </row>
    <row r="419" spans="6:13" x14ac:dyDescent="0.25">
      <c r="F419" t="s">
        <v>3279</v>
      </c>
      <c r="G419">
        <v>83670</v>
      </c>
      <c r="H419">
        <v>9173</v>
      </c>
      <c r="I419" s="25" t="s">
        <v>2671</v>
      </c>
      <c r="J419" t="s">
        <v>3280</v>
      </c>
      <c r="M419" s="49"/>
    </row>
    <row r="420" spans="6:13" x14ac:dyDescent="0.25">
      <c r="F420" t="s">
        <v>3281</v>
      </c>
      <c r="G420">
        <v>76332</v>
      </c>
      <c r="H420">
        <v>8235</v>
      </c>
      <c r="I420" s="25" t="s">
        <v>2639</v>
      </c>
      <c r="J420" t="s">
        <v>3043</v>
      </c>
      <c r="M420" s="49"/>
    </row>
    <row r="421" spans="6:13" x14ac:dyDescent="0.25">
      <c r="F421" t="s">
        <v>3282</v>
      </c>
      <c r="G421">
        <v>36251</v>
      </c>
      <c r="H421">
        <v>6632</v>
      </c>
      <c r="I421" s="25" t="s">
        <v>2667</v>
      </c>
      <c r="J421" t="s">
        <v>2924</v>
      </c>
      <c r="M421" s="49"/>
    </row>
    <row r="422" spans="6:13" x14ac:dyDescent="0.25">
      <c r="F422" t="s">
        <v>3283</v>
      </c>
      <c r="G422">
        <v>87541</v>
      </c>
      <c r="H422">
        <v>9780</v>
      </c>
      <c r="I422" s="25" t="s">
        <v>2671</v>
      </c>
      <c r="J422" t="s">
        <v>2899</v>
      </c>
      <c r="M422" s="49"/>
    </row>
    <row r="423" spans="6:13" x14ac:dyDescent="0.25">
      <c r="F423" t="s">
        <v>3284</v>
      </c>
      <c r="G423">
        <v>61350</v>
      </c>
      <c r="H423">
        <v>6434</v>
      </c>
      <c r="I423" s="25" t="s">
        <v>2667</v>
      </c>
      <c r="J423" t="s">
        <v>3285</v>
      </c>
      <c r="M423" s="49"/>
    </row>
    <row r="424" spans="6:13" x14ac:dyDescent="0.25">
      <c r="F424" t="s">
        <v>3284</v>
      </c>
      <c r="G424">
        <v>61348</v>
      </c>
      <c r="H424">
        <v>6434</v>
      </c>
      <c r="I424" s="25" t="s">
        <v>2667</v>
      </c>
      <c r="J424" t="s">
        <v>3285</v>
      </c>
      <c r="M424" s="49"/>
    </row>
    <row r="425" spans="6:13" x14ac:dyDescent="0.25">
      <c r="F425" t="s">
        <v>3284</v>
      </c>
      <c r="G425">
        <v>61352</v>
      </c>
      <c r="H425">
        <v>6434</v>
      </c>
      <c r="I425" s="25" t="s">
        <v>2667</v>
      </c>
      <c r="J425" t="s">
        <v>3285</v>
      </c>
      <c r="M425" s="49"/>
    </row>
    <row r="426" spans="6:13" x14ac:dyDescent="0.25">
      <c r="F426" t="s">
        <v>3286</v>
      </c>
      <c r="G426">
        <v>53604</v>
      </c>
      <c r="H426">
        <v>5382</v>
      </c>
      <c r="I426" s="25" t="s">
        <v>2644</v>
      </c>
      <c r="J426" t="s">
        <v>2919</v>
      </c>
      <c r="M426" s="49"/>
    </row>
    <row r="427" spans="6:13" x14ac:dyDescent="0.25">
      <c r="F427" t="s">
        <v>3287</v>
      </c>
      <c r="G427">
        <v>53557</v>
      </c>
      <c r="H427">
        <v>7138</v>
      </c>
      <c r="I427" s="25" t="s">
        <v>2744</v>
      </c>
      <c r="J427" t="s">
        <v>3110</v>
      </c>
      <c r="M427" s="49"/>
    </row>
    <row r="428" spans="6:13" x14ac:dyDescent="0.25">
      <c r="F428" t="s">
        <v>3288</v>
      </c>
      <c r="G428">
        <v>49186</v>
      </c>
      <c r="H428">
        <v>3459</v>
      </c>
      <c r="I428" s="25" t="s">
        <v>2695</v>
      </c>
      <c r="J428" t="s">
        <v>2913</v>
      </c>
      <c r="M428" s="49"/>
    </row>
    <row r="429" spans="6:13" x14ac:dyDescent="0.25">
      <c r="F429" t="s">
        <v>3289</v>
      </c>
      <c r="G429">
        <v>34385</v>
      </c>
      <c r="H429">
        <v>6633</v>
      </c>
      <c r="I429" s="25" t="s">
        <v>2667</v>
      </c>
      <c r="J429" t="s">
        <v>2783</v>
      </c>
      <c r="M429" s="49"/>
    </row>
    <row r="430" spans="6:13" x14ac:dyDescent="0.25">
      <c r="F430" t="s">
        <v>3241</v>
      </c>
      <c r="G430">
        <v>97688</v>
      </c>
      <c r="H430">
        <v>9672</v>
      </c>
      <c r="I430" s="25" t="s">
        <v>2671</v>
      </c>
      <c r="J430" t="s">
        <v>3241</v>
      </c>
      <c r="M430" s="49"/>
    </row>
    <row r="431" spans="6:13" x14ac:dyDescent="0.25">
      <c r="F431" t="s">
        <v>3290</v>
      </c>
      <c r="G431">
        <v>23996</v>
      </c>
      <c r="H431">
        <v>13074</v>
      </c>
      <c r="I431" s="25" t="s">
        <v>2812</v>
      </c>
      <c r="J431" t="s">
        <v>2896</v>
      </c>
      <c r="M431" s="49"/>
    </row>
    <row r="432" spans="6:13" x14ac:dyDescent="0.25">
      <c r="F432" t="s">
        <v>3291</v>
      </c>
      <c r="G432">
        <v>7639</v>
      </c>
      <c r="H432">
        <v>16074</v>
      </c>
      <c r="I432" s="25" t="s">
        <v>3005</v>
      </c>
      <c r="J432" t="s">
        <v>3292</v>
      </c>
      <c r="M432" s="49"/>
    </row>
    <row r="433" spans="6:13" x14ac:dyDescent="0.25">
      <c r="F433" t="s">
        <v>3293</v>
      </c>
      <c r="G433">
        <v>82433</v>
      </c>
      <c r="H433">
        <v>9180</v>
      </c>
      <c r="I433" s="25" t="s">
        <v>2671</v>
      </c>
      <c r="J433" t="s">
        <v>2768</v>
      </c>
      <c r="M433" s="49"/>
    </row>
    <row r="434" spans="6:13" x14ac:dyDescent="0.25">
      <c r="F434" t="s">
        <v>3294</v>
      </c>
      <c r="G434">
        <v>64732</v>
      </c>
      <c r="H434">
        <v>6437</v>
      </c>
      <c r="I434" s="25" t="s">
        <v>2667</v>
      </c>
      <c r="J434" t="s">
        <v>3295</v>
      </c>
      <c r="M434" s="49"/>
    </row>
    <row r="435" spans="6:13" x14ac:dyDescent="0.25">
      <c r="F435" t="s">
        <v>3296</v>
      </c>
      <c r="G435">
        <v>97631</v>
      </c>
      <c r="H435">
        <v>9673</v>
      </c>
      <c r="I435" s="25" t="s">
        <v>2671</v>
      </c>
      <c r="J435" t="s">
        <v>3297</v>
      </c>
      <c r="M435" s="49"/>
    </row>
    <row r="436" spans="6:13" x14ac:dyDescent="0.25">
      <c r="F436" t="s">
        <v>3298</v>
      </c>
      <c r="G436">
        <v>7586</v>
      </c>
      <c r="H436">
        <v>16076</v>
      </c>
      <c r="I436" s="25" t="s">
        <v>3005</v>
      </c>
      <c r="J436" t="s">
        <v>3204</v>
      </c>
      <c r="M436" s="49"/>
    </row>
    <row r="437" spans="6:13" x14ac:dyDescent="0.25">
      <c r="F437" t="s">
        <v>2658</v>
      </c>
      <c r="G437">
        <v>55543</v>
      </c>
      <c r="H437">
        <v>7133</v>
      </c>
      <c r="I437" s="25" t="s">
        <v>2744</v>
      </c>
      <c r="J437" t="s">
        <v>2658</v>
      </c>
      <c r="M437" s="49"/>
    </row>
    <row r="438" spans="6:13" x14ac:dyDescent="0.25">
      <c r="F438" t="s">
        <v>2658</v>
      </c>
      <c r="G438">
        <v>55545</v>
      </c>
      <c r="H438">
        <v>7133</v>
      </c>
      <c r="I438" s="25" t="s">
        <v>2744</v>
      </c>
      <c r="J438" t="s">
        <v>2658</v>
      </c>
      <c r="M438" s="49"/>
    </row>
    <row r="439" spans="6:13" x14ac:dyDescent="0.25">
      <c r="F439" t="s">
        <v>2658</v>
      </c>
      <c r="G439">
        <v>55583</v>
      </c>
      <c r="H439">
        <v>7133</v>
      </c>
      <c r="I439" s="25" t="s">
        <v>2744</v>
      </c>
      <c r="J439" t="s">
        <v>2658</v>
      </c>
      <c r="M439" s="49"/>
    </row>
    <row r="440" spans="6:13" x14ac:dyDescent="0.25">
      <c r="F440" t="s">
        <v>3299</v>
      </c>
      <c r="G440">
        <v>79189</v>
      </c>
      <c r="H440">
        <v>8315</v>
      </c>
      <c r="I440" s="25" t="s">
        <v>2639</v>
      </c>
      <c r="J440" t="s">
        <v>2682</v>
      </c>
      <c r="M440" s="49"/>
    </row>
    <row r="441" spans="6:13" x14ac:dyDescent="0.25">
      <c r="F441" t="s">
        <v>3300</v>
      </c>
      <c r="G441">
        <v>57334</v>
      </c>
      <c r="H441">
        <v>5970</v>
      </c>
      <c r="I441" s="25" t="s">
        <v>2644</v>
      </c>
      <c r="J441" t="s">
        <v>2987</v>
      </c>
      <c r="M441" s="49"/>
    </row>
    <row r="442" spans="6:13" x14ac:dyDescent="0.25">
      <c r="F442" t="s">
        <v>3301</v>
      </c>
      <c r="G442">
        <v>49196</v>
      </c>
      <c r="H442">
        <v>3459</v>
      </c>
      <c r="I442" s="25" t="s">
        <v>2695</v>
      </c>
      <c r="J442" t="s">
        <v>2913</v>
      </c>
      <c r="M442" s="49"/>
    </row>
    <row r="443" spans="6:13" x14ac:dyDescent="0.25">
      <c r="F443" t="s">
        <v>3302</v>
      </c>
      <c r="G443">
        <v>99947</v>
      </c>
      <c r="H443">
        <v>16064</v>
      </c>
      <c r="I443" s="25" t="s">
        <v>3005</v>
      </c>
      <c r="J443" t="s">
        <v>3026</v>
      </c>
      <c r="M443" s="49"/>
    </row>
    <row r="444" spans="6:13" x14ac:dyDescent="0.25">
      <c r="F444" t="s">
        <v>3303</v>
      </c>
      <c r="G444">
        <v>6246</v>
      </c>
      <c r="H444">
        <v>15088</v>
      </c>
      <c r="I444" s="25" t="s">
        <v>2862</v>
      </c>
      <c r="J444" t="s">
        <v>2965</v>
      </c>
      <c r="M444" s="49"/>
    </row>
    <row r="445" spans="6:13" x14ac:dyDescent="0.25">
      <c r="F445" t="s">
        <v>3304</v>
      </c>
      <c r="G445">
        <v>4651</v>
      </c>
      <c r="H445">
        <v>14729</v>
      </c>
      <c r="I445" s="25" t="s">
        <v>2756</v>
      </c>
      <c r="J445" t="s">
        <v>3305</v>
      </c>
      <c r="M445" s="49"/>
    </row>
    <row r="446" spans="6:13" x14ac:dyDescent="0.25">
      <c r="F446" t="s">
        <v>3306</v>
      </c>
      <c r="G446">
        <v>37431</v>
      </c>
      <c r="H446">
        <v>3159</v>
      </c>
      <c r="I446" s="25" t="s">
        <v>2695</v>
      </c>
      <c r="J446" t="s">
        <v>2714</v>
      </c>
      <c r="M446" s="49"/>
    </row>
    <row r="447" spans="6:13" x14ac:dyDescent="0.25">
      <c r="F447" t="s">
        <v>3307</v>
      </c>
      <c r="G447">
        <v>36448</v>
      </c>
      <c r="H447">
        <v>16063</v>
      </c>
      <c r="I447" s="25" t="s">
        <v>3005</v>
      </c>
      <c r="J447" t="s">
        <v>3308</v>
      </c>
      <c r="M447" s="49"/>
    </row>
    <row r="448" spans="6:13" x14ac:dyDescent="0.25">
      <c r="F448" t="s">
        <v>3309</v>
      </c>
      <c r="G448">
        <v>4924</v>
      </c>
      <c r="H448">
        <v>12062</v>
      </c>
      <c r="I448" s="25" t="s">
        <v>2977</v>
      </c>
      <c r="J448" t="s">
        <v>3310</v>
      </c>
      <c r="M448" s="49"/>
    </row>
    <row r="449" spans="6:13" x14ac:dyDescent="0.25">
      <c r="F449" t="s">
        <v>3311</v>
      </c>
      <c r="G449">
        <v>75378</v>
      </c>
      <c r="H449">
        <v>8235</v>
      </c>
      <c r="I449" s="25" t="s">
        <v>2639</v>
      </c>
      <c r="J449" t="s">
        <v>3043</v>
      </c>
      <c r="M449" s="49"/>
    </row>
    <row r="450" spans="6:13" x14ac:dyDescent="0.25">
      <c r="F450" t="s">
        <v>3312</v>
      </c>
      <c r="G450">
        <v>33175</v>
      </c>
      <c r="H450">
        <v>5774</v>
      </c>
      <c r="I450" s="25" t="s">
        <v>2644</v>
      </c>
      <c r="J450" t="s">
        <v>2925</v>
      </c>
      <c r="M450" s="49"/>
    </row>
    <row r="451" spans="6:13" x14ac:dyDescent="0.25">
      <c r="F451" t="s">
        <v>3313</v>
      </c>
      <c r="G451">
        <v>56470</v>
      </c>
      <c r="H451">
        <v>7143</v>
      </c>
      <c r="I451" s="25" t="s">
        <v>2744</v>
      </c>
      <c r="J451" t="s">
        <v>2952</v>
      </c>
      <c r="M451" s="49"/>
    </row>
    <row r="452" spans="6:13" x14ac:dyDescent="0.25">
      <c r="F452" t="s">
        <v>3314</v>
      </c>
      <c r="G452">
        <v>97980</v>
      </c>
      <c r="H452">
        <v>8128</v>
      </c>
      <c r="I452" s="25" t="s">
        <v>2639</v>
      </c>
      <c r="J452" t="s">
        <v>2796</v>
      </c>
      <c r="M452" s="49"/>
    </row>
    <row r="453" spans="6:13" x14ac:dyDescent="0.25">
      <c r="F453" t="s">
        <v>3315</v>
      </c>
      <c r="G453">
        <v>31848</v>
      </c>
      <c r="H453">
        <v>3252</v>
      </c>
      <c r="I453" s="25" t="s">
        <v>2695</v>
      </c>
      <c r="J453" t="s">
        <v>2760</v>
      </c>
      <c r="M453" s="49"/>
    </row>
    <row r="454" spans="6:13" x14ac:dyDescent="0.25">
      <c r="F454" t="s">
        <v>3316</v>
      </c>
      <c r="G454">
        <v>53902</v>
      </c>
      <c r="H454">
        <v>5366</v>
      </c>
      <c r="I454" s="25" t="s">
        <v>2644</v>
      </c>
      <c r="J454" t="s">
        <v>2748</v>
      </c>
      <c r="M454" s="49"/>
    </row>
    <row r="455" spans="6:13" x14ac:dyDescent="0.25">
      <c r="F455" t="s">
        <v>3317</v>
      </c>
      <c r="G455">
        <v>2953</v>
      </c>
      <c r="H455">
        <v>14626</v>
      </c>
      <c r="I455" s="25" t="s">
        <v>2756</v>
      </c>
      <c r="J455" t="s">
        <v>2771</v>
      </c>
      <c r="M455" s="49"/>
    </row>
    <row r="456" spans="6:13" x14ac:dyDescent="0.25">
      <c r="F456" t="s">
        <v>3318</v>
      </c>
      <c r="G456">
        <v>61231</v>
      </c>
      <c r="H456">
        <v>6440</v>
      </c>
      <c r="I456" s="25" t="s">
        <v>2667</v>
      </c>
      <c r="J456" t="s">
        <v>3036</v>
      </c>
      <c r="M456" s="49"/>
    </row>
    <row r="457" spans="6:13" x14ac:dyDescent="0.25">
      <c r="F457" t="s">
        <v>3319</v>
      </c>
      <c r="G457">
        <v>31542</v>
      </c>
      <c r="H457">
        <v>3257</v>
      </c>
      <c r="I457" s="25" t="s">
        <v>2695</v>
      </c>
      <c r="J457" t="s">
        <v>2788</v>
      </c>
      <c r="M457" s="49"/>
    </row>
    <row r="458" spans="6:13" x14ac:dyDescent="0.25">
      <c r="F458" t="s">
        <v>2646</v>
      </c>
      <c r="G458">
        <v>53474</v>
      </c>
      <c r="H458">
        <v>7131</v>
      </c>
      <c r="I458" s="25" t="s">
        <v>2744</v>
      </c>
      <c r="J458" t="s">
        <v>2643</v>
      </c>
      <c r="M458" s="49"/>
    </row>
    <row r="459" spans="6:13" x14ac:dyDescent="0.25">
      <c r="F459" t="s">
        <v>3320</v>
      </c>
      <c r="G459">
        <v>97616</v>
      </c>
      <c r="H459">
        <v>9673</v>
      </c>
      <c r="I459" s="25" t="s">
        <v>2671</v>
      </c>
      <c r="J459" t="s">
        <v>3297</v>
      </c>
      <c r="M459" s="49"/>
    </row>
    <row r="460" spans="6:13" x14ac:dyDescent="0.25">
      <c r="F460" t="s">
        <v>3321</v>
      </c>
      <c r="G460">
        <v>32547</v>
      </c>
      <c r="H460">
        <v>5770</v>
      </c>
      <c r="I460" s="25" t="s">
        <v>2644</v>
      </c>
      <c r="J460" t="s">
        <v>2878</v>
      </c>
      <c r="M460" s="49"/>
    </row>
    <row r="461" spans="6:13" x14ac:dyDescent="0.25">
      <c r="F461" t="s">
        <v>3321</v>
      </c>
      <c r="G461">
        <v>32549</v>
      </c>
      <c r="H461">
        <v>5770</v>
      </c>
      <c r="I461" s="25" t="s">
        <v>2644</v>
      </c>
      <c r="J461" t="s">
        <v>2878</v>
      </c>
      <c r="M461" s="49"/>
    </row>
    <row r="462" spans="6:13" x14ac:dyDescent="0.25">
      <c r="F462" t="s">
        <v>3321</v>
      </c>
      <c r="G462">
        <v>32545</v>
      </c>
      <c r="H462">
        <v>5770</v>
      </c>
      <c r="I462" s="25" t="s">
        <v>2644</v>
      </c>
      <c r="J462" t="s">
        <v>2878</v>
      </c>
      <c r="M462" s="49"/>
    </row>
    <row r="463" spans="6:13" x14ac:dyDescent="0.25">
      <c r="F463" t="s">
        <v>3322</v>
      </c>
      <c r="G463">
        <v>23843</v>
      </c>
      <c r="H463">
        <v>1062</v>
      </c>
      <c r="I463" s="25" t="s">
        <v>2706</v>
      </c>
      <c r="J463" t="s">
        <v>2809</v>
      </c>
      <c r="M463" s="49"/>
    </row>
    <row r="464" spans="6:13" x14ac:dyDescent="0.25">
      <c r="F464" t="s">
        <v>3323</v>
      </c>
      <c r="G464">
        <v>63619</v>
      </c>
      <c r="H464">
        <v>6435</v>
      </c>
      <c r="I464" s="25" t="s">
        <v>2667</v>
      </c>
      <c r="J464" t="s">
        <v>3324</v>
      </c>
      <c r="M464" s="49"/>
    </row>
    <row r="465" spans="6:13" x14ac:dyDescent="0.25">
      <c r="F465" t="s">
        <v>3325</v>
      </c>
      <c r="G465">
        <v>77740</v>
      </c>
      <c r="H465">
        <v>8317</v>
      </c>
      <c r="I465" s="25" t="s">
        <v>2639</v>
      </c>
      <c r="J465" t="s">
        <v>2692</v>
      </c>
      <c r="M465" s="49"/>
    </row>
    <row r="466" spans="6:13" x14ac:dyDescent="0.25">
      <c r="F466" t="s">
        <v>3326</v>
      </c>
      <c r="G466">
        <v>31812</v>
      </c>
      <c r="H466">
        <v>3252</v>
      </c>
      <c r="I466" s="25" t="s">
        <v>2695</v>
      </c>
      <c r="J466" t="s">
        <v>2760</v>
      </c>
      <c r="M466" s="49"/>
    </row>
    <row r="467" spans="6:13" x14ac:dyDescent="0.25">
      <c r="F467" t="s">
        <v>3327</v>
      </c>
      <c r="G467">
        <v>74906</v>
      </c>
      <c r="H467">
        <v>8125</v>
      </c>
      <c r="I467" s="25" t="s">
        <v>2639</v>
      </c>
      <c r="J467" t="s">
        <v>2681</v>
      </c>
      <c r="M467" s="49"/>
    </row>
    <row r="468" spans="6:13" x14ac:dyDescent="0.25">
      <c r="F468" t="s">
        <v>3328</v>
      </c>
      <c r="G468">
        <v>83435</v>
      </c>
      <c r="H468">
        <v>9172</v>
      </c>
      <c r="I468" s="25" t="s">
        <v>2671</v>
      </c>
      <c r="J468" t="s">
        <v>2663</v>
      </c>
      <c r="M468" s="49"/>
    </row>
    <row r="469" spans="6:13" x14ac:dyDescent="0.25">
      <c r="F469" t="s">
        <v>3329</v>
      </c>
      <c r="G469">
        <v>77776</v>
      </c>
      <c r="H469">
        <v>8237</v>
      </c>
      <c r="I469" s="25" t="s">
        <v>2639</v>
      </c>
      <c r="J469" t="s">
        <v>2957</v>
      </c>
      <c r="M469" s="49"/>
    </row>
    <row r="470" spans="6:13" x14ac:dyDescent="0.25">
      <c r="F470" t="s">
        <v>3330</v>
      </c>
      <c r="G470">
        <v>49214</v>
      </c>
      <c r="H470">
        <v>3459</v>
      </c>
      <c r="I470" s="25" t="s">
        <v>2695</v>
      </c>
      <c r="J470" t="s">
        <v>2913</v>
      </c>
      <c r="M470" s="49"/>
    </row>
    <row r="471" spans="6:13" x14ac:dyDescent="0.25">
      <c r="F471" t="s">
        <v>3331</v>
      </c>
      <c r="G471">
        <v>15526</v>
      </c>
      <c r="H471">
        <v>12067</v>
      </c>
      <c r="I471" s="25" t="s">
        <v>2977</v>
      </c>
      <c r="J471" t="s">
        <v>3332</v>
      </c>
      <c r="M471" s="49"/>
    </row>
    <row r="472" spans="6:13" x14ac:dyDescent="0.25">
      <c r="F472" t="s">
        <v>3333</v>
      </c>
      <c r="G472">
        <v>37441</v>
      </c>
      <c r="H472">
        <v>3159</v>
      </c>
      <c r="I472" s="25" t="s">
        <v>2695</v>
      </c>
      <c r="J472" t="s">
        <v>2714</v>
      </c>
      <c r="M472" s="49"/>
    </row>
    <row r="473" spans="6:13" x14ac:dyDescent="0.25">
      <c r="F473" t="s">
        <v>3334</v>
      </c>
      <c r="G473">
        <v>79713</v>
      </c>
      <c r="H473">
        <v>8337</v>
      </c>
      <c r="I473" s="25" t="s">
        <v>2639</v>
      </c>
      <c r="J473" t="s">
        <v>2869</v>
      </c>
      <c r="M473" s="49"/>
    </row>
    <row r="474" spans="6:13" x14ac:dyDescent="0.25">
      <c r="F474" t="s">
        <v>3335</v>
      </c>
      <c r="G474">
        <v>31162</v>
      </c>
      <c r="H474">
        <v>3254</v>
      </c>
      <c r="I474" s="25" t="s">
        <v>2695</v>
      </c>
      <c r="J474" t="s">
        <v>2817</v>
      </c>
      <c r="M474" s="49"/>
    </row>
    <row r="475" spans="6:13" x14ac:dyDescent="0.25">
      <c r="F475" t="s">
        <v>3336</v>
      </c>
      <c r="G475">
        <v>36364</v>
      </c>
      <c r="H475">
        <v>6631</v>
      </c>
      <c r="I475" s="25" t="s">
        <v>2667</v>
      </c>
      <c r="J475" t="s">
        <v>2766</v>
      </c>
      <c r="M475" s="49"/>
    </row>
    <row r="476" spans="6:13" x14ac:dyDescent="0.25">
      <c r="F476" t="s">
        <v>3337</v>
      </c>
      <c r="G476">
        <v>32108</v>
      </c>
      <c r="H476">
        <v>5766</v>
      </c>
      <c r="I476" s="25" t="s">
        <v>2644</v>
      </c>
      <c r="J476" t="s">
        <v>2844</v>
      </c>
      <c r="M476" s="49"/>
    </row>
    <row r="477" spans="6:13" x14ac:dyDescent="0.25">
      <c r="F477" t="s">
        <v>3337</v>
      </c>
      <c r="G477">
        <v>32105</v>
      </c>
      <c r="H477">
        <v>5766</v>
      </c>
      <c r="I477" s="25" t="s">
        <v>2644</v>
      </c>
      <c r="J477" t="s">
        <v>2844</v>
      </c>
      <c r="M477" s="49"/>
    </row>
    <row r="478" spans="6:13" x14ac:dyDescent="0.25">
      <c r="F478" t="s">
        <v>3337</v>
      </c>
      <c r="G478">
        <v>32107</v>
      </c>
      <c r="H478">
        <v>5766</v>
      </c>
      <c r="I478" s="25" t="s">
        <v>2644</v>
      </c>
      <c r="J478" t="s">
        <v>2844</v>
      </c>
      <c r="M478" s="49"/>
    </row>
    <row r="479" spans="6:13" x14ac:dyDescent="0.25">
      <c r="F479" t="s">
        <v>3338</v>
      </c>
      <c r="G479">
        <v>36433</v>
      </c>
      <c r="H479">
        <v>16063</v>
      </c>
      <c r="I479" s="25" t="s">
        <v>3005</v>
      </c>
      <c r="J479" t="s">
        <v>3308</v>
      </c>
      <c r="M479" s="49"/>
    </row>
    <row r="480" spans="6:13" x14ac:dyDescent="0.25">
      <c r="F480" t="s">
        <v>3339</v>
      </c>
      <c r="G480">
        <v>59505</v>
      </c>
      <c r="H480">
        <v>5974</v>
      </c>
      <c r="I480" s="25" t="s">
        <v>2644</v>
      </c>
      <c r="J480" t="s">
        <v>2989</v>
      </c>
      <c r="M480" s="49"/>
    </row>
    <row r="481" spans="6:13" x14ac:dyDescent="0.25">
      <c r="F481" t="s">
        <v>3340</v>
      </c>
      <c r="G481">
        <v>88348</v>
      </c>
      <c r="H481">
        <v>8426</v>
      </c>
      <c r="I481" s="25" t="s">
        <v>2639</v>
      </c>
      <c r="J481" t="s">
        <v>2702</v>
      </c>
      <c r="M481" s="49"/>
    </row>
    <row r="482" spans="6:13" x14ac:dyDescent="0.25">
      <c r="F482" t="s">
        <v>3340</v>
      </c>
      <c r="G482">
        <v>88348</v>
      </c>
      <c r="H482">
        <v>8437</v>
      </c>
      <c r="I482" s="25" t="s">
        <v>2639</v>
      </c>
      <c r="J482" t="s">
        <v>3341</v>
      </c>
      <c r="M482" s="49"/>
    </row>
    <row r="483" spans="6:13" x14ac:dyDescent="0.25">
      <c r="F483" t="s">
        <v>3342</v>
      </c>
      <c r="G483">
        <v>1814</v>
      </c>
      <c r="H483">
        <v>14628</v>
      </c>
      <c r="I483" s="25" t="s">
        <v>2756</v>
      </c>
      <c r="J483" t="s">
        <v>2968</v>
      </c>
      <c r="M483" s="49"/>
    </row>
    <row r="484" spans="6:13" x14ac:dyDescent="0.25">
      <c r="F484" t="s">
        <v>3343</v>
      </c>
      <c r="G484">
        <v>6905</v>
      </c>
      <c r="H484">
        <v>15091</v>
      </c>
      <c r="I484" s="25" t="s">
        <v>2862</v>
      </c>
      <c r="J484" t="s">
        <v>2126</v>
      </c>
      <c r="M484" s="49"/>
    </row>
    <row r="485" spans="6:13" x14ac:dyDescent="0.25">
      <c r="F485" t="s">
        <v>3344</v>
      </c>
      <c r="G485">
        <v>76669</v>
      </c>
      <c r="H485">
        <v>8215</v>
      </c>
      <c r="I485" s="25" t="s">
        <v>2639</v>
      </c>
      <c r="J485" t="s">
        <v>3345</v>
      </c>
      <c r="M485" s="49"/>
    </row>
    <row r="486" spans="6:13" x14ac:dyDescent="0.25">
      <c r="F486" t="s">
        <v>3346</v>
      </c>
      <c r="G486">
        <v>88427</v>
      </c>
      <c r="H486">
        <v>8426</v>
      </c>
      <c r="I486" s="25" t="s">
        <v>2639</v>
      </c>
      <c r="J486" t="s">
        <v>2702</v>
      </c>
      <c r="M486" s="49"/>
    </row>
    <row r="487" spans="6:13" x14ac:dyDescent="0.25">
      <c r="F487" t="s">
        <v>3347</v>
      </c>
      <c r="G487">
        <v>65307</v>
      </c>
      <c r="H487">
        <v>6439</v>
      </c>
      <c r="I487" s="25" t="s">
        <v>2667</v>
      </c>
      <c r="J487" t="s">
        <v>2668</v>
      </c>
      <c r="M487" s="49"/>
    </row>
    <row r="488" spans="6:13" x14ac:dyDescent="0.25">
      <c r="F488" t="s">
        <v>3348</v>
      </c>
      <c r="G488">
        <v>23611</v>
      </c>
      <c r="H488">
        <v>1055</v>
      </c>
      <c r="I488" s="25" t="s">
        <v>2706</v>
      </c>
      <c r="J488" t="s">
        <v>2806</v>
      </c>
      <c r="M488" s="49"/>
    </row>
    <row r="489" spans="6:13" x14ac:dyDescent="0.25">
      <c r="F489" t="s">
        <v>3349</v>
      </c>
      <c r="G489">
        <v>23795</v>
      </c>
      <c r="H489">
        <v>1060</v>
      </c>
      <c r="I489" s="25" t="s">
        <v>2706</v>
      </c>
      <c r="J489" t="s">
        <v>2984</v>
      </c>
      <c r="M489" s="49"/>
    </row>
    <row r="490" spans="6:13" x14ac:dyDescent="0.25">
      <c r="F490" t="s">
        <v>3350</v>
      </c>
      <c r="G490">
        <v>65812</v>
      </c>
      <c r="H490">
        <v>6436</v>
      </c>
      <c r="I490" s="25" t="s">
        <v>2667</v>
      </c>
      <c r="J490" t="s">
        <v>3351</v>
      </c>
      <c r="M490" s="49"/>
    </row>
    <row r="491" spans="6:13" x14ac:dyDescent="0.25">
      <c r="F491" t="s">
        <v>3352</v>
      </c>
      <c r="G491">
        <v>63628</v>
      </c>
      <c r="H491">
        <v>6435</v>
      </c>
      <c r="I491" s="25" t="s">
        <v>2667</v>
      </c>
      <c r="J491" t="s">
        <v>3324</v>
      </c>
      <c r="M491" s="49"/>
    </row>
    <row r="492" spans="6:13" x14ac:dyDescent="0.25">
      <c r="F492" t="s">
        <v>3353</v>
      </c>
      <c r="G492">
        <v>37242</v>
      </c>
      <c r="H492">
        <v>6636</v>
      </c>
      <c r="I492" s="25" t="s">
        <v>2667</v>
      </c>
      <c r="J492" t="s">
        <v>3354</v>
      </c>
      <c r="M492" s="49"/>
    </row>
    <row r="493" spans="6:13" x14ac:dyDescent="0.25">
      <c r="F493" t="s">
        <v>3355</v>
      </c>
      <c r="G493">
        <v>95138</v>
      </c>
      <c r="H493">
        <v>9475</v>
      </c>
      <c r="I493" s="25" t="s">
        <v>2671</v>
      </c>
      <c r="J493" t="s">
        <v>2822</v>
      </c>
      <c r="M493" s="49"/>
    </row>
    <row r="494" spans="6:13" x14ac:dyDescent="0.25">
      <c r="F494" t="s">
        <v>3356</v>
      </c>
      <c r="G494">
        <v>99518</v>
      </c>
      <c r="H494">
        <v>16071</v>
      </c>
      <c r="I494" s="25" t="s">
        <v>3005</v>
      </c>
      <c r="J494" t="s">
        <v>3129</v>
      </c>
      <c r="M494" s="49"/>
    </row>
    <row r="495" spans="6:13" x14ac:dyDescent="0.25">
      <c r="F495" t="s">
        <v>3357</v>
      </c>
      <c r="G495">
        <v>18334</v>
      </c>
      <c r="H495">
        <v>13073</v>
      </c>
      <c r="I495" s="25" t="s">
        <v>2812</v>
      </c>
      <c r="J495" t="s">
        <v>2813</v>
      </c>
      <c r="M495" s="49"/>
    </row>
    <row r="496" spans="6:13" x14ac:dyDescent="0.25">
      <c r="F496" t="s">
        <v>3358</v>
      </c>
      <c r="G496">
        <v>75385</v>
      </c>
      <c r="H496">
        <v>8235</v>
      </c>
      <c r="I496" s="25" t="s">
        <v>2639</v>
      </c>
      <c r="J496" t="s">
        <v>3043</v>
      </c>
      <c r="M496" s="49"/>
    </row>
    <row r="497" spans="6:13" x14ac:dyDescent="0.25">
      <c r="F497" t="s">
        <v>3359</v>
      </c>
      <c r="G497">
        <v>99955</v>
      </c>
      <c r="H497">
        <v>16064</v>
      </c>
      <c r="I497" s="25" t="s">
        <v>3005</v>
      </c>
      <c r="J497" t="s">
        <v>3026</v>
      </c>
      <c r="M497" s="49"/>
    </row>
    <row r="498" spans="6:13" x14ac:dyDescent="0.25">
      <c r="F498" t="s">
        <v>3360</v>
      </c>
      <c r="G498">
        <v>83646</v>
      </c>
      <c r="H498">
        <v>9173</v>
      </c>
      <c r="I498" s="25" t="s">
        <v>2671</v>
      </c>
      <c r="J498" t="s">
        <v>3280</v>
      </c>
      <c r="M498" s="49"/>
    </row>
    <row r="499" spans="6:13" x14ac:dyDescent="0.25">
      <c r="F499" t="s">
        <v>3361</v>
      </c>
      <c r="G499">
        <v>73337</v>
      </c>
      <c r="H499">
        <v>8117</v>
      </c>
      <c r="I499" s="25" t="s">
        <v>2639</v>
      </c>
      <c r="J499" t="s">
        <v>2710</v>
      </c>
      <c r="M499" s="49"/>
    </row>
    <row r="500" spans="6:13" x14ac:dyDescent="0.25">
      <c r="F500" t="s">
        <v>3362</v>
      </c>
      <c r="G500">
        <v>72574</v>
      </c>
      <c r="H500">
        <v>8415</v>
      </c>
      <c r="I500" s="25" t="s">
        <v>2639</v>
      </c>
      <c r="J500" t="s">
        <v>2946</v>
      </c>
      <c r="M500" s="49"/>
    </row>
    <row r="501" spans="6:13" x14ac:dyDescent="0.25">
      <c r="F501" t="s">
        <v>3363</v>
      </c>
      <c r="G501">
        <v>61118</v>
      </c>
      <c r="H501">
        <v>6440</v>
      </c>
      <c r="I501" s="25" t="s">
        <v>2667</v>
      </c>
      <c r="J501" t="s">
        <v>3036</v>
      </c>
      <c r="M501" s="49"/>
    </row>
    <row r="502" spans="6:13" x14ac:dyDescent="0.25">
      <c r="F502" t="s">
        <v>3364</v>
      </c>
      <c r="G502">
        <v>88339</v>
      </c>
      <c r="H502">
        <v>8436</v>
      </c>
      <c r="I502" s="25" t="s">
        <v>2639</v>
      </c>
      <c r="J502" t="s">
        <v>2689</v>
      </c>
      <c r="M502" s="49"/>
    </row>
    <row r="503" spans="6:13" x14ac:dyDescent="0.25">
      <c r="F503" t="s">
        <v>3365</v>
      </c>
      <c r="G503">
        <v>83707</v>
      </c>
      <c r="H503">
        <v>9182</v>
      </c>
      <c r="I503" s="25" t="s">
        <v>2671</v>
      </c>
      <c r="J503" t="s">
        <v>2875</v>
      </c>
      <c r="M503" s="49"/>
    </row>
    <row r="504" spans="6:13" x14ac:dyDescent="0.25">
      <c r="F504" t="s">
        <v>3366</v>
      </c>
      <c r="G504">
        <v>75323</v>
      </c>
      <c r="H504">
        <v>8235</v>
      </c>
      <c r="I504" s="25" t="s">
        <v>2639</v>
      </c>
      <c r="J504" t="s">
        <v>3043</v>
      </c>
      <c r="M504" s="49"/>
    </row>
    <row r="505" spans="6:13" x14ac:dyDescent="0.25">
      <c r="F505" t="s">
        <v>3367</v>
      </c>
      <c r="G505">
        <v>34537</v>
      </c>
      <c r="H505">
        <v>6635</v>
      </c>
      <c r="I505" s="25" t="s">
        <v>2667</v>
      </c>
      <c r="J505" t="s">
        <v>2929</v>
      </c>
      <c r="M505" s="49"/>
    </row>
    <row r="506" spans="6:13" x14ac:dyDescent="0.25">
      <c r="F506" t="s">
        <v>3368</v>
      </c>
      <c r="G506">
        <v>74206</v>
      </c>
      <c r="H506">
        <v>8125</v>
      </c>
      <c r="I506" s="25" t="s">
        <v>2639</v>
      </c>
      <c r="J506" t="s">
        <v>2681</v>
      </c>
      <c r="M506" s="49"/>
    </row>
    <row r="507" spans="6:13" x14ac:dyDescent="0.25">
      <c r="F507" t="s">
        <v>3369</v>
      </c>
      <c r="G507">
        <v>91438</v>
      </c>
      <c r="H507">
        <v>9575</v>
      </c>
      <c r="I507" s="25" t="s">
        <v>2671</v>
      </c>
      <c r="J507" t="s">
        <v>3370</v>
      </c>
      <c r="M507" s="49"/>
    </row>
    <row r="508" spans="6:13" x14ac:dyDescent="0.25">
      <c r="F508" t="s">
        <v>3371</v>
      </c>
      <c r="G508">
        <v>86825</v>
      </c>
      <c r="H508">
        <v>9778</v>
      </c>
      <c r="I508" s="25" t="s">
        <v>2671</v>
      </c>
      <c r="J508" t="s">
        <v>3081</v>
      </c>
      <c r="M508" s="49"/>
    </row>
    <row r="509" spans="6:13" x14ac:dyDescent="0.25">
      <c r="F509" t="s">
        <v>3372</v>
      </c>
      <c r="G509">
        <v>88410</v>
      </c>
      <c r="H509">
        <v>8436</v>
      </c>
      <c r="I509" s="25" t="s">
        <v>2639</v>
      </c>
      <c r="J509" t="s">
        <v>2689</v>
      </c>
      <c r="M509" s="49"/>
    </row>
    <row r="510" spans="6:13" x14ac:dyDescent="0.25">
      <c r="F510" t="s">
        <v>3373</v>
      </c>
      <c r="G510">
        <v>34596</v>
      </c>
      <c r="H510">
        <v>6634</v>
      </c>
      <c r="I510" s="25" t="s">
        <v>2667</v>
      </c>
      <c r="J510" t="s">
        <v>2981</v>
      </c>
      <c r="M510" s="49"/>
    </row>
    <row r="511" spans="6:13" x14ac:dyDescent="0.25">
      <c r="F511" t="s">
        <v>3374</v>
      </c>
      <c r="G511">
        <v>26160</v>
      </c>
      <c r="H511">
        <v>3451</v>
      </c>
      <c r="I511" s="25" t="s">
        <v>2695</v>
      </c>
      <c r="J511" t="s">
        <v>2651</v>
      </c>
      <c r="M511" s="49"/>
    </row>
    <row r="512" spans="6:13" x14ac:dyDescent="0.25">
      <c r="F512" t="s">
        <v>3375</v>
      </c>
      <c r="G512">
        <v>49635</v>
      </c>
      <c r="H512">
        <v>3459</v>
      </c>
      <c r="I512" s="25" t="s">
        <v>2695</v>
      </c>
      <c r="J512" t="s">
        <v>2913</v>
      </c>
      <c r="M512" s="49"/>
    </row>
    <row r="513" spans="6:13" x14ac:dyDescent="0.25">
      <c r="F513" t="s">
        <v>3376</v>
      </c>
      <c r="G513">
        <v>38271</v>
      </c>
      <c r="H513">
        <v>3158</v>
      </c>
      <c r="I513" s="25" t="s">
        <v>2695</v>
      </c>
      <c r="J513" t="s">
        <v>3055</v>
      </c>
      <c r="M513" s="49"/>
    </row>
    <row r="514" spans="6:13" x14ac:dyDescent="0.25">
      <c r="F514" t="s">
        <v>3377</v>
      </c>
      <c r="G514">
        <v>54657</v>
      </c>
      <c r="H514">
        <v>7232</v>
      </c>
      <c r="I514" s="25" t="s">
        <v>2744</v>
      </c>
      <c r="J514" t="s">
        <v>2733</v>
      </c>
      <c r="M514" s="49"/>
    </row>
    <row r="515" spans="6:13" x14ac:dyDescent="0.25">
      <c r="F515" t="s">
        <v>3377</v>
      </c>
      <c r="G515">
        <v>54657</v>
      </c>
      <c r="H515">
        <v>7232</v>
      </c>
      <c r="I515" s="25" t="s">
        <v>2744</v>
      </c>
      <c r="J515" t="s">
        <v>2733</v>
      </c>
      <c r="M515" s="49"/>
    </row>
    <row r="516" spans="6:13" x14ac:dyDescent="0.25">
      <c r="F516" t="s">
        <v>3378</v>
      </c>
      <c r="G516">
        <v>76532</v>
      </c>
      <c r="H516">
        <v>8211</v>
      </c>
      <c r="I516" s="25" t="s">
        <v>2639</v>
      </c>
      <c r="J516" t="s">
        <v>3379</v>
      </c>
      <c r="M516" s="49"/>
    </row>
    <row r="517" spans="6:13" x14ac:dyDescent="0.25">
      <c r="F517" t="s">
        <v>3378</v>
      </c>
      <c r="G517">
        <v>76532</v>
      </c>
      <c r="H517">
        <v>8211</v>
      </c>
      <c r="I517" s="25" t="s">
        <v>2639</v>
      </c>
      <c r="J517" t="s">
        <v>3379</v>
      </c>
      <c r="M517" s="49"/>
    </row>
    <row r="518" spans="6:13" x14ac:dyDescent="0.25">
      <c r="F518" t="s">
        <v>3378</v>
      </c>
      <c r="G518">
        <v>76530</v>
      </c>
      <c r="H518">
        <v>8211</v>
      </c>
      <c r="I518" s="25" t="s">
        <v>2639</v>
      </c>
      <c r="J518" t="s">
        <v>3379</v>
      </c>
      <c r="M518" s="49"/>
    </row>
    <row r="519" spans="6:13" x14ac:dyDescent="0.25">
      <c r="F519" t="s">
        <v>3378</v>
      </c>
      <c r="G519">
        <v>76534</v>
      </c>
      <c r="H519">
        <v>8211</v>
      </c>
      <c r="I519" s="25" t="s">
        <v>2639</v>
      </c>
      <c r="J519" t="s">
        <v>3379</v>
      </c>
      <c r="M519" s="49"/>
    </row>
    <row r="520" spans="6:13" x14ac:dyDescent="0.25">
      <c r="F520" t="s">
        <v>3380</v>
      </c>
      <c r="G520">
        <v>79410</v>
      </c>
      <c r="H520">
        <v>8315</v>
      </c>
      <c r="I520" s="25" t="s">
        <v>2639</v>
      </c>
      <c r="J520" t="s">
        <v>2682</v>
      </c>
      <c r="M520" s="49"/>
    </row>
    <row r="521" spans="6:13" x14ac:dyDescent="0.25">
      <c r="F521" t="s">
        <v>3381</v>
      </c>
      <c r="G521">
        <v>38836</v>
      </c>
      <c r="H521">
        <v>15085</v>
      </c>
      <c r="I521" s="25" t="s">
        <v>2862</v>
      </c>
      <c r="J521" t="s">
        <v>2799</v>
      </c>
      <c r="M521" s="49"/>
    </row>
    <row r="522" spans="6:13" x14ac:dyDescent="0.25">
      <c r="F522" t="s">
        <v>3382</v>
      </c>
      <c r="G522">
        <v>64754</v>
      </c>
      <c r="H522">
        <v>8226</v>
      </c>
      <c r="I522" s="25" t="s">
        <v>2639</v>
      </c>
      <c r="J522" t="s">
        <v>3063</v>
      </c>
      <c r="M522" s="49"/>
    </row>
    <row r="523" spans="6:13" x14ac:dyDescent="0.25">
      <c r="F523" t="s">
        <v>3383</v>
      </c>
      <c r="G523">
        <v>52499</v>
      </c>
      <c r="H523">
        <v>5334</v>
      </c>
      <c r="I523" s="25" t="s">
        <v>2644</v>
      </c>
      <c r="J523" t="s">
        <v>2962</v>
      </c>
      <c r="M523" s="49"/>
    </row>
    <row r="524" spans="6:13" x14ac:dyDescent="0.25">
      <c r="F524" t="s">
        <v>3384</v>
      </c>
      <c r="G524">
        <v>79353</v>
      </c>
      <c r="H524">
        <v>8316</v>
      </c>
      <c r="I524" s="25" t="s">
        <v>2639</v>
      </c>
      <c r="J524" t="s">
        <v>3385</v>
      </c>
      <c r="M524" s="49"/>
    </row>
    <row r="525" spans="6:13" x14ac:dyDescent="0.25">
      <c r="F525" t="s">
        <v>3386</v>
      </c>
      <c r="G525">
        <v>38459</v>
      </c>
      <c r="H525">
        <v>3154</v>
      </c>
      <c r="I525" s="25" t="s">
        <v>2695</v>
      </c>
      <c r="J525" t="s">
        <v>2807</v>
      </c>
      <c r="M525" s="49"/>
    </row>
    <row r="526" spans="6:13" x14ac:dyDescent="0.25">
      <c r="F526" t="s">
        <v>3387</v>
      </c>
      <c r="G526">
        <v>27245</v>
      </c>
      <c r="H526">
        <v>3251</v>
      </c>
      <c r="I526" s="25" t="s">
        <v>2695</v>
      </c>
      <c r="J526" t="s">
        <v>2715</v>
      </c>
      <c r="M526" s="49"/>
    </row>
    <row r="527" spans="6:13" x14ac:dyDescent="0.25">
      <c r="F527" t="s">
        <v>3388</v>
      </c>
      <c r="G527">
        <v>1819</v>
      </c>
      <c r="H527">
        <v>14628</v>
      </c>
      <c r="I527" s="25" t="s">
        <v>2756</v>
      </c>
      <c r="J527" t="s">
        <v>2968</v>
      </c>
      <c r="M527" s="49"/>
    </row>
    <row r="528" spans="6:13" x14ac:dyDescent="0.25">
      <c r="F528" t="s">
        <v>3389</v>
      </c>
      <c r="G528">
        <v>88255</v>
      </c>
      <c r="H528">
        <v>8436</v>
      </c>
      <c r="I528" s="25" t="s">
        <v>2639</v>
      </c>
      <c r="J528" t="s">
        <v>2689</v>
      </c>
      <c r="M528" s="49"/>
    </row>
    <row r="529" spans="6:13" x14ac:dyDescent="0.25">
      <c r="F529" t="s">
        <v>3390</v>
      </c>
      <c r="G529">
        <v>84171</v>
      </c>
      <c r="H529">
        <v>9274</v>
      </c>
      <c r="I529" s="25" t="s">
        <v>2671</v>
      </c>
      <c r="J529" t="s">
        <v>2753</v>
      </c>
      <c r="M529" s="49"/>
    </row>
    <row r="530" spans="6:13" x14ac:dyDescent="0.25">
      <c r="F530" t="s">
        <v>3391</v>
      </c>
      <c r="G530">
        <v>82065</v>
      </c>
      <c r="H530">
        <v>9184</v>
      </c>
      <c r="I530" s="25" t="s">
        <v>2671</v>
      </c>
      <c r="J530" t="s">
        <v>3168</v>
      </c>
      <c r="M530" s="49"/>
    </row>
    <row r="531" spans="6:13" x14ac:dyDescent="0.25">
      <c r="F531" t="s">
        <v>3392</v>
      </c>
      <c r="G531">
        <v>72270</v>
      </c>
      <c r="H531">
        <v>8237</v>
      </c>
      <c r="I531" s="25" t="s">
        <v>2639</v>
      </c>
      <c r="J531" t="s">
        <v>2957</v>
      </c>
      <c r="M531" s="49"/>
    </row>
    <row r="532" spans="6:13" x14ac:dyDescent="0.25">
      <c r="F532" t="s">
        <v>3393</v>
      </c>
      <c r="G532">
        <v>91083</v>
      </c>
      <c r="H532">
        <v>9572</v>
      </c>
      <c r="I532" s="25" t="s">
        <v>2671</v>
      </c>
      <c r="J532" t="s">
        <v>2726</v>
      </c>
      <c r="M532" s="49"/>
    </row>
    <row r="533" spans="6:13" x14ac:dyDescent="0.25">
      <c r="F533" t="s">
        <v>3394</v>
      </c>
      <c r="G533">
        <v>87650</v>
      </c>
      <c r="H533">
        <v>9777</v>
      </c>
      <c r="I533" s="25" t="s">
        <v>2671</v>
      </c>
      <c r="J533" t="s">
        <v>2858</v>
      </c>
      <c r="M533" s="49"/>
    </row>
    <row r="534" spans="6:13" x14ac:dyDescent="0.25">
      <c r="F534" t="s">
        <v>3395</v>
      </c>
      <c r="G534">
        <v>49456</v>
      </c>
      <c r="H534">
        <v>3460</v>
      </c>
      <c r="I534" s="25" t="s">
        <v>2695</v>
      </c>
      <c r="J534" t="s">
        <v>3029</v>
      </c>
      <c r="M534" s="49"/>
    </row>
    <row r="535" spans="6:13" x14ac:dyDescent="0.25">
      <c r="F535" t="s">
        <v>3396</v>
      </c>
      <c r="G535">
        <v>85598</v>
      </c>
      <c r="H535">
        <v>9175</v>
      </c>
      <c r="I535" s="25" t="s">
        <v>2671</v>
      </c>
      <c r="J535" t="s">
        <v>3121</v>
      </c>
      <c r="M535" s="49"/>
    </row>
    <row r="536" spans="6:13" x14ac:dyDescent="0.25">
      <c r="F536" t="s">
        <v>3397</v>
      </c>
      <c r="G536">
        <v>31609</v>
      </c>
      <c r="H536">
        <v>3256</v>
      </c>
      <c r="I536" s="25" t="s">
        <v>2695</v>
      </c>
      <c r="J536" t="s">
        <v>2892</v>
      </c>
      <c r="M536" s="49"/>
    </row>
    <row r="537" spans="6:13" x14ac:dyDescent="0.25">
      <c r="F537" t="s">
        <v>3398</v>
      </c>
      <c r="G537">
        <v>78582</v>
      </c>
      <c r="H537">
        <v>8327</v>
      </c>
      <c r="I537" s="25" t="s">
        <v>2639</v>
      </c>
      <c r="J537" t="s">
        <v>2898</v>
      </c>
      <c r="M537" s="49"/>
    </row>
    <row r="538" spans="6:13" x14ac:dyDescent="0.25">
      <c r="F538" t="s">
        <v>3399</v>
      </c>
      <c r="G538">
        <v>72336</v>
      </c>
      <c r="H538">
        <v>8417</v>
      </c>
      <c r="I538" s="25" t="s">
        <v>2639</v>
      </c>
      <c r="J538" t="s">
        <v>2890</v>
      </c>
      <c r="M538" s="49"/>
    </row>
    <row r="539" spans="6:13" x14ac:dyDescent="0.25">
      <c r="F539" t="s">
        <v>3400</v>
      </c>
      <c r="G539">
        <v>21730</v>
      </c>
      <c r="H539">
        <v>3359</v>
      </c>
      <c r="I539" s="25" t="s">
        <v>2695</v>
      </c>
      <c r="J539" t="s">
        <v>2779</v>
      </c>
      <c r="M539" s="49"/>
    </row>
    <row r="540" spans="6:13" x14ac:dyDescent="0.25">
      <c r="F540" t="s">
        <v>3401</v>
      </c>
      <c r="G540">
        <v>89177</v>
      </c>
      <c r="H540">
        <v>8425</v>
      </c>
      <c r="I540" s="25" t="s">
        <v>2639</v>
      </c>
      <c r="J540" t="s">
        <v>2648</v>
      </c>
      <c r="M540" s="49"/>
    </row>
    <row r="541" spans="6:13" x14ac:dyDescent="0.25">
      <c r="F541" t="s">
        <v>3402</v>
      </c>
      <c r="G541">
        <v>6493</v>
      </c>
      <c r="H541">
        <v>15085</v>
      </c>
      <c r="I541" s="25" t="s">
        <v>2862</v>
      </c>
      <c r="J541" t="s">
        <v>2799</v>
      </c>
      <c r="M541" s="49"/>
    </row>
    <row r="542" spans="6:13" x14ac:dyDescent="0.25">
      <c r="F542" t="s">
        <v>3402</v>
      </c>
      <c r="G542">
        <v>6493</v>
      </c>
      <c r="H542">
        <v>15085</v>
      </c>
      <c r="I542" s="25" t="s">
        <v>2862</v>
      </c>
      <c r="J542" t="s">
        <v>2799</v>
      </c>
      <c r="M542" s="49"/>
    </row>
    <row r="543" spans="6:13" x14ac:dyDescent="0.25">
      <c r="F543" t="s">
        <v>3402</v>
      </c>
      <c r="G543">
        <v>6493</v>
      </c>
      <c r="H543">
        <v>15085</v>
      </c>
      <c r="I543" s="25" t="s">
        <v>2862</v>
      </c>
      <c r="J543" t="s">
        <v>2799</v>
      </c>
      <c r="M543" s="49"/>
    </row>
    <row r="544" spans="6:13" x14ac:dyDescent="0.25">
      <c r="F544" t="s">
        <v>3402</v>
      </c>
      <c r="G544">
        <v>6493</v>
      </c>
      <c r="H544">
        <v>15085</v>
      </c>
      <c r="I544" s="25" t="s">
        <v>2862</v>
      </c>
      <c r="J544" t="s">
        <v>2799</v>
      </c>
      <c r="M544" s="49"/>
    </row>
    <row r="545" spans="6:13" x14ac:dyDescent="0.25">
      <c r="F545" t="s">
        <v>3403</v>
      </c>
      <c r="G545">
        <v>79282</v>
      </c>
      <c r="H545">
        <v>8315</v>
      </c>
      <c r="I545" s="25" t="s">
        <v>2639</v>
      </c>
      <c r="J545" t="s">
        <v>2682</v>
      </c>
      <c r="M545" s="49"/>
    </row>
    <row r="546" spans="6:13" x14ac:dyDescent="0.25">
      <c r="F546" t="s">
        <v>3404</v>
      </c>
      <c r="G546">
        <v>73666</v>
      </c>
      <c r="H546">
        <v>8116</v>
      </c>
      <c r="I546" s="25" t="s">
        <v>2639</v>
      </c>
      <c r="J546" t="s">
        <v>2834</v>
      </c>
      <c r="M546" s="49"/>
    </row>
    <row r="547" spans="6:13" x14ac:dyDescent="0.25">
      <c r="F547" t="s">
        <v>3405</v>
      </c>
      <c r="G547">
        <v>26579</v>
      </c>
      <c r="H547">
        <v>3452</v>
      </c>
      <c r="I547" s="25" t="s">
        <v>2695</v>
      </c>
      <c r="J547" t="s">
        <v>2655</v>
      </c>
      <c r="M547" s="49"/>
    </row>
    <row r="548" spans="6:13" x14ac:dyDescent="0.25">
      <c r="F548" t="s">
        <v>3406</v>
      </c>
      <c r="G548">
        <v>58802</v>
      </c>
      <c r="H548">
        <v>5962</v>
      </c>
      <c r="I548" s="25" t="s">
        <v>2644</v>
      </c>
      <c r="J548" t="s">
        <v>2860</v>
      </c>
      <c r="M548" s="49"/>
    </row>
    <row r="549" spans="6:13" x14ac:dyDescent="0.25">
      <c r="F549" t="s">
        <v>3407</v>
      </c>
      <c r="G549">
        <v>86483</v>
      </c>
      <c r="H549">
        <v>9774</v>
      </c>
      <c r="I549" s="25" t="s">
        <v>2671</v>
      </c>
      <c r="J549" t="s">
        <v>2826</v>
      </c>
      <c r="M549" s="49"/>
    </row>
    <row r="550" spans="6:13" x14ac:dyDescent="0.25">
      <c r="F550" t="s">
        <v>3408</v>
      </c>
      <c r="G550">
        <v>88481</v>
      </c>
      <c r="H550">
        <v>8425</v>
      </c>
      <c r="I550" s="25" t="s">
        <v>2639</v>
      </c>
      <c r="J550" t="s">
        <v>2648</v>
      </c>
      <c r="M550" s="49"/>
    </row>
    <row r="551" spans="6:13" x14ac:dyDescent="0.25">
      <c r="F551" t="s">
        <v>3013</v>
      </c>
      <c r="G551">
        <v>96049</v>
      </c>
      <c r="H551">
        <v>9461</v>
      </c>
      <c r="I551" s="25" t="s">
        <v>2671</v>
      </c>
      <c r="J551" t="s">
        <v>3409</v>
      </c>
      <c r="M551" s="49"/>
    </row>
    <row r="552" spans="6:13" x14ac:dyDescent="0.25">
      <c r="F552" t="s">
        <v>3013</v>
      </c>
      <c r="G552">
        <v>96050</v>
      </c>
      <c r="H552">
        <v>9461</v>
      </c>
      <c r="I552" s="25" t="s">
        <v>2671</v>
      </c>
      <c r="J552" t="s">
        <v>3409</v>
      </c>
      <c r="M552" s="49"/>
    </row>
    <row r="553" spans="6:13" x14ac:dyDescent="0.25">
      <c r="F553" t="s">
        <v>3013</v>
      </c>
      <c r="G553">
        <v>96047</v>
      </c>
      <c r="H553">
        <v>9461</v>
      </c>
      <c r="I553" s="25" t="s">
        <v>2671</v>
      </c>
      <c r="J553" t="s">
        <v>3409</v>
      </c>
      <c r="M553" s="49"/>
    </row>
    <row r="554" spans="6:13" x14ac:dyDescent="0.25">
      <c r="F554" t="s">
        <v>3013</v>
      </c>
      <c r="G554">
        <v>96052</v>
      </c>
      <c r="H554">
        <v>9461</v>
      </c>
      <c r="I554" s="25" t="s">
        <v>2671</v>
      </c>
      <c r="J554" t="s">
        <v>3409</v>
      </c>
      <c r="M554" s="49"/>
    </row>
    <row r="555" spans="6:13" x14ac:dyDescent="0.25">
      <c r="F555" t="s">
        <v>3410</v>
      </c>
      <c r="G555">
        <v>69245</v>
      </c>
      <c r="H555">
        <v>8226</v>
      </c>
      <c r="I555" s="25" t="s">
        <v>2639</v>
      </c>
      <c r="J555" t="s">
        <v>3063</v>
      </c>
      <c r="M555" s="49"/>
    </row>
    <row r="556" spans="6:13" x14ac:dyDescent="0.25">
      <c r="F556" t="s">
        <v>3411</v>
      </c>
      <c r="G556">
        <v>1728</v>
      </c>
      <c r="H556">
        <v>14628</v>
      </c>
      <c r="I556" s="25" t="s">
        <v>2756</v>
      </c>
      <c r="J556" t="s">
        <v>2968</v>
      </c>
      <c r="M556" s="49"/>
    </row>
    <row r="557" spans="6:13" x14ac:dyDescent="0.25">
      <c r="F557" t="s">
        <v>3412</v>
      </c>
      <c r="G557">
        <v>19079</v>
      </c>
      <c r="H557">
        <v>13076</v>
      </c>
      <c r="I557" s="25" t="s">
        <v>2812</v>
      </c>
      <c r="J557" t="s">
        <v>2855</v>
      </c>
      <c r="M557" s="49"/>
    </row>
    <row r="558" spans="6:13" x14ac:dyDescent="0.25">
      <c r="F558" t="s">
        <v>3413</v>
      </c>
      <c r="G558">
        <v>93092</v>
      </c>
      <c r="H558">
        <v>9375</v>
      </c>
      <c r="I558" s="25" t="s">
        <v>2671</v>
      </c>
      <c r="J558" t="s">
        <v>2986</v>
      </c>
      <c r="M558" s="49"/>
    </row>
    <row r="559" spans="6:13" x14ac:dyDescent="0.25">
      <c r="F559" t="s">
        <v>3414</v>
      </c>
      <c r="G559">
        <v>39249</v>
      </c>
      <c r="H559">
        <v>15089</v>
      </c>
      <c r="I559" s="25" t="s">
        <v>2862</v>
      </c>
      <c r="J559" t="s">
        <v>2972</v>
      </c>
      <c r="M559" s="49"/>
    </row>
    <row r="560" spans="6:13" x14ac:dyDescent="0.25">
      <c r="F560" t="s">
        <v>3415</v>
      </c>
      <c r="G560">
        <v>36456</v>
      </c>
      <c r="H560">
        <v>16063</v>
      </c>
      <c r="I560" s="25" t="s">
        <v>3005</v>
      </c>
      <c r="J560" t="s">
        <v>3308</v>
      </c>
      <c r="M560" s="49"/>
    </row>
    <row r="561" spans="6:13" x14ac:dyDescent="0.25">
      <c r="F561" t="s">
        <v>3416</v>
      </c>
      <c r="G561">
        <v>21357</v>
      </c>
      <c r="H561">
        <v>3355</v>
      </c>
      <c r="I561" s="25" t="s">
        <v>2695</v>
      </c>
      <c r="J561" t="s">
        <v>2750</v>
      </c>
      <c r="M561" s="49"/>
    </row>
    <row r="562" spans="6:13" x14ac:dyDescent="0.25">
      <c r="F562" t="s">
        <v>3417</v>
      </c>
      <c r="G562">
        <v>21397</v>
      </c>
      <c r="H562">
        <v>3355</v>
      </c>
      <c r="I562" s="25" t="s">
        <v>2695</v>
      </c>
      <c r="J562" t="s">
        <v>2750</v>
      </c>
      <c r="M562" s="49"/>
    </row>
    <row r="563" spans="6:13" x14ac:dyDescent="0.25">
      <c r="F563" t="s">
        <v>3418</v>
      </c>
      <c r="G563">
        <v>9471</v>
      </c>
      <c r="H563">
        <v>14521</v>
      </c>
      <c r="I563" s="25" t="s">
        <v>2756</v>
      </c>
      <c r="J563" t="s">
        <v>2653</v>
      </c>
      <c r="M563" s="49"/>
    </row>
    <row r="564" spans="6:13" x14ac:dyDescent="0.25">
      <c r="F564" t="s">
        <v>3419</v>
      </c>
      <c r="G564">
        <v>78580</v>
      </c>
      <c r="H564">
        <v>8327</v>
      </c>
      <c r="I564" s="25" t="s">
        <v>2639</v>
      </c>
      <c r="J564" t="s">
        <v>2898</v>
      </c>
      <c r="M564" s="49"/>
    </row>
    <row r="565" spans="6:13" x14ac:dyDescent="0.25">
      <c r="F565" t="s">
        <v>3420</v>
      </c>
      <c r="G565">
        <v>23863</v>
      </c>
      <c r="H565">
        <v>1060</v>
      </c>
      <c r="I565" s="25" t="s">
        <v>2706</v>
      </c>
      <c r="J565" t="s">
        <v>2984</v>
      </c>
      <c r="M565" s="49"/>
    </row>
    <row r="566" spans="6:13" x14ac:dyDescent="0.25">
      <c r="F566" t="s">
        <v>3420</v>
      </c>
      <c r="G566">
        <v>23863</v>
      </c>
      <c r="H566">
        <v>1062</v>
      </c>
      <c r="I566" s="25" t="s">
        <v>2706</v>
      </c>
      <c r="J566" t="s">
        <v>2809</v>
      </c>
      <c r="M566" s="49"/>
    </row>
    <row r="567" spans="6:13" x14ac:dyDescent="0.25">
      <c r="F567" t="s">
        <v>3421</v>
      </c>
      <c r="G567">
        <v>24793</v>
      </c>
      <c r="H567">
        <v>1058</v>
      </c>
      <c r="I567" s="25" t="s">
        <v>2706</v>
      </c>
      <c r="J567" t="s">
        <v>2707</v>
      </c>
      <c r="M567" s="49"/>
    </row>
    <row r="568" spans="6:13" x14ac:dyDescent="0.25">
      <c r="F568" t="s">
        <v>3422</v>
      </c>
      <c r="G568">
        <v>22941</v>
      </c>
      <c r="H568">
        <v>1062</v>
      </c>
      <c r="I568" s="25" t="s">
        <v>2706</v>
      </c>
      <c r="J568" t="s">
        <v>2809</v>
      </c>
      <c r="M568" s="49"/>
    </row>
    <row r="569" spans="6:13" x14ac:dyDescent="0.25">
      <c r="F569" t="s">
        <v>3423</v>
      </c>
      <c r="G569">
        <v>23826</v>
      </c>
      <c r="H569">
        <v>1060</v>
      </c>
      <c r="I569" s="25" t="s">
        <v>2706</v>
      </c>
      <c r="J569" t="s">
        <v>2984</v>
      </c>
      <c r="M569" s="49"/>
    </row>
    <row r="570" spans="6:13" x14ac:dyDescent="0.25">
      <c r="F570" t="s">
        <v>3424</v>
      </c>
      <c r="G570">
        <v>24360</v>
      </c>
      <c r="H570">
        <v>1058</v>
      </c>
      <c r="I570" s="25" t="s">
        <v>2706</v>
      </c>
      <c r="J570" t="s">
        <v>2707</v>
      </c>
      <c r="M570" s="49"/>
    </row>
    <row r="571" spans="6:13" x14ac:dyDescent="0.25">
      <c r="F571" t="s">
        <v>3425</v>
      </c>
      <c r="G571">
        <v>39179</v>
      </c>
      <c r="H571">
        <v>15083</v>
      </c>
      <c r="I571" s="25" t="s">
        <v>2862</v>
      </c>
      <c r="J571" t="s">
        <v>2673</v>
      </c>
      <c r="M571" s="49"/>
    </row>
    <row r="572" spans="6:13" x14ac:dyDescent="0.25">
      <c r="F572" t="s">
        <v>3426</v>
      </c>
      <c r="G572">
        <v>25719</v>
      </c>
      <c r="H572">
        <v>1051</v>
      </c>
      <c r="I572" s="25" t="s">
        <v>2706</v>
      </c>
      <c r="J572" t="s">
        <v>2718</v>
      </c>
      <c r="M572" s="49"/>
    </row>
    <row r="573" spans="6:13" x14ac:dyDescent="0.25">
      <c r="F573" t="s">
        <v>3427</v>
      </c>
      <c r="G573">
        <v>25355</v>
      </c>
      <c r="H573">
        <v>1056</v>
      </c>
      <c r="I573" s="25" t="s">
        <v>2706</v>
      </c>
      <c r="J573" t="s">
        <v>2932</v>
      </c>
      <c r="M573" s="49"/>
    </row>
    <row r="574" spans="6:13" x14ac:dyDescent="0.25">
      <c r="F574" t="s">
        <v>3428</v>
      </c>
      <c r="G574">
        <v>95671</v>
      </c>
      <c r="H574">
        <v>9377</v>
      </c>
      <c r="I574" s="25" t="s">
        <v>2671</v>
      </c>
      <c r="J574" t="s">
        <v>3014</v>
      </c>
      <c r="M574" s="49"/>
    </row>
    <row r="575" spans="6:13" x14ac:dyDescent="0.25">
      <c r="F575" t="s">
        <v>3429</v>
      </c>
      <c r="G575">
        <v>23968</v>
      </c>
      <c r="H575">
        <v>13074</v>
      </c>
      <c r="I575" s="25" t="s">
        <v>2812</v>
      </c>
      <c r="J575" t="s">
        <v>2896</v>
      </c>
      <c r="M575" s="49"/>
    </row>
    <row r="576" spans="6:13" x14ac:dyDescent="0.25">
      <c r="F576" t="s">
        <v>3430</v>
      </c>
      <c r="G576">
        <v>49406</v>
      </c>
      <c r="H576">
        <v>3251</v>
      </c>
      <c r="I576" s="25" t="s">
        <v>2695</v>
      </c>
      <c r="J576" t="s">
        <v>2715</v>
      </c>
      <c r="M576" s="49"/>
    </row>
    <row r="577" spans="6:13" x14ac:dyDescent="0.25">
      <c r="F577" t="s">
        <v>3431</v>
      </c>
      <c r="G577">
        <v>32683</v>
      </c>
      <c r="H577">
        <v>5766</v>
      </c>
      <c r="I577" s="25" t="s">
        <v>2644</v>
      </c>
      <c r="J577" t="s">
        <v>2844</v>
      </c>
      <c r="M577" s="49"/>
    </row>
    <row r="578" spans="6:13" x14ac:dyDescent="0.25">
      <c r="F578" t="s">
        <v>3432</v>
      </c>
      <c r="G578">
        <v>22885</v>
      </c>
      <c r="H578">
        <v>1062</v>
      </c>
      <c r="I578" s="25" t="s">
        <v>2706</v>
      </c>
      <c r="J578" t="s">
        <v>2809</v>
      </c>
      <c r="M578" s="49"/>
    </row>
    <row r="579" spans="6:13" x14ac:dyDescent="0.25">
      <c r="F579" t="s">
        <v>3433</v>
      </c>
      <c r="G579">
        <v>30890</v>
      </c>
      <c r="H579">
        <v>3241</v>
      </c>
      <c r="I579" s="25" t="s">
        <v>2695</v>
      </c>
      <c r="J579" t="s">
        <v>2942</v>
      </c>
      <c r="M579" s="49"/>
    </row>
    <row r="580" spans="6:13" x14ac:dyDescent="0.25">
      <c r="F580" t="s">
        <v>3434</v>
      </c>
      <c r="G580">
        <v>26676</v>
      </c>
      <c r="H580">
        <v>3453</v>
      </c>
      <c r="I580" s="25" t="s">
        <v>2695</v>
      </c>
      <c r="J580" t="s">
        <v>2690</v>
      </c>
      <c r="M580" s="49"/>
    </row>
    <row r="581" spans="6:13" x14ac:dyDescent="0.25">
      <c r="F581" t="s">
        <v>3435</v>
      </c>
      <c r="G581">
        <v>18356</v>
      </c>
      <c r="H581">
        <v>13073</v>
      </c>
      <c r="I581" s="25" t="s">
        <v>2812</v>
      </c>
      <c r="J581" t="s">
        <v>2813</v>
      </c>
      <c r="M581" s="49"/>
    </row>
    <row r="582" spans="6:13" x14ac:dyDescent="0.25">
      <c r="F582" t="s">
        <v>3435</v>
      </c>
      <c r="G582">
        <v>18356</v>
      </c>
      <c r="H582">
        <v>13073</v>
      </c>
      <c r="I582" s="25" t="s">
        <v>2812</v>
      </c>
      <c r="J582" t="s">
        <v>2813</v>
      </c>
      <c r="M582" s="49"/>
    </row>
    <row r="583" spans="6:13" x14ac:dyDescent="0.25">
      <c r="F583" t="s">
        <v>3436</v>
      </c>
      <c r="G583">
        <v>73566</v>
      </c>
      <c r="H583">
        <v>8135</v>
      </c>
      <c r="I583" s="25" t="s">
        <v>2639</v>
      </c>
      <c r="J583" t="s">
        <v>3437</v>
      </c>
      <c r="M583" s="49"/>
    </row>
    <row r="584" spans="6:13" x14ac:dyDescent="0.25">
      <c r="F584" t="s">
        <v>3436</v>
      </c>
      <c r="G584">
        <v>73566</v>
      </c>
      <c r="H584">
        <v>8136</v>
      </c>
      <c r="I584" s="25" t="s">
        <v>2639</v>
      </c>
      <c r="J584" t="s">
        <v>2660</v>
      </c>
      <c r="M584" s="49"/>
    </row>
    <row r="585" spans="6:13" x14ac:dyDescent="0.25">
      <c r="F585" t="s">
        <v>3438</v>
      </c>
      <c r="G585">
        <v>29576</v>
      </c>
      <c r="H585">
        <v>3360</v>
      </c>
      <c r="I585" s="25" t="s">
        <v>2695</v>
      </c>
      <c r="J585" t="s">
        <v>3021</v>
      </c>
      <c r="M585" s="49"/>
    </row>
    <row r="586" spans="6:13" x14ac:dyDescent="0.25">
      <c r="F586" t="s">
        <v>3439</v>
      </c>
      <c r="G586">
        <v>15837</v>
      </c>
      <c r="H586">
        <v>12072</v>
      </c>
      <c r="I586" s="25" t="s">
        <v>2977</v>
      </c>
      <c r="J586" t="s">
        <v>3077</v>
      </c>
      <c r="M586" s="49"/>
    </row>
    <row r="587" spans="6:13" x14ac:dyDescent="0.25">
      <c r="F587" t="s">
        <v>3440</v>
      </c>
      <c r="G587">
        <v>49453</v>
      </c>
      <c r="H587">
        <v>3251</v>
      </c>
      <c r="I587" s="25" t="s">
        <v>2695</v>
      </c>
      <c r="J587" t="s">
        <v>2715</v>
      </c>
      <c r="M587" s="49"/>
    </row>
    <row r="588" spans="6:13" x14ac:dyDescent="0.25">
      <c r="F588" t="s">
        <v>3441</v>
      </c>
      <c r="G588">
        <v>38476</v>
      </c>
      <c r="H588">
        <v>3151</v>
      </c>
      <c r="I588" s="25" t="s">
        <v>2695</v>
      </c>
      <c r="J588" t="s">
        <v>2747</v>
      </c>
      <c r="M588" s="49"/>
    </row>
    <row r="589" spans="6:13" x14ac:dyDescent="0.25">
      <c r="F589" t="s">
        <v>3442</v>
      </c>
      <c r="G589">
        <v>53534</v>
      </c>
      <c r="H589">
        <v>7131</v>
      </c>
      <c r="I589" s="25" t="s">
        <v>2744</v>
      </c>
      <c r="J589" t="s">
        <v>2643</v>
      </c>
      <c r="M589" s="49"/>
    </row>
    <row r="590" spans="6:13" x14ac:dyDescent="0.25">
      <c r="F590" t="s">
        <v>3443</v>
      </c>
      <c r="G590">
        <v>27211</v>
      </c>
      <c r="H590">
        <v>3251</v>
      </c>
      <c r="I590" s="25" t="s">
        <v>2695</v>
      </c>
      <c r="J590" t="s">
        <v>2715</v>
      </c>
      <c r="M590" s="49"/>
    </row>
    <row r="591" spans="6:13" x14ac:dyDescent="0.25">
      <c r="F591" t="s">
        <v>3444</v>
      </c>
      <c r="G591">
        <v>97654</v>
      </c>
      <c r="H591">
        <v>9673</v>
      </c>
      <c r="I591" s="25" t="s">
        <v>2671</v>
      </c>
      <c r="J591" t="s">
        <v>3297</v>
      </c>
      <c r="M591" s="49"/>
    </row>
    <row r="592" spans="6:13" x14ac:dyDescent="0.25">
      <c r="F592" t="s">
        <v>3445</v>
      </c>
      <c r="G592">
        <v>35088</v>
      </c>
      <c r="H592">
        <v>6635</v>
      </c>
      <c r="I592" s="25" t="s">
        <v>2667</v>
      </c>
      <c r="J592" t="s">
        <v>2929</v>
      </c>
      <c r="M592" s="49"/>
    </row>
    <row r="593" spans="6:13" x14ac:dyDescent="0.25">
      <c r="F593" t="s">
        <v>3446</v>
      </c>
      <c r="G593">
        <v>66484</v>
      </c>
      <c r="H593">
        <v>7340</v>
      </c>
      <c r="I593" s="25" t="s">
        <v>2744</v>
      </c>
      <c r="J593" t="s">
        <v>3447</v>
      </c>
      <c r="M593" s="49"/>
    </row>
    <row r="594" spans="6:13" x14ac:dyDescent="0.25">
      <c r="F594" t="s">
        <v>3446</v>
      </c>
      <c r="G594">
        <v>66484</v>
      </c>
      <c r="H594">
        <v>7340</v>
      </c>
      <c r="I594" s="25" t="s">
        <v>2744</v>
      </c>
      <c r="J594" t="s">
        <v>3447</v>
      </c>
      <c r="M594" s="49"/>
    </row>
    <row r="595" spans="6:13" x14ac:dyDescent="0.25">
      <c r="F595" t="s">
        <v>3448</v>
      </c>
      <c r="G595">
        <v>91460</v>
      </c>
      <c r="H595">
        <v>9575</v>
      </c>
      <c r="I595" s="25" t="s">
        <v>2671</v>
      </c>
      <c r="J595" t="s">
        <v>3370</v>
      </c>
      <c r="M595" s="49"/>
    </row>
    <row r="596" spans="6:13" x14ac:dyDescent="0.25">
      <c r="F596" t="s">
        <v>3449</v>
      </c>
      <c r="G596">
        <v>55774</v>
      </c>
      <c r="H596">
        <v>7134</v>
      </c>
      <c r="I596" s="25" t="s">
        <v>2744</v>
      </c>
      <c r="J596" t="s">
        <v>2669</v>
      </c>
      <c r="M596" s="49"/>
    </row>
    <row r="597" spans="6:13" x14ac:dyDescent="0.25">
      <c r="F597" t="s">
        <v>3450</v>
      </c>
      <c r="G597">
        <v>96148</v>
      </c>
      <c r="H597">
        <v>9471</v>
      </c>
      <c r="I597" s="25" t="s">
        <v>2671</v>
      </c>
      <c r="J597" t="s">
        <v>3013</v>
      </c>
      <c r="M597" s="49"/>
    </row>
    <row r="598" spans="6:13" x14ac:dyDescent="0.25">
      <c r="F598" t="s">
        <v>3451</v>
      </c>
      <c r="G598">
        <v>34225</v>
      </c>
      <c r="H598">
        <v>6633</v>
      </c>
      <c r="I598" s="25" t="s">
        <v>2667</v>
      </c>
      <c r="J598" t="s">
        <v>2783</v>
      </c>
      <c r="M598" s="49"/>
    </row>
    <row r="599" spans="6:13" x14ac:dyDescent="0.25">
      <c r="F599" t="s">
        <v>3452</v>
      </c>
      <c r="G599">
        <v>54538</v>
      </c>
      <c r="H599">
        <v>7231</v>
      </c>
      <c r="I599" s="25" t="s">
        <v>2744</v>
      </c>
      <c r="J599" t="s">
        <v>2664</v>
      </c>
      <c r="M599" s="49"/>
    </row>
    <row r="600" spans="6:13" x14ac:dyDescent="0.25">
      <c r="F600" t="s">
        <v>2662</v>
      </c>
      <c r="G600">
        <v>2625</v>
      </c>
      <c r="H600">
        <v>14625</v>
      </c>
      <c r="I600" s="25" t="s">
        <v>2756</v>
      </c>
      <c r="J600" t="s">
        <v>2662</v>
      </c>
      <c r="M600" s="49"/>
    </row>
    <row r="601" spans="6:13" x14ac:dyDescent="0.25">
      <c r="F601" t="s">
        <v>3453</v>
      </c>
      <c r="G601">
        <v>49844</v>
      </c>
      <c r="H601">
        <v>3454</v>
      </c>
      <c r="I601" s="25" t="s">
        <v>2695</v>
      </c>
      <c r="J601" t="s">
        <v>2739</v>
      </c>
      <c r="M601" s="49"/>
    </row>
    <row r="602" spans="6:13" x14ac:dyDescent="0.25">
      <c r="F602" t="s">
        <v>3454</v>
      </c>
      <c r="G602">
        <v>94137</v>
      </c>
      <c r="H602">
        <v>9277</v>
      </c>
      <c r="I602" s="25" t="s">
        <v>2671</v>
      </c>
      <c r="J602" t="s">
        <v>3150</v>
      </c>
      <c r="M602" s="49"/>
    </row>
    <row r="603" spans="6:13" x14ac:dyDescent="0.25">
      <c r="F603" t="s">
        <v>3455</v>
      </c>
      <c r="G603">
        <v>84092</v>
      </c>
      <c r="H603">
        <v>9274</v>
      </c>
      <c r="I603" s="25" t="s">
        <v>2671</v>
      </c>
      <c r="J603" t="s">
        <v>2753</v>
      </c>
      <c r="M603" s="49"/>
    </row>
    <row r="604" spans="6:13" x14ac:dyDescent="0.25">
      <c r="F604" t="s">
        <v>3456</v>
      </c>
      <c r="G604">
        <v>94252</v>
      </c>
      <c r="H604">
        <v>9276</v>
      </c>
      <c r="I604" s="25" t="s">
        <v>2671</v>
      </c>
      <c r="J604" t="s">
        <v>2699</v>
      </c>
      <c r="M604" s="49"/>
    </row>
    <row r="605" spans="6:13" x14ac:dyDescent="0.25">
      <c r="F605" t="s">
        <v>3457</v>
      </c>
      <c r="G605">
        <v>83457</v>
      </c>
      <c r="H605">
        <v>9172</v>
      </c>
      <c r="I605" s="25" t="s">
        <v>2671</v>
      </c>
      <c r="J605" t="s">
        <v>2663</v>
      </c>
      <c r="M605" s="49"/>
    </row>
    <row r="606" spans="6:13" x14ac:dyDescent="0.25">
      <c r="F606" t="s">
        <v>3458</v>
      </c>
      <c r="G606">
        <v>82435</v>
      </c>
      <c r="H606">
        <v>9180</v>
      </c>
      <c r="I606" s="25" t="s">
        <v>2671</v>
      </c>
      <c r="J606" t="s">
        <v>2768</v>
      </c>
      <c r="M606" s="49"/>
    </row>
    <row r="607" spans="6:13" x14ac:dyDescent="0.25">
      <c r="F607" t="s">
        <v>2801</v>
      </c>
      <c r="G607">
        <v>95448</v>
      </c>
      <c r="H607">
        <v>9462</v>
      </c>
      <c r="I607" s="25" t="s">
        <v>2671</v>
      </c>
      <c r="J607" t="s">
        <v>3459</v>
      </c>
      <c r="M607" s="49"/>
    </row>
    <row r="608" spans="6:13" x14ac:dyDescent="0.25">
      <c r="F608" t="s">
        <v>2801</v>
      </c>
      <c r="G608">
        <v>95445</v>
      </c>
      <c r="H608">
        <v>9462</v>
      </c>
      <c r="I608" s="25" t="s">
        <v>2671</v>
      </c>
      <c r="J608" t="s">
        <v>3459</v>
      </c>
      <c r="M608" s="49"/>
    </row>
    <row r="609" spans="6:13" x14ac:dyDescent="0.25">
      <c r="F609" t="s">
        <v>2801</v>
      </c>
      <c r="G609">
        <v>95447</v>
      </c>
      <c r="H609">
        <v>9462</v>
      </c>
      <c r="I609" s="25" t="s">
        <v>2671</v>
      </c>
      <c r="J609" t="s">
        <v>3459</v>
      </c>
      <c r="M609" s="49"/>
    </row>
    <row r="610" spans="6:13" x14ac:dyDescent="0.25">
      <c r="F610" t="s">
        <v>2801</v>
      </c>
      <c r="G610">
        <v>95444</v>
      </c>
      <c r="H610">
        <v>9462</v>
      </c>
      <c r="I610" s="25" t="s">
        <v>2671</v>
      </c>
      <c r="J610" t="s">
        <v>3459</v>
      </c>
      <c r="M610" s="49"/>
    </row>
    <row r="611" spans="6:13" x14ac:dyDescent="0.25">
      <c r="F611" t="s">
        <v>3460</v>
      </c>
      <c r="G611">
        <v>83735</v>
      </c>
      <c r="H611">
        <v>9182</v>
      </c>
      <c r="I611" s="25" t="s">
        <v>2671</v>
      </c>
      <c r="J611" t="s">
        <v>2875</v>
      </c>
      <c r="M611" s="49"/>
    </row>
    <row r="612" spans="6:13" x14ac:dyDescent="0.25">
      <c r="F612" t="s">
        <v>3461</v>
      </c>
      <c r="G612">
        <v>36179</v>
      </c>
      <c r="H612">
        <v>6632</v>
      </c>
      <c r="I612" s="25" t="s">
        <v>2667</v>
      </c>
      <c r="J612" t="s">
        <v>2924</v>
      </c>
      <c r="M612" s="49"/>
    </row>
    <row r="613" spans="6:13" x14ac:dyDescent="0.25">
      <c r="F613" t="s">
        <v>3462</v>
      </c>
      <c r="G613">
        <v>67827</v>
      </c>
      <c r="H613">
        <v>7133</v>
      </c>
      <c r="I613" s="25" t="s">
        <v>2744</v>
      </c>
      <c r="J613" t="s">
        <v>2658</v>
      </c>
      <c r="M613" s="49"/>
    </row>
    <row r="614" spans="6:13" x14ac:dyDescent="0.25">
      <c r="F614" t="s">
        <v>3463</v>
      </c>
      <c r="G614">
        <v>66894</v>
      </c>
      <c r="H614">
        <v>7335</v>
      </c>
      <c r="I614" s="25" t="s">
        <v>2744</v>
      </c>
      <c r="J614" t="s">
        <v>3464</v>
      </c>
      <c r="M614" s="49"/>
    </row>
    <row r="615" spans="6:13" x14ac:dyDescent="0.25">
      <c r="F615" t="s">
        <v>3463</v>
      </c>
      <c r="G615">
        <v>66894</v>
      </c>
      <c r="H615">
        <v>7340</v>
      </c>
      <c r="I615" s="25" t="s">
        <v>2744</v>
      </c>
      <c r="J615" t="s">
        <v>3447</v>
      </c>
      <c r="M615" s="49"/>
    </row>
    <row r="616" spans="6:13" x14ac:dyDescent="0.25">
      <c r="F616" t="s">
        <v>3463</v>
      </c>
      <c r="G616">
        <v>91572</v>
      </c>
      <c r="H616">
        <v>9571</v>
      </c>
      <c r="I616" s="25" t="s">
        <v>2671</v>
      </c>
      <c r="J616" t="s">
        <v>2734</v>
      </c>
      <c r="M616" s="49"/>
    </row>
    <row r="617" spans="6:13" x14ac:dyDescent="0.25">
      <c r="F617" t="s">
        <v>3465</v>
      </c>
      <c r="G617">
        <v>67595</v>
      </c>
      <c r="H617">
        <v>7331</v>
      </c>
      <c r="I617" s="25" t="s">
        <v>2744</v>
      </c>
      <c r="J617" t="s">
        <v>2650</v>
      </c>
      <c r="M617" s="49"/>
    </row>
    <row r="618" spans="6:13" x14ac:dyDescent="0.25">
      <c r="F618" t="s">
        <v>3466</v>
      </c>
      <c r="G618">
        <v>92699</v>
      </c>
      <c r="H618">
        <v>9374</v>
      </c>
      <c r="I618" s="25" t="s">
        <v>2671</v>
      </c>
      <c r="J618" t="s">
        <v>3041</v>
      </c>
      <c r="M618" s="49"/>
    </row>
    <row r="619" spans="6:13" x14ac:dyDescent="0.25">
      <c r="F619" t="s">
        <v>3467</v>
      </c>
      <c r="G619">
        <v>21643</v>
      </c>
      <c r="H619">
        <v>3359</v>
      </c>
      <c r="I619" s="25" t="s">
        <v>2695</v>
      </c>
      <c r="J619" t="s">
        <v>2779</v>
      </c>
      <c r="M619" s="49"/>
    </row>
    <row r="620" spans="6:13" x14ac:dyDescent="0.25">
      <c r="F620" t="s">
        <v>3468</v>
      </c>
      <c r="G620">
        <v>31699</v>
      </c>
      <c r="H620">
        <v>3257</v>
      </c>
      <c r="I620" s="25" t="s">
        <v>2695</v>
      </c>
      <c r="J620" t="s">
        <v>2788</v>
      </c>
      <c r="M620" s="49"/>
    </row>
    <row r="621" spans="6:13" x14ac:dyDescent="0.25">
      <c r="F621" t="s">
        <v>3469</v>
      </c>
      <c r="G621">
        <v>66701</v>
      </c>
      <c r="H621">
        <v>10042</v>
      </c>
      <c r="I621" s="25" t="s">
        <v>3470</v>
      </c>
      <c r="J621" t="s">
        <v>3471</v>
      </c>
      <c r="M621" s="49"/>
    </row>
    <row r="622" spans="6:13" x14ac:dyDescent="0.25">
      <c r="F622" t="s">
        <v>3472</v>
      </c>
      <c r="G622">
        <v>59269</v>
      </c>
      <c r="H622">
        <v>5570</v>
      </c>
      <c r="I622" s="25" t="s">
        <v>2644</v>
      </c>
      <c r="J622" t="s">
        <v>2775</v>
      </c>
      <c r="M622" s="49"/>
    </row>
    <row r="623" spans="6:13" x14ac:dyDescent="0.25">
      <c r="F623" t="s">
        <v>3473</v>
      </c>
      <c r="G623">
        <v>50181</v>
      </c>
      <c r="H623">
        <v>5362</v>
      </c>
      <c r="I623" s="25" t="s">
        <v>2644</v>
      </c>
      <c r="J623" t="s">
        <v>2947</v>
      </c>
      <c r="M623" s="49"/>
    </row>
    <row r="624" spans="6:13" x14ac:dyDescent="0.25">
      <c r="F624" t="s">
        <v>3474</v>
      </c>
      <c r="G624">
        <v>47551</v>
      </c>
      <c r="H624">
        <v>5154</v>
      </c>
      <c r="I624" s="25" t="s">
        <v>2644</v>
      </c>
      <c r="J624" t="s">
        <v>2835</v>
      </c>
      <c r="M624" s="49"/>
    </row>
    <row r="625" spans="6:13" x14ac:dyDescent="0.25">
      <c r="F625" t="s">
        <v>3475</v>
      </c>
      <c r="G625">
        <v>29355</v>
      </c>
      <c r="H625">
        <v>3351</v>
      </c>
      <c r="I625" s="25" t="s">
        <v>2695</v>
      </c>
      <c r="J625" t="s">
        <v>2717</v>
      </c>
      <c r="M625" s="49"/>
    </row>
    <row r="626" spans="6:13" x14ac:dyDescent="0.25">
      <c r="F626" t="s">
        <v>3476</v>
      </c>
      <c r="G626">
        <v>48361</v>
      </c>
      <c r="H626">
        <v>5570</v>
      </c>
      <c r="I626" s="25" t="s">
        <v>2644</v>
      </c>
      <c r="J626" t="s">
        <v>2775</v>
      </c>
      <c r="M626" s="49"/>
    </row>
    <row r="627" spans="6:13" x14ac:dyDescent="0.25">
      <c r="F627" t="s">
        <v>3477</v>
      </c>
      <c r="G627">
        <v>14547</v>
      </c>
      <c r="H627">
        <v>12069</v>
      </c>
      <c r="I627" s="25" t="s">
        <v>2977</v>
      </c>
      <c r="J627" t="s">
        <v>3478</v>
      </c>
      <c r="M627" s="49"/>
    </row>
    <row r="628" spans="6:13" x14ac:dyDescent="0.25">
      <c r="F628" t="s">
        <v>3479</v>
      </c>
      <c r="G628">
        <v>15848</v>
      </c>
      <c r="H628">
        <v>12067</v>
      </c>
      <c r="I628" s="25" t="s">
        <v>2977</v>
      </c>
      <c r="J628" t="s">
        <v>3332</v>
      </c>
      <c r="M628" s="49"/>
    </row>
    <row r="629" spans="6:13" x14ac:dyDescent="0.25">
      <c r="F629" t="s">
        <v>3480</v>
      </c>
      <c r="G629">
        <v>38489</v>
      </c>
      <c r="H629">
        <v>15081</v>
      </c>
      <c r="I629" s="25" t="s">
        <v>2862</v>
      </c>
      <c r="J629" t="s">
        <v>2649</v>
      </c>
      <c r="M629" s="49"/>
    </row>
    <row r="630" spans="6:13" x14ac:dyDescent="0.25">
      <c r="F630" t="s">
        <v>3481</v>
      </c>
      <c r="G630">
        <v>14778</v>
      </c>
      <c r="H630">
        <v>12069</v>
      </c>
      <c r="I630" s="25" t="s">
        <v>2977</v>
      </c>
      <c r="J630" t="s">
        <v>3478</v>
      </c>
      <c r="M630" s="49"/>
    </row>
    <row r="631" spans="6:13" x14ac:dyDescent="0.25">
      <c r="F631" t="s">
        <v>3481</v>
      </c>
      <c r="G631">
        <v>14778</v>
      </c>
      <c r="H631">
        <v>12069</v>
      </c>
      <c r="I631" s="25" t="s">
        <v>2977</v>
      </c>
      <c r="J631" t="s">
        <v>3478</v>
      </c>
      <c r="M631" s="49"/>
    </row>
    <row r="632" spans="6:13" x14ac:dyDescent="0.25">
      <c r="F632" t="s">
        <v>3482</v>
      </c>
      <c r="G632">
        <v>25850</v>
      </c>
      <c r="H632">
        <v>1054</v>
      </c>
      <c r="I632" s="25" t="s">
        <v>2706</v>
      </c>
      <c r="J632" t="s">
        <v>2816</v>
      </c>
      <c r="M632" s="49"/>
    </row>
    <row r="633" spans="6:13" x14ac:dyDescent="0.25">
      <c r="F633" t="s">
        <v>3483</v>
      </c>
      <c r="G633">
        <v>25573</v>
      </c>
      <c r="H633">
        <v>1061</v>
      </c>
      <c r="I633" s="25" t="s">
        <v>2706</v>
      </c>
      <c r="J633" t="s">
        <v>2998</v>
      </c>
      <c r="M633" s="49"/>
    </row>
    <row r="634" spans="6:13" x14ac:dyDescent="0.25">
      <c r="F634" t="s">
        <v>3484</v>
      </c>
      <c r="G634">
        <v>2736</v>
      </c>
      <c r="H634">
        <v>14626</v>
      </c>
      <c r="I634" s="25" t="s">
        <v>2756</v>
      </c>
      <c r="J634" t="s">
        <v>2771</v>
      </c>
      <c r="M634" s="49"/>
    </row>
    <row r="635" spans="6:13" x14ac:dyDescent="0.25">
      <c r="F635" t="s">
        <v>3485</v>
      </c>
      <c r="G635">
        <v>38382</v>
      </c>
      <c r="H635">
        <v>3154</v>
      </c>
      <c r="I635" s="25" t="s">
        <v>2695</v>
      </c>
      <c r="J635" t="s">
        <v>2807</v>
      </c>
      <c r="M635" s="49"/>
    </row>
    <row r="636" spans="6:13" x14ac:dyDescent="0.25">
      <c r="F636" t="s">
        <v>3486</v>
      </c>
      <c r="G636">
        <v>92339</v>
      </c>
      <c r="H636">
        <v>9176</v>
      </c>
      <c r="I636" s="25" t="s">
        <v>2671</v>
      </c>
      <c r="J636" t="s">
        <v>2723</v>
      </c>
      <c r="M636" s="49"/>
    </row>
    <row r="637" spans="6:13" x14ac:dyDescent="0.25">
      <c r="F637" t="s">
        <v>3487</v>
      </c>
      <c r="G637">
        <v>71717</v>
      </c>
      <c r="H637">
        <v>8125</v>
      </c>
      <c r="I637" s="25" t="s">
        <v>2639</v>
      </c>
      <c r="J637" t="s">
        <v>2681</v>
      </c>
      <c r="M637" s="49"/>
    </row>
    <row r="638" spans="6:13" x14ac:dyDescent="0.25">
      <c r="F638" t="s">
        <v>3488</v>
      </c>
      <c r="G638">
        <v>89179</v>
      </c>
      <c r="H638">
        <v>8425</v>
      </c>
      <c r="I638" s="25" t="s">
        <v>2639</v>
      </c>
      <c r="J638" t="s">
        <v>2648</v>
      </c>
      <c r="M638" s="49"/>
    </row>
    <row r="639" spans="6:13" x14ac:dyDescent="0.25">
      <c r="F639" t="s">
        <v>3489</v>
      </c>
      <c r="G639">
        <v>67259</v>
      </c>
      <c r="H639">
        <v>7338</v>
      </c>
      <c r="I639" s="25" t="s">
        <v>2744</v>
      </c>
      <c r="J639" t="s">
        <v>3069</v>
      </c>
      <c r="M639" s="49"/>
    </row>
    <row r="640" spans="6:13" x14ac:dyDescent="0.25">
      <c r="F640" t="s">
        <v>3490</v>
      </c>
      <c r="G640">
        <v>4874</v>
      </c>
      <c r="H640">
        <v>14730</v>
      </c>
      <c r="I640" s="25" t="s">
        <v>2756</v>
      </c>
      <c r="J640" t="s">
        <v>2704</v>
      </c>
      <c r="M640" s="49"/>
    </row>
    <row r="641" spans="6:13" x14ac:dyDescent="0.25">
      <c r="F641" t="s">
        <v>3490</v>
      </c>
      <c r="G641">
        <v>4889</v>
      </c>
      <c r="H641">
        <v>14730</v>
      </c>
      <c r="I641" s="25" t="s">
        <v>2756</v>
      </c>
      <c r="J641" t="s">
        <v>2704</v>
      </c>
      <c r="M641" s="49"/>
    </row>
    <row r="642" spans="6:13" x14ac:dyDescent="0.25">
      <c r="F642" t="s">
        <v>3491</v>
      </c>
      <c r="G642">
        <v>56745</v>
      </c>
      <c r="H642">
        <v>7131</v>
      </c>
      <c r="I642" s="25" t="s">
        <v>2744</v>
      </c>
      <c r="J642" t="s">
        <v>2643</v>
      </c>
      <c r="M642" s="49"/>
    </row>
    <row r="643" spans="6:13" x14ac:dyDescent="0.25">
      <c r="F643" t="s">
        <v>3491</v>
      </c>
      <c r="G643">
        <v>56745</v>
      </c>
      <c r="H643">
        <v>7137</v>
      </c>
      <c r="I643" s="25" t="s">
        <v>2744</v>
      </c>
      <c r="J643" t="s">
        <v>2867</v>
      </c>
      <c r="M643" s="49"/>
    </row>
    <row r="644" spans="6:13" x14ac:dyDescent="0.25">
      <c r="F644" t="s">
        <v>3492</v>
      </c>
      <c r="G644">
        <v>89287</v>
      </c>
      <c r="H644">
        <v>9775</v>
      </c>
      <c r="I644" s="25" t="s">
        <v>2671</v>
      </c>
      <c r="J644" t="s">
        <v>3039</v>
      </c>
      <c r="M644" s="49"/>
    </row>
    <row r="645" spans="6:13" x14ac:dyDescent="0.25">
      <c r="F645" t="s">
        <v>3493</v>
      </c>
      <c r="G645">
        <v>76756</v>
      </c>
      <c r="H645">
        <v>7334</v>
      </c>
      <c r="I645" s="25" t="s">
        <v>2744</v>
      </c>
      <c r="J645" t="s">
        <v>3494</v>
      </c>
      <c r="M645" s="49"/>
    </row>
    <row r="646" spans="6:13" x14ac:dyDescent="0.25">
      <c r="F646" t="s">
        <v>3495</v>
      </c>
      <c r="G646">
        <v>56459</v>
      </c>
      <c r="H646">
        <v>7143</v>
      </c>
      <c r="I646" s="25" t="s">
        <v>2744</v>
      </c>
      <c r="J646" t="s">
        <v>2952</v>
      </c>
      <c r="M646" s="49"/>
    </row>
    <row r="647" spans="6:13" x14ac:dyDescent="0.25">
      <c r="F647" t="s">
        <v>3496</v>
      </c>
      <c r="G647">
        <v>49191</v>
      </c>
      <c r="H647">
        <v>3459</v>
      </c>
      <c r="I647" s="25" t="s">
        <v>2695</v>
      </c>
      <c r="J647" t="s">
        <v>2913</v>
      </c>
      <c r="M647" s="49"/>
    </row>
    <row r="648" spans="6:13" x14ac:dyDescent="0.25">
      <c r="F648" t="s">
        <v>3497</v>
      </c>
      <c r="G648">
        <v>56290</v>
      </c>
      <c r="H648">
        <v>7135</v>
      </c>
      <c r="I648" s="25" t="s">
        <v>2744</v>
      </c>
      <c r="J648" t="s">
        <v>2693</v>
      </c>
      <c r="M648" s="49"/>
    </row>
    <row r="649" spans="6:13" x14ac:dyDescent="0.25">
      <c r="F649" t="s">
        <v>3497</v>
      </c>
      <c r="G649">
        <v>56290</v>
      </c>
      <c r="H649">
        <v>7137</v>
      </c>
      <c r="I649" s="25" t="s">
        <v>2744</v>
      </c>
      <c r="J649" t="s">
        <v>2867</v>
      </c>
      <c r="M649" s="49"/>
    </row>
    <row r="650" spans="6:13" x14ac:dyDescent="0.25">
      <c r="F650" t="s">
        <v>3497</v>
      </c>
      <c r="G650">
        <v>56290</v>
      </c>
      <c r="H650">
        <v>7140</v>
      </c>
      <c r="I650" s="25" t="s">
        <v>2744</v>
      </c>
      <c r="J650" t="s">
        <v>2950</v>
      </c>
      <c r="M650" s="49"/>
    </row>
    <row r="651" spans="6:13" x14ac:dyDescent="0.25">
      <c r="F651" t="s">
        <v>3498</v>
      </c>
      <c r="G651">
        <v>14806</v>
      </c>
      <c r="H651">
        <v>12069</v>
      </c>
      <c r="I651" s="25" t="s">
        <v>2977</v>
      </c>
      <c r="J651" t="s">
        <v>3478</v>
      </c>
      <c r="M651" s="49"/>
    </row>
    <row r="652" spans="6:13" x14ac:dyDescent="0.25">
      <c r="F652" t="s">
        <v>3499</v>
      </c>
      <c r="G652">
        <v>72658</v>
      </c>
      <c r="H652">
        <v>8116</v>
      </c>
      <c r="I652" s="25" t="s">
        <v>2639</v>
      </c>
      <c r="J652" t="s">
        <v>2834</v>
      </c>
      <c r="M652" s="49"/>
    </row>
    <row r="653" spans="6:13" x14ac:dyDescent="0.25">
      <c r="F653" t="s">
        <v>3500</v>
      </c>
      <c r="G653">
        <v>21227</v>
      </c>
      <c r="H653">
        <v>3353</v>
      </c>
      <c r="I653" s="25" t="s">
        <v>2695</v>
      </c>
      <c r="J653" t="s">
        <v>2797</v>
      </c>
      <c r="M653" s="49"/>
    </row>
    <row r="654" spans="6:13" x14ac:dyDescent="0.25">
      <c r="F654" t="s">
        <v>3501</v>
      </c>
      <c r="G654">
        <v>56170</v>
      </c>
      <c r="H654">
        <v>7137</v>
      </c>
      <c r="I654" s="25" t="s">
        <v>2744</v>
      </c>
      <c r="J654" t="s">
        <v>2867</v>
      </c>
      <c r="M654" s="49"/>
    </row>
    <row r="655" spans="6:13" x14ac:dyDescent="0.25">
      <c r="F655" t="s">
        <v>3502</v>
      </c>
      <c r="G655">
        <v>83671</v>
      </c>
      <c r="H655">
        <v>9173</v>
      </c>
      <c r="I655" s="25" t="s">
        <v>2671</v>
      </c>
      <c r="J655" t="s">
        <v>3280</v>
      </c>
      <c r="M655" s="49"/>
    </row>
    <row r="656" spans="6:13" x14ac:dyDescent="0.25">
      <c r="F656" t="s">
        <v>3503</v>
      </c>
      <c r="G656">
        <v>4828</v>
      </c>
      <c r="H656">
        <v>14729</v>
      </c>
      <c r="I656" s="25" t="s">
        <v>2756</v>
      </c>
      <c r="J656" t="s">
        <v>3305</v>
      </c>
      <c r="M656" s="49"/>
    </row>
    <row r="657" spans="6:13" x14ac:dyDescent="0.25">
      <c r="F657" t="s">
        <v>3504</v>
      </c>
      <c r="G657">
        <v>87734</v>
      </c>
      <c r="H657">
        <v>9778</v>
      </c>
      <c r="I657" s="25" t="s">
        <v>2671</v>
      </c>
      <c r="J657" t="s">
        <v>3081</v>
      </c>
      <c r="M657" s="49"/>
    </row>
    <row r="658" spans="6:13" x14ac:dyDescent="0.25">
      <c r="F658" t="s">
        <v>3505</v>
      </c>
      <c r="G658">
        <v>71726</v>
      </c>
      <c r="H658">
        <v>8118</v>
      </c>
      <c r="I658" s="25" t="s">
        <v>2639</v>
      </c>
      <c r="J658" t="s">
        <v>2763</v>
      </c>
      <c r="M658" s="49"/>
    </row>
    <row r="659" spans="6:13" x14ac:dyDescent="0.25">
      <c r="F659" t="s">
        <v>3506</v>
      </c>
      <c r="G659">
        <v>98554</v>
      </c>
      <c r="H659">
        <v>16066</v>
      </c>
      <c r="I659" s="25" t="s">
        <v>3005</v>
      </c>
      <c r="J659" t="s">
        <v>2979</v>
      </c>
      <c r="M659" s="49"/>
    </row>
    <row r="660" spans="6:13" x14ac:dyDescent="0.25">
      <c r="F660" t="s">
        <v>3507</v>
      </c>
      <c r="G660">
        <v>64625</v>
      </c>
      <c r="H660">
        <v>6431</v>
      </c>
      <c r="I660" s="25" t="s">
        <v>2667</v>
      </c>
      <c r="J660" t="s">
        <v>2686</v>
      </c>
      <c r="M660" s="49"/>
    </row>
    <row r="661" spans="6:13" x14ac:dyDescent="0.25">
      <c r="F661" t="s">
        <v>3508</v>
      </c>
      <c r="G661">
        <v>17129</v>
      </c>
      <c r="H661">
        <v>13075</v>
      </c>
      <c r="I661" s="25" t="s">
        <v>2812</v>
      </c>
      <c r="J661" t="s">
        <v>2781</v>
      </c>
      <c r="M661" s="49"/>
    </row>
    <row r="662" spans="6:13" x14ac:dyDescent="0.25">
      <c r="F662" t="s">
        <v>3509</v>
      </c>
      <c r="G662">
        <v>17429</v>
      </c>
      <c r="H662">
        <v>13075</v>
      </c>
      <c r="I662" s="25" t="s">
        <v>2812</v>
      </c>
      <c r="J662" t="s">
        <v>2781</v>
      </c>
      <c r="M662" s="49"/>
    </row>
    <row r="663" spans="6:13" x14ac:dyDescent="0.25">
      <c r="F663" t="s">
        <v>3510</v>
      </c>
      <c r="G663">
        <v>93176</v>
      </c>
      <c r="H663">
        <v>9375</v>
      </c>
      <c r="I663" s="25" t="s">
        <v>2671</v>
      </c>
      <c r="J663" t="s">
        <v>2986</v>
      </c>
      <c r="M663" s="49"/>
    </row>
    <row r="664" spans="6:13" x14ac:dyDescent="0.25">
      <c r="F664" t="s">
        <v>3511</v>
      </c>
      <c r="G664">
        <v>92334</v>
      </c>
      <c r="H664">
        <v>9373</v>
      </c>
      <c r="I664" s="25" t="s">
        <v>2671</v>
      </c>
      <c r="J664" t="s">
        <v>3512</v>
      </c>
      <c r="M664" s="49"/>
    </row>
    <row r="665" spans="6:13" x14ac:dyDescent="0.25">
      <c r="F665" t="s">
        <v>3513</v>
      </c>
      <c r="G665">
        <v>83471</v>
      </c>
      <c r="H665">
        <v>9172</v>
      </c>
      <c r="I665" s="25" t="s">
        <v>2671</v>
      </c>
      <c r="J665" t="s">
        <v>2663</v>
      </c>
      <c r="M665" s="49"/>
    </row>
    <row r="666" spans="6:13" x14ac:dyDescent="0.25">
      <c r="F666" t="s">
        <v>3514</v>
      </c>
      <c r="G666">
        <v>76768</v>
      </c>
      <c r="H666">
        <v>7334</v>
      </c>
      <c r="I666" s="25" t="s">
        <v>2744</v>
      </c>
      <c r="J666" t="s">
        <v>3494</v>
      </c>
      <c r="M666" s="49"/>
    </row>
    <row r="667" spans="6:13" x14ac:dyDescent="0.25">
      <c r="F667" t="s">
        <v>3514</v>
      </c>
      <c r="G667">
        <v>88276</v>
      </c>
      <c r="H667">
        <v>8436</v>
      </c>
      <c r="I667" s="25" t="s">
        <v>2639</v>
      </c>
      <c r="J667" t="s">
        <v>2689</v>
      </c>
      <c r="M667" s="49"/>
    </row>
    <row r="668" spans="6:13" x14ac:dyDescent="0.25">
      <c r="F668" t="s">
        <v>3514</v>
      </c>
      <c r="G668">
        <v>82335</v>
      </c>
      <c r="H668">
        <v>9188</v>
      </c>
      <c r="I668" s="25" t="s">
        <v>2671</v>
      </c>
      <c r="J668" t="s">
        <v>3102</v>
      </c>
      <c r="M668" s="49"/>
    </row>
    <row r="669" spans="6:13" x14ac:dyDescent="0.25">
      <c r="F669" t="s">
        <v>3514</v>
      </c>
      <c r="G669">
        <v>95180</v>
      </c>
      <c r="H669">
        <v>9475</v>
      </c>
      <c r="I669" s="25" t="s">
        <v>2671</v>
      </c>
      <c r="J669" t="s">
        <v>2822</v>
      </c>
      <c r="M669" s="49"/>
    </row>
    <row r="670" spans="6:13" x14ac:dyDescent="0.25">
      <c r="F670" t="s">
        <v>3515</v>
      </c>
      <c r="G670">
        <v>92348</v>
      </c>
      <c r="H670">
        <v>9373</v>
      </c>
      <c r="I670" s="25" t="s">
        <v>2671</v>
      </c>
      <c r="J670" t="s">
        <v>3512</v>
      </c>
      <c r="M670" s="49"/>
    </row>
    <row r="671" spans="6:13" x14ac:dyDescent="0.25">
      <c r="F671" t="s">
        <v>3516</v>
      </c>
      <c r="G671">
        <v>86562</v>
      </c>
      <c r="H671">
        <v>9185</v>
      </c>
      <c r="I671" s="25" t="s">
        <v>2671</v>
      </c>
      <c r="J671" t="s">
        <v>3136</v>
      </c>
      <c r="M671" s="49"/>
    </row>
    <row r="672" spans="6:13" x14ac:dyDescent="0.25">
      <c r="F672" t="s">
        <v>3517</v>
      </c>
      <c r="G672">
        <v>7980</v>
      </c>
      <c r="H672">
        <v>16076</v>
      </c>
      <c r="I672" s="25" t="s">
        <v>3005</v>
      </c>
      <c r="J672" t="s">
        <v>3204</v>
      </c>
      <c r="M672" s="49"/>
    </row>
    <row r="673" spans="6:13" x14ac:dyDescent="0.25">
      <c r="F673" t="s">
        <v>3517</v>
      </c>
      <c r="G673">
        <v>7980</v>
      </c>
      <c r="H673">
        <v>16076</v>
      </c>
      <c r="I673" s="25" t="s">
        <v>3005</v>
      </c>
      <c r="J673" t="s">
        <v>3204</v>
      </c>
      <c r="M673" s="49"/>
    </row>
    <row r="674" spans="6:13" x14ac:dyDescent="0.25">
      <c r="F674" t="s">
        <v>3517</v>
      </c>
      <c r="G674">
        <v>7980</v>
      </c>
      <c r="H674">
        <v>16076</v>
      </c>
      <c r="I674" s="25" t="s">
        <v>3005</v>
      </c>
      <c r="J674" t="s">
        <v>3204</v>
      </c>
      <c r="M674" s="49"/>
    </row>
    <row r="675" spans="6:13" x14ac:dyDescent="0.25">
      <c r="F675" t="s">
        <v>3517</v>
      </c>
      <c r="G675">
        <v>7980</v>
      </c>
      <c r="H675">
        <v>16076</v>
      </c>
      <c r="I675" s="25" t="s">
        <v>3005</v>
      </c>
      <c r="J675" t="s">
        <v>3204</v>
      </c>
      <c r="M675" s="49"/>
    </row>
    <row r="676" spans="6:13" x14ac:dyDescent="0.25">
      <c r="F676" t="s">
        <v>3518</v>
      </c>
      <c r="G676">
        <v>88368</v>
      </c>
      <c r="H676">
        <v>8436</v>
      </c>
      <c r="I676" s="25" t="s">
        <v>2639</v>
      </c>
      <c r="J676" t="s">
        <v>2689</v>
      </c>
      <c r="M676" s="49"/>
    </row>
    <row r="677" spans="6:13" x14ac:dyDescent="0.25">
      <c r="F677" t="s">
        <v>3519</v>
      </c>
      <c r="G677">
        <v>49626</v>
      </c>
      <c r="H677">
        <v>3459</v>
      </c>
      <c r="I677" s="25" t="s">
        <v>2695</v>
      </c>
      <c r="J677" t="s">
        <v>2913</v>
      </c>
      <c r="M677" s="49"/>
    </row>
    <row r="678" spans="6:13" x14ac:dyDescent="0.25">
      <c r="F678" t="s">
        <v>3520</v>
      </c>
      <c r="G678">
        <v>29468</v>
      </c>
      <c r="H678">
        <v>3354</v>
      </c>
      <c r="I678" s="25" t="s">
        <v>2695</v>
      </c>
      <c r="J678" t="s">
        <v>2853</v>
      </c>
      <c r="M678" s="49"/>
    </row>
    <row r="679" spans="6:13" x14ac:dyDescent="0.25">
      <c r="F679" t="s">
        <v>3520</v>
      </c>
      <c r="G679">
        <v>55608</v>
      </c>
      <c r="H679">
        <v>7133</v>
      </c>
      <c r="I679" s="25" t="s">
        <v>2744</v>
      </c>
      <c r="J679" t="s">
        <v>2658</v>
      </c>
      <c r="M679" s="49"/>
    </row>
    <row r="680" spans="6:13" x14ac:dyDescent="0.25">
      <c r="F680" t="s">
        <v>3520</v>
      </c>
      <c r="G680">
        <v>55608</v>
      </c>
      <c r="H680">
        <v>7133</v>
      </c>
      <c r="I680" s="25" t="s">
        <v>2744</v>
      </c>
      <c r="J680" t="s">
        <v>2658</v>
      </c>
      <c r="M680" s="49"/>
    </row>
    <row r="681" spans="6:13" x14ac:dyDescent="0.25">
      <c r="F681" t="s">
        <v>3520</v>
      </c>
      <c r="G681">
        <v>55608</v>
      </c>
      <c r="H681">
        <v>7133</v>
      </c>
      <c r="I681" s="25" t="s">
        <v>2744</v>
      </c>
      <c r="J681" t="s">
        <v>2658</v>
      </c>
      <c r="M681" s="49"/>
    </row>
    <row r="682" spans="6:13" x14ac:dyDescent="0.25">
      <c r="F682" t="s">
        <v>3520</v>
      </c>
      <c r="G682">
        <v>55608</v>
      </c>
      <c r="H682">
        <v>7133</v>
      </c>
      <c r="I682" s="25" t="s">
        <v>2744</v>
      </c>
      <c r="J682" t="s">
        <v>2658</v>
      </c>
      <c r="M682" s="49"/>
    </row>
    <row r="683" spans="6:13" x14ac:dyDescent="0.25">
      <c r="F683" t="s">
        <v>3520</v>
      </c>
      <c r="G683">
        <v>55608</v>
      </c>
      <c r="H683">
        <v>7134</v>
      </c>
      <c r="I683" s="25" t="s">
        <v>2744</v>
      </c>
      <c r="J683" t="s">
        <v>2669</v>
      </c>
      <c r="M683" s="49"/>
    </row>
    <row r="684" spans="6:13" x14ac:dyDescent="0.25">
      <c r="F684" t="s">
        <v>3520</v>
      </c>
      <c r="G684">
        <v>55608</v>
      </c>
      <c r="H684">
        <v>7134</v>
      </c>
      <c r="I684" s="25" t="s">
        <v>2744</v>
      </c>
      <c r="J684" t="s">
        <v>2669</v>
      </c>
      <c r="M684" s="49"/>
    </row>
    <row r="685" spans="6:13" x14ac:dyDescent="0.25">
      <c r="F685" t="s">
        <v>3520</v>
      </c>
      <c r="G685">
        <v>55608</v>
      </c>
      <c r="H685">
        <v>7134</v>
      </c>
      <c r="I685" s="25" t="s">
        <v>2744</v>
      </c>
      <c r="J685" t="s">
        <v>2669</v>
      </c>
      <c r="M685" s="49"/>
    </row>
    <row r="686" spans="6:13" x14ac:dyDescent="0.25">
      <c r="F686" t="s">
        <v>3520</v>
      </c>
      <c r="G686">
        <v>55608</v>
      </c>
      <c r="H686">
        <v>7134</v>
      </c>
      <c r="I686" s="25" t="s">
        <v>2744</v>
      </c>
      <c r="J686" t="s">
        <v>2669</v>
      </c>
      <c r="M686" s="49"/>
    </row>
    <row r="687" spans="6:13" x14ac:dyDescent="0.25">
      <c r="F687" t="s">
        <v>3520</v>
      </c>
      <c r="G687">
        <v>83346</v>
      </c>
      <c r="H687">
        <v>9189</v>
      </c>
      <c r="I687" s="25" t="s">
        <v>2671</v>
      </c>
      <c r="J687" t="s">
        <v>3028</v>
      </c>
      <c r="M687" s="49"/>
    </row>
    <row r="688" spans="6:13" x14ac:dyDescent="0.25">
      <c r="F688" t="s">
        <v>3520</v>
      </c>
      <c r="G688">
        <v>8239</v>
      </c>
      <c r="H688">
        <v>14523</v>
      </c>
      <c r="I688" s="25" t="s">
        <v>2756</v>
      </c>
      <c r="J688" t="s">
        <v>2757</v>
      </c>
      <c r="M688" s="49"/>
    </row>
    <row r="689" spans="6:13" x14ac:dyDescent="0.25">
      <c r="F689" t="s">
        <v>3521</v>
      </c>
      <c r="G689">
        <v>29303</v>
      </c>
      <c r="H689">
        <v>3351</v>
      </c>
      <c r="I689" s="25" t="s">
        <v>2695</v>
      </c>
      <c r="J689" t="s">
        <v>2717</v>
      </c>
      <c r="M689" s="49"/>
    </row>
    <row r="690" spans="6:13" x14ac:dyDescent="0.25">
      <c r="F690" t="s">
        <v>3522</v>
      </c>
      <c r="G690">
        <v>18528</v>
      </c>
      <c r="H690">
        <v>13073</v>
      </c>
      <c r="I690" s="25" t="s">
        <v>2812</v>
      </c>
      <c r="J690" t="s">
        <v>2813</v>
      </c>
      <c r="M690" s="49"/>
    </row>
    <row r="691" spans="6:13" x14ac:dyDescent="0.25">
      <c r="F691" t="s">
        <v>3523</v>
      </c>
      <c r="G691">
        <v>24861</v>
      </c>
      <c r="H691">
        <v>1059</v>
      </c>
      <c r="I691" s="25" t="s">
        <v>2706</v>
      </c>
      <c r="J691" t="s">
        <v>2975</v>
      </c>
      <c r="M691" s="49"/>
    </row>
    <row r="692" spans="6:13" x14ac:dyDescent="0.25">
      <c r="F692" t="s">
        <v>3524</v>
      </c>
      <c r="G692">
        <v>38467</v>
      </c>
      <c r="H692">
        <v>3151</v>
      </c>
      <c r="I692" s="25" t="s">
        <v>2695</v>
      </c>
      <c r="J692" t="s">
        <v>2747</v>
      </c>
      <c r="M692" s="49"/>
    </row>
    <row r="693" spans="6:13" x14ac:dyDescent="0.25">
      <c r="F693" t="s">
        <v>3525</v>
      </c>
      <c r="G693">
        <v>77791</v>
      </c>
      <c r="H693">
        <v>8317</v>
      </c>
      <c r="I693" s="25" t="s">
        <v>2639</v>
      </c>
      <c r="J693" t="s">
        <v>2692</v>
      </c>
      <c r="M693" s="49"/>
    </row>
    <row r="694" spans="6:13" x14ac:dyDescent="0.25">
      <c r="F694" t="s">
        <v>3526</v>
      </c>
      <c r="G694">
        <v>50127</v>
      </c>
      <c r="H694">
        <v>5362</v>
      </c>
      <c r="I694" s="25" t="s">
        <v>2644</v>
      </c>
      <c r="J694" t="s">
        <v>2947</v>
      </c>
      <c r="M694" s="49"/>
    </row>
    <row r="695" spans="6:13" x14ac:dyDescent="0.25">
      <c r="F695" t="s">
        <v>3526</v>
      </c>
      <c r="G695">
        <v>50129</v>
      </c>
      <c r="H695">
        <v>5362</v>
      </c>
      <c r="I695" s="25" t="s">
        <v>2644</v>
      </c>
      <c r="J695" t="s">
        <v>2947</v>
      </c>
      <c r="M695" s="49"/>
    </row>
    <row r="696" spans="6:13" x14ac:dyDescent="0.25">
      <c r="F696" t="s">
        <v>3526</v>
      </c>
      <c r="G696">
        <v>50126</v>
      </c>
      <c r="H696">
        <v>5362</v>
      </c>
      <c r="I696" s="25" t="s">
        <v>2644</v>
      </c>
      <c r="J696" t="s">
        <v>2947</v>
      </c>
      <c r="M696" s="49"/>
    </row>
    <row r="697" spans="6:13" x14ac:dyDescent="0.25">
      <c r="F697" t="s">
        <v>3526</v>
      </c>
      <c r="G697">
        <v>86673</v>
      </c>
      <c r="H697">
        <v>9185</v>
      </c>
      <c r="I697" s="25" t="s">
        <v>2671</v>
      </c>
      <c r="J697" t="s">
        <v>3136</v>
      </c>
      <c r="M697" s="49"/>
    </row>
    <row r="698" spans="6:13" x14ac:dyDescent="0.25">
      <c r="F698" t="s">
        <v>3527</v>
      </c>
      <c r="G698">
        <v>89180</v>
      </c>
      <c r="H698">
        <v>8425</v>
      </c>
      <c r="I698" s="25" t="s">
        <v>2639</v>
      </c>
      <c r="J698" t="s">
        <v>2648</v>
      </c>
      <c r="M698" s="49"/>
    </row>
    <row r="699" spans="6:13" x14ac:dyDescent="0.25">
      <c r="F699" t="s">
        <v>3528</v>
      </c>
      <c r="G699">
        <v>51467</v>
      </c>
      <c r="H699">
        <v>5315</v>
      </c>
      <c r="I699" s="25" t="s">
        <v>2644</v>
      </c>
      <c r="J699" t="s">
        <v>3529</v>
      </c>
      <c r="M699" s="49"/>
    </row>
    <row r="700" spans="6:13" x14ac:dyDescent="0.25">
      <c r="F700" t="s">
        <v>3528</v>
      </c>
      <c r="G700">
        <v>51429</v>
      </c>
      <c r="H700">
        <v>5378</v>
      </c>
      <c r="I700" s="25" t="s">
        <v>2644</v>
      </c>
      <c r="J700" t="s">
        <v>3530</v>
      </c>
      <c r="M700" s="49"/>
    </row>
    <row r="701" spans="6:13" x14ac:dyDescent="0.25">
      <c r="F701" t="s">
        <v>3528</v>
      </c>
      <c r="G701">
        <v>51467</v>
      </c>
      <c r="H701">
        <v>5378</v>
      </c>
      <c r="I701" s="25" t="s">
        <v>2644</v>
      </c>
      <c r="J701" t="s">
        <v>3530</v>
      </c>
      <c r="M701" s="49"/>
    </row>
    <row r="702" spans="6:13" x14ac:dyDescent="0.25">
      <c r="F702" t="s">
        <v>3528</v>
      </c>
      <c r="G702">
        <v>51427</v>
      </c>
      <c r="H702">
        <v>5378</v>
      </c>
      <c r="I702" s="25" t="s">
        <v>2644</v>
      </c>
      <c r="J702" t="s">
        <v>3530</v>
      </c>
      <c r="M702" s="49"/>
    </row>
    <row r="703" spans="6:13" x14ac:dyDescent="0.25">
      <c r="F703" t="s">
        <v>3528</v>
      </c>
      <c r="G703">
        <v>51469</v>
      </c>
      <c r="H703">
        <v>5378</v>
      </c>
      <c r="I703" s="25" t="s">
        <v>2644</v>
      </c>
      <c r="J703" t="s">
        <v>3530</v>
      </c>
      <c r="M703" s="49"/>
    </row>
    <row r="704" spans="6:13" x14ac:dyDescent="0.25">
      <c r="F704" t="s">
        <v>3528</v>
      </c>
      <c r="G704">
        <v>51465</v>
      </c>
      <c r="H704">
        <v>5378</v>
      </c>
      <c r="I704" s="25" t="s">
        <v>2644</v>
      </c>
      <c r="J704" t="s">
        <v>3530</v>
      </c>
      <c r="M704" s="49"/>
    </row>
    <row r="705" spans="6:13" x14ac:dyDescent="0.25">
      <c r="F705" t="s">
        <v>3531</v>
      </c>
      <c r="G705">
        <v>59192</v>
      </c>
      <c r="H705">
        <v>5978</v>
      </c>
      <c r="I705" s="25" t="s">
        <v>2644</v>
      </c>
      <c r="J705" t="s">
        <v>3023</v>
      </c>
      <c r="M705" s="49"/>
    </row>
    <row r="706" spans="6:13" x14ac:dyDescent="0.25">
      <c r="F706" t="s">
        <v>3532</v>
      </c>
      <c r="G706">
        <v>85232</v>
      </c>
      <c r="H706">
        <v>9174</v>
      </c>
      <c r="I706" s="25" t="s">
        <v>2671</v>
      </c>
      <c r="J706" t="s">
        <v>3066</v>
      </c>
      <c r="M706" s="49"/>
    </row>
    <row r="707" spans="6:13" x14ac:dyDescent="0.25">
      <c r="F707" t="s">
        <v>3533</v>
      </c>
      <c r="G707">
        <v>55776</v>
      </c>
      <c r="H707">
        <v>7134</v>
      </c>
      <c r="I707" s="25" t="s">
        <v>2744</v>
      </c>
      <c r="J707" t="s">
        <v>2669</v>
      </c>
      <c r="M707" s="49"/>
    </row>
    <row r="708" spans="6:13" x14ac:dyDescent="0.25">
      <c r="F708" t="s">
        <v>3534</v>
      </c>
      <c r="G708">
        <v>73663</v>
      </c>
      <c r="H708">
        <v>8119</v>
      </c>
      <c r="I708" s="25" t="s">
        <v>2639</v>
      </c>
      <c r="J708" t="s">
        <v>2908</v>
      </c>
      <c r="M708" s="49"/>
    </row>
    <row r="709" spans="6:13" x14ac:dyDescent="0.25">
      <c r="F709" t="s">
        <v>3535</v>
      </c>
      <c r="G709">
        <v>85459</v>
      </c>
      <c r="H709">
        <v>9177</v>
      </c>
      <c r="I709" s="25" t="s">
        <v>2671</v>
      </c>
      <c r="J709" t="s">
        <v>3536</v>
      </c>
      <c r="M709" s="49"/>
    </row>
    <row r="710" spans="6:13" x14ac:dyDescent="0.25">
      <c r="F710" t="s">
        <v>3537</v>
      </c>
      <c r="G710">
        <v>51702</v>
      </c>
      <c r="H710">
        <v>5374</v>
      </c>
      <c r="I710" s="25" t="s">
        <v>2644</v>
      </c>
      <c r="J710" t="s">
        <v>2902</v>
      </c>
      <c r="M710" s="49"/>
    </row>
    <row r="711" spans="6:13" x14ac:dyDescent="0.25">
      <c r="F711" t="s">
        <v>3538</v>
      </c>
      <c r="G711">
        <v>97493</v>
      </c>
      <c r="H711">
        <v>9678</v>
      </c>
      <c r="I711" s="25" t="s">
        <v>2671</v>
      </c>
      <c r="J711" t="s">
        <v>3539</v>
      </c>
      <c r="M711" s="49"/>
    </row>
    <row r="712" spans="6:13" x14ac:dyDescent="0.25">
      <c r="F712" t="s">
        <v>3540</v>
      </c>
      <c r="G712">
        <v>97241</v>
      </c>
      <c r="H712">
        <v>9679</v>
      </c>
      <c r="I712" s="25" t="s">
        <v>2671</v>
      </c>
      <c r="J712" t="s">
        <v>3049</v>
      </c>
      <c r="M712" s="49"/>
    </row>
    <row r="713" spans="6:13" x14ac:dyDescent="0.25">
      <c r="F713" t="s">
        <v>3541</v>
      </c>
      <c r="G713">
        <v>25575</v>
      </c>
      <c r="H713">
        <v>1058</v>
      </c>
      <c r="I713" s="25" t="s">
        <v>2706</v>
      </c>
      <c r="J713" t="s">
        <v>2707</v>
      </c>
      <c r="M713" s="49"/>
    </row>
    <row r="714" spans="6:13" x14ac:dyDescent="0.25">
      <c r="F714" t="s">
        <v>3542</v>
      </c>
      <c r="G714">
        <v>99837</v>
      </c>
      <c r="H714">
        <v>16063</v>
      </c>
      <c r="I714" s="25" t="s">
        <v>3005</v>
      </c>
      <c r="J714" t="s">
        <v>3308</v>
      </c>
      <c r="M714" s="49"/>
    </row>
    <row r="715" spans="6:13" x14ac:dyDescent="0.25">
      <c r="F715" t="s">
        <v>3543</v>
      </c>
      <c r="G715">
        <v>37297</v>
      </c>
      <c r="H715">
        <v>6636</v>
      </c>
      <c r="I715" s="25" t="s">
        <v>2667</v>
      </c>
      <c r="J715" t="s">
        <v>3354</v>
      </c>
      <c r="M715" s="49"/>
    </row>
    <row r="716" spans="6:13" x14ac:dyDescent="0.25">
      <c r="F716" t="s">
        <v>3544</v>
      </c>
      <c r="G716">
        <v>23919</v>
      </c>
      <c r="H716">
        <v>1053</v>
      </c>
      <c r="I716" s="25" t="s">
        <v>2706</v>
      </c>
      <c r="J716" t="s">
        <v>2814</v>
      </c>
      <c r="M716" s="49"/>
    </row>
    <row r="717" spans="6:13" x14ac:dyDescent="0.25">
      <c r="F717" t="s">
        <v>3545</v>
      </c>
      <c r="G717">
        <v>88450</v>
      </c>
      <c r="H717">
        <v>8426</v>
      </c>
      <c r="I717" s="25" t="s">
        <v>2639</v>
      </c>
      <c r="J717" t="s">
        <v>2702</v>
      </c>
      <c r="M717" s="49"/>
    </row>
    <row r="718" spans="6:13" x14ac:dyDescent="0.25">
      <c r="F718" t="s">
        <v>3546</v>
      </c>
      <c r="G718">
        <v>12557</v>
      </c>
      <c r="H718">
        <v>11000</v>
      </c>
      <c r="I718" s="25" t="s">
        <v>3546</v>
      </c>
      <c r="J718" t="s">
        <v>3547</v>
      </c>
      <c r="M718" s="49"/>
    </row>
    <row r="719" spans="6:13" x14ac:dyDescent="0.25">
      <c r="F719" t="s">
        <v>3546</v>
      </c>
      <c r="G719">
        <v>12685</v>
      </c>
      <c r="H719">
        <v>11000</v>
      </c>
      <c r="I719" s="25" t="s">
        <v>3546</v>
      </c>
      <c r="J719" t="s">
        <v>3547</v>
      </c>
      <c r="M719" s="49"/>
    </row>
    <row r="720" spans="6:13" x14ac:dyDescent="0.25">
      <c r="F720" t="s">
        <v>3546</v>
      </c>
      <c r="G720">
        <v>12679</v>
      </c>
      <c r="H720">
        <v>11000</v>
      </c>
      <c r="I720" s="25" t="s">
        <v>3546</v>
      </c>
      <c r="J720" t="s">
        <v>3547</v>
      </c>
      <c r="M720" s="49"/>
    </row>
    <row r="721" spans="6:13" x14ac:dyDescent="0.25">
      <c r="F721" t="s">
        <v>3546</v>
      </c>
      <c r="G721">
        <v>10825</v>
      </c>
      <c r="H721">
        <v>11000</v>
      </c>
      <c r="I721" s="25" t="s">
        <v>3546</v>
      </c>
      <c r="J721" t="s">
        <v>3547</v>
      </c>
      <c r="M721" s="49"/>
    </row>
    <row r="722" spans="6:13" x14ac:dyDescent="0.25">
      <c r="F722" t="s">
        <v>3546</v>
      </c>
      <c r="G722">
        <v>12679</v>
      </c>
      <c r="H722">
        <v>11000</v>
      </c>
      <c r="I722" s="25" t="s">
        <v>3546</v>
      </c>
      <c r="J722" t="s">
        <v>3547</v>
      </c>
      <c r="M722" s="49"/>
    </row>
    <row r="723" spans="6:13" x14ac:dyDescent="0.25">
      <c r="F723" t="s">
        <v>3546</v>
      </c>
      <c r="G723">
        <v>12307</v>
      </c>
      <c r="H723">
        <v>11000</v>
      </c>
      <c r="I723" s="25" t="s">
        <v>3546</v>
      </c>
      <c r="J723" t="s">
        <v>3547</v>
      </c>
      <c r="M723" s="49"/>
    </row>
    <row r="724" spans="6:13" x14ac:dyDescent="0.25">
      <c r="F724" t="s">
        <v>3546</v>
      </c>
      <c r="G724">
        <v>10827</v>
      </c>
      <c r="H724">
        <v>11000</v>
      </c>
      <c r="I724" s="25" t="s">
        <v>3546</v>
      </c>
      <c r="J724" t="s">
        <v>3547</v>
      </c>
      <c r="M724" s="49"/>
    </row>
    <row r="725" spans="6:13" x14ac:dyDescent="0.25">
      <c r="F725" t="s">
        <v>3546</v>
      </c>
      <c r="G725">
        <v>12277</v>
      </c>
      <c r="H725">
        <v>11000</v>
      </c>
      <c r="I725" s="25" t="s">
        <v>3546</v>
      </c>
      <c r="J725" t="s">
        <v>3547</v>
      </c>
      <c r="M725" s="49"/>
    </row>
    <row r="726" spans="6:13" x14ac:dyDescent="0.25">
      <c r="F726" t="s">
        <v>3546</v>
      </c>
      <c r="G726">
        <v>10319</v>
      </c>
      <c r="H726">
        <v>11000</v>
      </c>
      <c r="I726" s="25" t="s">
        <v>3546</v>
      </c>
      <c r="J726" t="s">
        <v>3547</v>
      </c>
      <c r="M726" s="49"/>
    </row>
    <row r="727" spans="6:13" x14ac:dyDescent="0.25">
      <c r="F727" t="s">
        <v>3546</v>
      </c>
      <c r="G727">
        <v>12619</v>
      </c>
      <c r="H727">
        <v>11000</v>
      </c>
      <c r="I727" s="25" t="s">
        <v>3546</v>
      </c>
      <c r="J727" t="s">
        <v>3547</v>
      </c>
      <c r="M727" s="49"/>
    </row>
    <row r="728" spans="6:13" x14ac:dyDescent="0.25">
      <c r="F728" t="s">
        <v>3546</v>
      </c>
      <c r="G728">
        <v>12309</v>
      </c>
      <c r="H728">
        <v>11000</v>
      </c>
      <c r="I728" s="25" t="s">
        <v>3546</v>
      </c>
      <c r="J728" t="s">
        <v>3547</v>
      </c>
      <c r="M728" s="49"/>
    </row>
    <row r="729" spans="6:13" x14ac:dyDescent="0.25">
      <c r="F729" t="s">
        <v>3546</v>
      </c>
      <c r="G729">
        <v>12629</v>
      </c>
      <c r="H729">
        <v>11000</v>
      </c>
      <c r="I729" s="25" t="s">
        <v>3546</v>
      </c>
      <c r="J729" t="s">
        <v>3547</v>
      </c>
      <c r="M729" s="49"/>
    </row>
    <row r="730" spans="6:13" x14ac:dyDescent="0.25">
      <c r="F730" t="s">
        <v>3546</v>
      </c>
      <c r="G730">
        <v>12487</v>
      </c>
      <c r="H730">
        <v>11000</v>
      </c>
      <c r="I730" s="25" t="s">
        <v>3546</v>
      </c>
      <c r="J730" t="s">
        <v>3547</v>
      </c>
      <c r="M730" s="49"/>
    </row>
    <row r="731" spans="6:13" x14ac:dyDescent="0.25">
      <c r="F731" t="s">
        <v>3546</v>
      </c>
      <c r="G731">
        <v>12305</v>
      </c>
      <c r="H731">
        <v>11000</v>
      </c>
      <c r="I731" s="25" t="s">
        <v>3546</v>
      </c>
      <c r="J731" t="s">
        <v>3547</v>
      </c>
      <c r="M731" s="49"/>
    </row>
    <row r="732" spans="6:13" x14ac:dyDescent="0.25">
      <c r="F732" t="s">
        <v>3546</v>
      </c>
      <c r="G732">
        <v>12305</v>
      </c>
      <c r="H732">
        <v>11000</v>
      </c>
      <c r="I732" s="25" t="s">
        <v>3546</v>
      </c>
      <c r="J732" t="s">
        <v>3547</v>
      </c>
      <c r="M732" s="49"/>
    </row>
    <row r="733" spans="6:13" x14ac:dyDescent="0.25">
      <c r="F733" t="s">
        <v>3546</v>
      </c>
      <c r="G733">
        <v>12687</v>
      </c>
      <c r="H733">
        <v>11000</v>
      </c>
      <c r="I733" s="25" t="s">
        <v>3546</v>
      </c>
      <c r="J733" t="s">
        <v>3547</v>
      </c>
      <c r="M733" s="49"/>
    </row>
    <row r="734" spans="6:13" x14ac:dyDescent="0.25">
      <c r="F734" t="s">
        <v>3546</v>
      </c>
      <c r="G734">
        <v>12685</v>
      </c>
      <c r="H734">
        <v>11000</v>
      </c>
      <c r="I734" s="25" t="s">
        <v>3546</v>
      </c>
      <c r="J734" t="s">
        <v>3547</v>
      </c>
      <c r="M734" s="49"/>
    </row>
    <row r="735" spans="6:13" x14ac:dyDescent="0.25">
      <c r="F735" t="s">
        <v>3546</v>
      </c>
      <c r="G735">
        <v>12681</v>
      </c>
      <c r="H735">
        <v>11000</v>
      </c>
      <c r="I735" s="25" t="s">
        <v>3546</v>
      </c>
      <c r="J735" t="s">
        <v>3547</v>
      </c>
      <c r="M735" s="49"/>
    </row>
    <row r="736" spans="6:13" x14ac:dyDescent="0.25">
      <c r="F736" t="s">
        <v>3546</v>
      </c>
      <c r="G736">
        <v>12279</v>
      </c>
      <c r="H736">
        <v>11000</v>
      </c>
      <c r="I736" s="25" t="s">
        <v>3546</v>
      </c>
      <c r="J736" t="s">
        <v>3547</v>
      </c>
      <c r="M736" s="49"/>
    </row>
    <row r="737" spans="6:13" x14ac:dyDescent="0.25">
      <c r="F737" t="s">
        <v>3546</v>
      </c>
      <c r="G737">
        <v>12689</v>
      </c>
      <c r="H737">
        <v>11000</v>
      </c>
      <c r="I737" s="25" t="s">
        <v>3546</v>
      </c>
      <c r="J737" t="s">
        <v>3547</v>
      </c>
      <c r="M737" s="49"/>
    </row>
    <row r="738" spans="6:13" x14ac:dyDescent="0.25">
      <c r="F738" t="s">
        <v>3548</v>
      </c>
      <c r="G738">
        <v>12435</v>
      </c>
      <c r="H738">
        <v>11000</v>
      </c>
      <c r="I738" s="25" t="s">
        <v>3546</v>
      </c>
      <c r="J738" t="s">
        <v>3547</v>
      </c>
      <c r="M738" s="49"/>
    </row>
    <row r="739" spans="6:13" x14ac:dyDescent="0.25">
      <c r="F739" t="s">
        <v>3549</v>
      </c>
      <c r="G739">
        <v>12524</v>
      </c>
      <c r="H739">
        <v>11000</v>
      </c>
      <c r="I739" s="25" t="s">
        <v>3546</v>
      </c>
      <c r="J739" t="s">
        <v>3547</v>
      </c>
      <c r="M739" s="49"/>
    </row>
    <row r="740" spans="6:13" x14ac:dyDescent="0.25">
      <c r="F740" t="s">
        <v>3550</v>
      </c>
      <c r="G740">
        <v>13055</v>
      </c>
      <c r="H740">
        <v>11000</v>
      </c>
      <c r="I740" s="25" t="s">
        <v>3546</v>
      </c>
      <c r="J740" t="s">
        <v>3547</v>
      </c>
      <c r="M740" s="49"/>
    </row>
    <row r="741" spans="6:13" x14ac:dyDescent="0.25">
      <c r="F741" t="s">
        <v>3550</v>
      </c>
      <c r="G741">
        <v>13053</v>
      </c>
      <c r="H741">
        <v>11000</v>
      </c>
      <c r="I741" s="25" t="s">
        <v>3546</v>
      </c>
      <c r="J741" t="s">
        <v>3547</v>
      </c>
      <c r="M741" s="49"/>
    </row>
    <row r="742" spans="6:13" x14ac:dyDescent="0.25">
      <c r="F742" t="s">
        <v>3551</v>
      </c>
      <c r="G742">
        <v>12437</v>
      </c>
      <c r="H742">
        <v>11000</v>
      </c>
      <c r="I742" s="25" t="s">
        <v>3546</v>
      </c>
      <c r="J742" t="s">
        <v>3547</v>
      </c>
      <c r="M742" s="49"/>
    </row>
    <row r="743" spans="6:13" x14ac:dyDescent="0.25">
      <c r="F743" t="s">
        <v>3552</v>
      </c>
      <c r="G743">
        <v>12683</v>
      </c>
      <c r="H743">
        <v>11000</v>
      </c>
      <c r="I743" s="25" t="s">
        <v>3546</v>
      </c>
      <c r="J743" t="s">
        <v>3547</v>
      </c>
      <c r="M743" s="49"/>
    </row>
    <row r="744" spans="6:13" x14ac:dyDescent="0.25">
      <c r="F744" t="s">
        <v>3553</v>
      </c>
      <c r="G744">
        <v>13129</v>
      </c>
      <c r="H744">
        <v>11000</v>
      </c>
      <c r="I744" s="25" t="s">
        <v>3546</v>
      </c>
      <c r="J744" t="s">
        <v>3547</v>
      </c>
      <c r="M744" s="49"/>
    </row>
    <row r="745" spans="6:13" x14ac:dyDescent="0.25">
      <c r="F745" t="s">
        <v>3554</v>
      </c>
      <c r="G745">
        <v>13159</v>
      </c>
      <c r="H745">
        <v>11000</v>
      </c>
      <c r="I745" s="25" t="s">
        <v>3546</v>
      </c>
      <c r="J745" t="s">
        <v>3547</v>
      </c>
      <c r="M745" s="49"/>
    </row>
    <row r="746" spans="6:13" x14ac:dyDescent="0.25">
      <c r="F746" t="s">
        <v>3555</v>
      </c>
      <c r="G746">
        <v>12526</v>
      </c>
      <c r="H746">
        <v>11000</v>
      </c>
      <c r="I746" s="25" t="s">
        <v>3546</v>
      </c>
      <c r="J746" t="s">
        <v>3547</v>
      </c>
      <c r="M746" s="49"/>
    </row>
    <row r="747" spans="6:13" x14ac:dyDescent="0.25">
      <c r="F747" t="s">
        <v>3556</v>
      </c>
      <c r="G747">
        <v>12347</v>
      </c>
      <c r="H747">
        <v>11000</v>
      </c>
      <c r="I747" s="25" t="s">
        <v>3546</v>
      </c>
      <c r="J747" t="s">
        <v>3547</v>
      </c>
      <c r="M747" s="49"/>
    </row>
    <row r="748" spans="6:13" x14ac:dyDescent="0.25">
      <c r="F748" t="s">
        <v>3556</v>
      </c>
      <c r="G748">
        <v>12359</v>
      </c>
      <c r="H748">
        <v>11000</v>
      </c>
      <c r="I748" s="25" t="s">
        <v>3546</v>
      </c>
      <c r="J748" t="s">
        <v>3547</v>
      </c>
      <c r="M748" s="49"/>
    </row>
    <row r="749" spans="6:13" x14ac:dyDescent="0.25">
      <c r="F749" t="s">
        <v>3557</v>
      </c>
      <c r="G749">
        <v>13125</v>
      </c>
      <c r="H749">
        <v>11000</v>
      </c>
      <c r="I749" s="25" t="s">
        <v>3546</v>
      </c>
      <c r="J749" t="s">
        <v>3547</v>
      </c>
      <c r="M749" s="49"/>
    </row>
    <row r="750" spans="6:13" x14ac:dyDescent="0.25">
      <c r="F750" t="s">
        <v>3558</v>
      </c>
      <c r="G750">
        <v>12349</v>
      </c>
      <c r="H750">
        <v>11000</v>
      </c>
      <c r="I750" s="25" t="s">
        <v>3546</v>
      </c>
      <c r="J750" t="s">
        <v>3547</v>
      </c>
      <c r="M750" s="49"/>
    </row>
    <row r="751" spans="6:13" x14ac:dyDescent="0.25">
      <c r="F751" t="s">
        <v>3558</v>
      </c>
      <c r="G751">
        <v>12351</v>
      </c>
      <c r="H751">
        <v>11000</v>
      </c>
      <c r="I751" s="25" t="s">
        <v>3546</v>
      </c>
      <c r="J751" t="s">
        <v>3547</v>
      </c>
      <c r="M751" s="49"/>
    </row>
    <row r="752" spans="6:13" x14ac:dyDescent="0.25">
      <c r="F752" t="s">
        <v>3559</v>
      </c>
      <c r="G752">
        <v>10625</v>
      </c>
      <c r="H752">
        <v>11000</v>
      </c>
      <c r="I752" s="25" t="s">
        <v>3546</v>
      </c>
      <c r="J752" t="s">
        <v>3547</v>
      </c>
      <c r="M752" s="49"/>
    </row>
    <row r="753" spans="6:13" x14ac:dyDescent="0.25">
      <c r="F753" t="s">
        <v>3559</v>
      </c>
      <c r="G753">
        <v>14059</v>
      </c>
      <c r="H753">
        <v>11000</v>
      </c>
      <c r="I753" s="25" t="s">
        <v>3546</v>
      </c>
      <c r="J753" t="s">
        <v>3547</v>
      </c>
      <c r="M753" s="49"/>
    </row>
    <row r="754" spans="6:13" x14ac:dyDescent="0.25">
      <c r="F754" t="s">
        <v>3559</v>
      </c>
      <c r="G754">
        <v>10623</v>
      </c>
      <c r="H754">
        <v>11000</v>
      </c>
      <c r="I754" s="25" t="s">
        <v>3546</v>
      </c>
      <c r="J754" t="s">
        <v>3547</v>
      </c>
      <c r="M754" s="49"/>
    </row>
    <row r="755" spans="6:13" x14ac:dyDescent="0.25">
      <c r="F755" t="s">
        <v>3559</v>
      </c>
      <c r="G755">
        <v>14057</v>
      </c>
      <c r="H755">
        <v>11000</v>
      </c>
      <c r="I755" s="25" t="s">
        <v>3546</v>
      </c>
      <c r="J755" t="s">
        <v>3547</v>
      </c>
      <c r="M755" s="49"/>
    </row>
    <row r="756" spans="6:13" x14ac:dyDescent="0.25">
      <c r="F756" t="s">
        <v>3559</v>
      </c>
      <c r="G756">
        <v>10627</v>
      </c>
      <c r="H756">
        <v>11000</v>
      </c>
      <c r="I756" s="25" t="s">
        <v>3546</v>
      </c>
      <c r="J756" t="s">
        <v>3547</v>
      </c>
      <c r="M756" s="49"/>
    </row>
    <row r="757" spans="6:13" x14ac:dyDescent="0.25">
      <c r="F757" t="s">
        <v>3559</v>
      </c>
      <c r="G757">
        <v>10585</v>
      </c>
      <c r="H757">
        <v>11000</v>
      </c>
      <c r="I757" s="25" t="s">
        <v>3546</v>
      </c>
      <c r="J757" t="s">
        <v>3547</v>
      </c>
      <c r="M757" s="49"/>
    </row>
    <row r="758" spans="6:13" x14ac:dyDescent="0.25">
      <c r="F758" t="s">
        <v>3559</v>
      </c>
      <c r="G758">
        <v>10589</v>
      </c>
      <c r="H758">
        <v>11000</v>
      </c>
      <c r="I758" s="25" t="s">
        <v>3546</v>
      </c>
      <c r="J758" t="s">
        <v>3547</v>
      </c>
      <c r="M758" s="49"/>
    </row>
    <row r="759" spans="6:13" x14ac:dyDescent="0.25">
      <c r="F759" t="s">
        <v>3559</v>
      </c>
      <c r="G759">
        <v>10587</v>
      </c>
      <c r="H759">
        <v>11000</v>
      </c>
      <c r="I759" s="25" t="s">
        <v>3546</v>
      </c>
      <c r="J759" t="s">
        <v>3547</v>
      </c>
      <c r="M759" s="49"/>
    </row>
    <row r="760" spans="6:13" x14ac:dyDescent="0.25">
      <c r="F760" t="s">
        <v>3559</v>
      </c>
      <c r="G760">
        <v>10623</v>
      </c>
      <c r="H760">
        <v>11000</v>
      </c>
      <c r="I760" s="25" t="s">
        <v>3546</v>
      </c>
      <c r="J760" t="s">
        <v>3547</v>
      </c>
      <c r="M760" s="49"/>
    </row>
    <row r="761" spans="6:13" x14ac:dyDescent="0.25">
      <c r="F761" t="s">
        <v>3559</v>
      </c>
      <c r="G761">
        <v>10629</v>
      </c>
      <c r="H761">
        <v>11000</v>
      </c>
      <c r="I761" s="25" t="s">
        <v>3546</v>
      </c>
      <c r="J761" t="s">
        <v>3547</v>
      </c>
      <c r="M761" s="49"/>
    </row>
    <row r="762" spans="6:13" x14ac:dyDescent="0.25">
      <c r="F762" t="s">
        <v>3560</v>
      </c>
      <c r="G762">
        <v>13627</v>
      </c>
      <c r="H762">
        <v>11000</v>
      </c>
      <c r="I762" s="25" t="s">
        <v>3546</v>
      </c>
      <c r="J762" t="s">
        <v>3547</v>
      </c>
      <c r="M762" s="49"/>
    </row>
    <row r="763" spans="6:13" x14ac:dyDescent="0.25">
      <c r="F763" t="s">
        <v>3561</v>
      </c>
      <c r="G763">
        <v>14195</v>
      </c>
      <c r="H763">
        <v>11000</v>
      </c>
      <c r="I763" s="25" t="s">
        <v>3546</v>
      </c>
      <c r="J763" t="s">
        <v>3547</v>
      </c>
      <c r="M763" s="49"/>
    </row>
    <row r="764" spans="6:13" x14ac:dyDescent="0.25">
      <c r="F764" t="s">
        <v>3562</v>
      </c>
      <c r="G764">
        <v>13057</v>
      </c>
      <c r="H764">
        <v>11000</v>
      </c>
      <c r="I764" s="25" t="s">
        <v>3546</v>
      </c>
      <c r="J764" t="s">
        <v>3547</v>
      </c>
      <c r="M764" s="49"/>
    </row>
    <row r="765" spans="6:13" x14ac:dyDescent="0.25">
      <c r="F765" t="s">
        <v>3563</v>
      </c>
      <c r="G765">
        <v>13589</v>
      </c>
      <c r="H765">
        <v>11000</v>
      </c>
      <c r="I765" s="25" t="s">
        <v>3546</v>
      </c>
      <c r="J765" t="s">
        <v>3547</v>
      </c>
      <c r="M765" s="49"/>
    </row>
    <row r="766" spans="6:13" x14ac:dyDescent="0.25">
      <c r="F766" t="s">
        <v>3564</v>
      </c>
      <c r="G766">
        <v>13127</v>
      </c>
      <c r="H766">
        <v>11000</v>
      </c>
      <c r="I766" s="25" t="s">
        <v>3546</v>
      </c>
      <c r="J766" t="s">
        <v>3547</v>
      </c>
      <c r="M766" s="49"/>
    </row>
    <row r="767" spans="6:13" x14ac:dyDescent="0.25">
      <c r="F767" t="s">
        <v>3565</v>
      </c>
      <c r="G767">
        <v>12159</v>
      </c>
      <c r="H767">
        <v>11000</v>
      </c>
      <c r="I767" s="25" t="s">
        <v>3546</v>
      </c>
      <c r="J767" t="s">
        <v>3547</v>
      </c>
      <c r="M767" s="49"/>
    </row>
    <row r="768" spans="6:13" x14ac:dyDescent="0.25">
      <c r="F768" t="s">
        <v>3565</v>
      </c>
      <c r="G768">
        <v>12161</v>
      </c>
      <c r="H768">
        <v>11000</v>
      </c>
      <c r="I768" s="25" t="s">
        <v>3546</v>
      </c>
      <c r="J768" t="s">
        <v>3547</v>
      </c>
      <c r="M768" s="49"/>
    </row>
    <row r="769" spans="6:13" x14ac:dyDescent="0.25">
      <c r="F769" t="s">
        <v>3566</v>
      </c>
      <c r="G769">
        <v>10315</v>
      </c>
      <c r="H769">
        <v>11000</v>
      </c>
      <c r="I769" s="25" t="s">
        <v>3546</v>
      </c>
      <c r="J769" t="s">
        <v>3547</v>
      </c>
      <c r="M769" s="49"/>
    </row>
    <row r="770" spans="6:13" x14ac:dyDescent="0.25">
      <c r="F770" t="s">
        <v>3567</v>
      </c>
      <c r="G770">
        <v>10249</v>
      </c>
      <c r="H770">
        <v>11000</v>
      </c>
      <c r="I770" s="25" t="s">
        <v>3546</v>
      </c>
      <c r="J770" t="s">
        <v>3547</v>
      </c>
      <c r="M770" s="49"/>
    </row>
    <row r="771" spans="6:13" x14ac:dyDescent="0.25">
      <c r="F771" t="s">
        <v>3567</v>
      </c>
      <c r="G771">
        <v>10247</v>
      </c>
      <c r="H771">
        <v>11000</v>
      </c>
      <c r="I771" s="25" t="s">
        <v>3546</v>
      </c>
      <c r="J771" t="s">
        <v>3547</v>
      </c>
      <c r="M771" s="49"/>
    </row>
    <row r="772" spans="6:13" x14ac:dyDescent="0.25">
      <c r="F772" t="s">
        <v>3567</v>
      </c>
      <c r="G772">
        <v>10243</v>
      </c>
      <c r="H772">
        <v>11000</v>
      </c>
      <c r="I772" s="25" t="s">
        <v>3546</v>
      </c>
      <c r="J772" t="s">
        <v>3547</v>
      </c>
      <c r="M772" s="49"/>
    </row>
    <row r="773" spans="6:13" x14ac:dyDescent="0.25">
      <c r="F773" t="s">
        <v>3567</v>
      </c>
      <c r="G773">
        <v>10245</v>
      </c>
      <c r="H773">
        <v>11000</v>
      </c>
      <c r="I773" s="25" t="s">
        <v>3546</v>
      </c>
      <c r="J773" t="s">
        <v>3547</v>
      </c>
      <c r="M773" s="49"/>
    </row>
    <row r="774" spans="6:13" x14ac:dyDescent="0.25">
      <c r="F774" t="s">
        <v>3568</v>
      </c>
      <c r="G774">
        <v>13465</v>
      </c>
      <c r="H774">
        <v>11000</v>
      </c>
      <c r="I774" s="25" t="s">
        <v>3546</v>
      </c>
      <c r="J774" t="s">
        <v>3547</v>
      </c>
      <c r="M774" s="49"/>
    </row>
    <row r="775" spans="6:13" x14ac:dyDescent="0.25">
      <c r="F775" t="s">
        <v>3569</v>
      </c>
      <c r="G775">
        <v>14089</v>
      </c>
      <c r="H775">
        <v>11000</v>
      </c>
      <c r="I775" s="25" t="s">
        <v>3546</v>
      </c>
      <c r="J775" t="s">
        <v>3547</v>
      </c>
      <c r="M775" s="49"/>
    </row>
    <row r="776" spans="6:13" x14ac:dyDescent="0.25">
      <c r="F776" t="s">
        <v>3570</v>
      </c>
      <c r="G776">
        <v>13359</v>
      </c>
      <c r="H776">
        <v>11000</v>
      </c>
      <c r="I776" s="25" t="s">
        <v>3546</v>
      </c>
      <c r="J776" t="s">
        <v>3547</v>
      </c>
      <c r="M776" s="49"/>
    </row>
    <row r="777" spans="6:13" x14ac:dyDescent="0.25">
      <c r="F777" t="s">
        <v>3570</v>
      </c>
      <c r="G777">
        <v>13357</v>
      </c>
      <c r="H777">
        <v>11000</v>
      </c>
      <c r="I777" s="25" t="s">
        <v>3546</v>
      </c>
      <c r="J777" t="s">
        <v>3547</v>
      </c>
      <c r="M777" s="49"/>
    </row>
    <row r="778" spans="6:13" x14ac:dyDescent="0.25">
      <c r="F778" t="s">
        <v>3571</v>
      </c>
      <c r="G778">
        <v>12353</v>
      </c>
      <c r="H778">
        <v>11000</v>
      </c>
      <c r="I778" s="25" t="s">
        <v>3546</v>
      </c>
      <c r="J778" t="s">
        <v>3547</v>
      </c>
      <c r="M778" s="49"/>
    </row>
    <row r="779" spans="6:13" x14ac:dyDescent="0.25">
      <c r="F779" t="s">
        <v>3572</v>
      </c>
      <c r="G779">
        <v>14193</v>
      </c>
      <c r="H779">
        <v>11000</v>
      </c>
      <c r="I779" s="25" t="s">
        <v>3546</v>
      </c>
      <c r="J779" t="s">
        <v>3547</v>
      </c>
      <c r="M779" s="49"/>
    </row>
    <row r="780" spans="6:13" x14ac:dyDescent="0.25">
      <c r="F780" t="s">
        <v>3573</v>
      </c>
      <c r="G780">
        <v>13587</v>
      </c>
      <c r="H780">
        <v>11000</v>
      </c>
      <c r="I780" s="25" t="s">
        <v>3546</v>
      </c>
      <c r="J780" t="s">
        <v>3547</v>
      </c>
      <c r="M780" s="49"/>
    </row>
    <row r="781" spans="6:13" x14ac:dyDescent="0.25">
      <c r="F781" t="s">
        <v>3574</v>
      </c>
      <c r="G781">
        <v>10711</v>
      </c>
      <c r="H781">
        <v>11000</v>
      </c>
      <c r="I781" s="25" t="s">
        <v>3546</v>
      </c>
      <c r="J781" t="s">
        <v>3547</v>
      </c>
      <c r="M781" s="49"/>
    </row>
    <row r="782" spans="6:13" x14ac:dyDescent="0.25">
      <c r="F782" t="s">
        <v>3575</v>
      </c>
      <c r="G782">
        <v>13599</v>
      </c>
      <c r="H782">
        <v>11000</v>
      </c>
      <c r="I782" s="25" t="s">
        <v>3546</v>
      </c>
      <c r="J782" t="s">
        <v>3547</v>
      </c>
      <c r="M782" s="49"/>
    </row>
    <row r="783" spans="6:13" x14ac:dyDescent="0.25">
      <c r="F783" t="s">
        <v>3576</v>
      </c>
      <c r="G783">
        <v>13089</v>
      </c>
      <c r="H783">
        <v>11000</v>
      </c>
      <c r="I783" s="25" t="s">
        <v>3546</v>
      </c>
      <c r="J783" t="s">
        <v>3547</v>
      </c>
      <c r="M783" s="49"/>
    </row>
    <row r="784" spans="6:13" x14ac:dyDescent="0.25">
      <c r="F784" t="s">
        <v>3577</v>
      </c>
      <c r="G784">
        <v>12627</v>
      </c>
      <c r="H784">
        <v>11000</v>
      </c>
      <c r="I784" s="25" t="s">
        <v>3546</v>
      </c>
      <c r="J784" t="s">
        <v>3547</v>
      </c>
      <c r="M784" s="49"/>
    </row>
    <row r="785" spans="6:13" x14ac:dyDescent="0.25">
      <c r="F785" t="s">
        <v>3578</v>
      </c>
      <c r="G785">
        <v>13467</v>
      </c>
      <c r="H785">
        <v>11000</v>
      </c>
      <c r="I785" s="25" t="s">
        <v>3546</v>
      </c>
      <c r="J785" t="s">
        <v>3547</v>
      </c>
      <c r="M785" s="49"/>
    </row>
    <row r="786" spans="6:13" x14ac:dyDescent="0.25">
      <c r="F786" t="s">
        <v>3579</v>
      </c>
      <c r="G786">
        <v>10318</v>
      </c>
      <c r="H786">
        <v>11000</v>
      </c>
      <c r="I786" s="25" t="s">
        <v>3546</v>
      </c>
      <c r="J786" t="s">
        <v>3547</v>
      </c>
      <c r="M786" s="49"/>
    </row>
    <row r="787" spans="6:13" x14ac:dyDescent="0.25">
      <c r="F787" t="s">
        <v>3580</v>
      </c>
      <c r="G787">
        <v>12621</v>
      </c>
      <c r="H787">
        <v>11000</v>
      </c>
      <c r="I787" s="25" t="s">
        <v>3546</v>
      </c>
      <c r="J787" t="s">
        <v>3547</v>
      </c>
      <c r="M787" s="49"/>
    </row>
    <row r="788" spans="6:13" x14ac:dyDescent="0.25">
      <c r="F788" t="s">
        <v>3581</v>
      </c>
      <c r="G788">
        <v>12559</v>
      </c>
      <c r="H788">
        <v>11000</v>
      </c>
      <c r="I788" s="25" t="s">
        <v>3546</v>
      </c>
      <c r="J788" t="s">
        <v>3547</v>
      </c>
      <c r="M788" s="49"/>
    </row>
    <row r="789" spans="6:13" x14ac:dyDescent="0.25">
      <c r="F789" t="s">
        <v>3581</v>
      </c>
      <c r="G789">
        <v>12559</v>
      </c>
      <c r="H789">
        <v>11000</v>
      </c>
      <c r="I789" s="25" t="s">
        <v>3546</v>
      </c>
      <c r="J789" t="s">
        <v>3547</v>
      </c>
      <c r="M789" s="49"/>
    </row>
    <row r="790" spans="6:13" x14ac:dyDescent="0.25">
      <c r="F790" t="s">
        <v>3582</v>
      </c>
      <c r="G790">
        <v>12555</v>
      </c>
      <c r="H790">
        <v>11000</v>
      </c>
      <c r="I790" s="25" t="s">
        <v>3546</v>
      </c>
      <c r="J790" t="s">
        <v>3547</v>
      </c>
      <c r="M790" s="49"/>
    </row>
    <row r="791" spans="6:13" x14ac:dyDescent="0.25">
      <c r="F791" t="s">
        <v>3583</v>
      </c>
      <c r="G791">
        <v>10963</v>
      </c>
      <c r="H791">
        <v>11000</v>
      </c>
      <c r="I791" s="25" t="s">
        <v>3546</v>
      </c>
      <c r="J791" t="s">
        <v>3547</v>
      </c>
      <c r="M791" s="49"/>
    </row>
    <row r="792" spans="6:13" x14ac:dyDescent="0.25">
      <c r="F792" t="s">
        <v>3583</v>
      </c>
      <c r="G792">
        <v>10997</v>
      </c>
      <c r="H792">
        <v>11000</v>
      </c>
      <c r="I792" s="25" t="s">
        <v>3546</v>
      </c>
      <c r="J792" t="s">
        <v>3547</v>
      </c>
      <c r="M792" s="49"/>
    </row>
    <row r="793" spans="6:13" x14ac:dyDescent="0.25">
      <c r="F793" t="s">
        <v>3583</v>
      </c>
      <c r="G793">
        <v>10969</v>
      </c>
      <c r="H793">
        <v>11000</v>
      </c>
      <c r="I793" s="25" t="s">
        <v>3546</v>
      </c>
      <c r="J793" t="s">
        <v>3547</v>
      </c>
      <c r="M793" s="49"/>
    </row>
    <row r="794" spans="6:13" x14ac:dyDescent="0.25">
      <c r="F794" t="s">
        <v>3583</v>
      </c>
      <c r="G794">
        <v>10961</v>
      </c>
      <c r="H794">
        <v>11000</v>
      </c>
      <c r="I794" s="25" t="s">
        <v>3546</v>
      </c>
      <c r="J794" t="s">
        <v>3547</v>
      </c>
      <c r="M794" s="49"/>
    </row>
    <row r="795" spans="6:13" x14ac:dyDescent="0.25">
      <c r="F795" t="s">
        <v>3583</v>
      </c>
      <c r="G795">
        <v>10965</v>
      </c>
      <c r="H795">
        <v>11000</v>
      </c>
      <c r="I795" s="25" t="s">
        <v>3546</v>
      </c>
      <c r="J795" t="s">
        <v>3547</v>
      </c>
      <c r="M795" s="49"/>
    </row>
    <row r="796" spans="6:13" x14ac:dyDescent="0.25">
      <c r="F796" t="s">
        <v>3583</v>
      </c>
      <c r="G796">
        <v>10967</v>
      </c>
      <c r="H796">
        <v>11000</v>
      </c>
      <c r="I796" s="25" t="s">
        <v>3546</v>
      </c>
      <c r="J796" t="s">
        <v>3547</v>
      </c>
      <c r="M796" s="49"/>
    </row>
    <row r="797" spans="6:13" x14ac:dyDescent="0.25">
      <c r="F797" t="s">
        <v>3583</v>
      </c>
      <c r="G797">
        <v>10999</v>
      </c>
      <c r="H797">
        <v>11000</v>
      </c>
      <c r="I797" s="25" t="s">
        <v>3546</v>
      </c>
      <c r="J797" t="s">
        <v>3547</v>
      </c>
      <c r="M797" s="49"/>
    </row>
    <row r="798" spans="6:13" x14ac:dyDescent="0.25">
      <c r="F798" t="s">
        <v>3583</v>
      </c>
      <c r="G798">
        <v>12047</v>
      </c>
      <c r="H798">
        <v>11000</v>
      </c>
      <c r="I798" s="25" t="s">
        <v>3546</v>
      </c>
      <c r="J798" t="s">
        <v>3547</v>
      </c>
      <c r="M798" s="49"/>
    </row>
    <row r="799" spans="6:13" x14ac:dyDescent="0.25">
      <c r="F799" t="s">
        <v>3584</v>
      </c>
      <c r="G799">
        <v>12247</v>
      </c>
      <c r="H799">
        <v>11000</v>
      </c>
      <c r="I799" s="25" t="s">
        <v>3546</v>
      </c>
      <c r="J799" t="s">
        <v>3547</v>
      </c>
      <c r="M799" s="49"/>
    </row>
    <row r="800" spans="6:13" x14ac:dyDescent="0.25">
      <c r="F800" t="s">
        <v>3584</v>
      </c>
      <c r="G800">
        <v>12249</v>
      </c>
      <c r="H800">
        <v>11000</v>
      </c>
      <c r="I800" s="25" t="s">
        <v>3546</v>
      </c>
      <c r="J800" t="s">
        <v>3547</v>
      </c>
      <c r="M800" s="49"/>
    </row>
    <row r="801" spans="6:13" x14ac:dyDescent="0.25">
      <c r="F801" t="s">
        <v>3585</v>
      </c>
      <c r="G801">
        <v>10369</v>
      </c>
      <c r="H801">
        <v>11000</v>
      </c>
      <c r="I801" s="25" t="s">
        <v>3546</v>
      </c>
      <c r="J801" t="s">
        <v>3547</v>
      </c>
      <c r="M801" s="49"/>
    </row>
    <row r="802" spans="6:13" x14ac:dyDescent="0.25">
      <c r="F802" t="s">
        <v>3585</v>
      </c>
      <c r="G802">
        <v>10367</v>
      </c>
      <c r="H802">
        <v>11000</v>
      </c>
      <c r="I802" s="25" t="s">
        <v>3546</v>
      </c>
      <c r="J802" t="s">
        <v>3547</v>
      </c>
      <c r="M802" s="49"/>
    </row>
    <row r="803" spans="6:13" x14ac:dyDescent="0.25">
      <c r="F803" t="s">
        <v>3585</v>
      </c>
      <c r="G803">
        <v>10365</v>
      </c>
      <c r="H803">
        <v>11000</v>
      </c>
      <c r="I803" s="25" t="s">
        <v>3546</v>
      </c>
      <c r="J803" t="s">
        <v>3547</v>
      </c>
      <c r="M803" s="49"/>
    </row>
    <row r="804" spans="6:13" x14ac:dyDescent="0.25">
      <c r="F804" t="s">
        <v>3586</v>
      </c>
      <c r="G804">
        <v>12207</v>
      </c>
      <c r="H804">
        <v>11000</v>
      </c>
      <c r="I804" s="25" t="s">
        <v>3546</v>
      </c>
      <c r="J804" t="s">
        <v>3547</v>
      </c>
      <c r="M804" s="49"/>
    </row>
    <row r="805" spans="6:13" x14ac:dyDescent="0.25">
      <c r="F805" t="s">
        <v>3586</v>
      </c>
      <c r="G805">
        <v>12203</v>
      </c>
      <c r="H805">
        <v>11000</v>
      </c>
      <c r="I805" s="25" t="s">
        <v>3546</v>
      </c>
      <c r="J805" t="s">
        <v>3547</v>
      </c>
      <c r="M805" s="49"/>
    </row>
    <row r="806" spans="6:13" x14ac:dyDescent="0.25">
      <c r="F806" t="s">
        <v>3586</v>
      </c>
      <c r="G806">
        <v>12205</v>
      </c>
      <c r="H806">
        <v>11000</v>
      </c>
      <c r="I806" s="25" t="s">
        <v>3546</v>
      </c>
      <c r="J806" t="s">
        <v>3547</v>
      </c>
      <c r="M806" s="49"/>
    </row>
    <row r="807" spans="6:13" x14ac:dyDescent="0.25">
      <c r="F807" t="s">
        <v>3587</v>
      </c>
      <c r="G807">
        <v>13469</v>
      </c>
      <c r="H807">
        <v>11000</v>
      </c>
      <c r="I807" s="25" t="s">
        <v>3546</v>
      </c>
      <c r="J807" t="s">
        <v>3547</v>
      </c>
      <c r="M807" s="49"/>
    </row>
    <row r="808" spans="6:13" x14ac:dyDescent="0.25">
      <c r="F808" t="s">
        <v>3588</v>
      </c>
      <c r="G808">
        <v>12623</v>
      </c>
      <c r="H808">
        <v>11000</v>
      </c>
      <c r="I808" s="25" t="s">
        <v>3546</v>
      </c>
      <c r="J808" t="s">
        <v>3547</v>
      </c>
      <c r="M808" s="49"/>
    </row>
    <row r="809" spans="6:13" x14ac:dyDescent="0.25">
      <c r="F809" t="s">
        <v>3588</v>
      </c>
      <c r="G809">
        <v>12623</v>
      </c>
      <c r="H809">
        <v>11000</v>
      </c>
      <c r="I809" s="25" t="s">
        <v>3546</v>
      </c>
      <c r="J809" t="s">
        <v>3547</v>
      </c>
      <c r="M809" s="49"/>
    </row>
    <row r="810" spans="6:13" x14ac:dyDescent="0.25">
      <c r="F810" t="s">
        <v>3589</v>
      </c>
      <c r="G810">
        <v>12105</v>
      </c>
      <c r="H810">
        <v>11000</v>
      </c>
      <c r="I810" s="25" t="s">
        <v>3546</v>
      </c>
      <c r="J810" t="s">
        <v>3547</v>
      </c>
      <c r="M810" s="49"/>
    </row>
    <row r="811" spans="6:13" x14ac:dyDescent="0.25">
      <c r="F811" t="s">
        <v>3589</v>
      </c>
      <c r="G811">
        <v>12109</v>
      </c>
      <c r="H811">
        <v>11000</v>
      </c>
      <c r="I811" s="25" t="s">
        <v>3546</v>
      </c>
      <c r="J811" t="s">
        <v>3547</v>
      </c>
      <c r="M811" s="49"/>
    </row>
    <row r="812" spans="6:13" x14ac:dyDescent="0.25">
      <c r="F812" t="s">
        <v>3589</v>
      </c>
      <c r="G812">
        <v>12107</v>
      </c>
      <c r="H812">
        <v>11000</v>
      </c>
      <c r="I812" s="25" t="s">
        <v>3546</v>
      </c>
      <c r="J812" t="s">
        <v>3547</v>
      </c>
      <c r="M812" s="49"/>
    </row>
    <row r="813" spans="6:13" x14ac:dyDescent="0.25">
      <c r="F813" t="s">
        <v>3589</v>
      </c>
      <c r="G813">
        <v>12107</v>
      </c>
      <c r="H813">
        <v>11000</v>
      </c>
      <c r="I813" s="25" t="s">
        <v>3546</v>
      </c>
      <c r="J813" t="s">
        <v>3547</v>
      </c>
      <c r="M813" s="49"/>
    </row>
    <row r="814" spans="6:13" x14ac:dyDescent="0.25">
      <c r="F814" t="s">
        <v>3590</v>
      </c>
      <c r="G814">
        <v>13439</v>
      </c>
      <c r="H814">
        <v>11000</v>
      </c>
      <c r="I814" s="25" t="s">
        <v>3546</v>
      </c>
      <c r="J814" t="s">
        <v>3547</v>
      </c>
      <c r="M814" s="49"/>
    </row>
    <row r="815" spans="6:13" x14ac:dyDescent="0.25">
      <c r="F815" t="s">
        <v>3590</v>
      </c>
      <c r="G815">
        <v>13435</v>
      </c>
      <c r="H815">
        <v>11000</v>
      </c>
      <c r="I815" s="25" t="s">
        <v>3546</v>
      </c>
      <c r="J815" t="s">
        <v>3547</v>
      </c>
      <c r="M815" s="49"/>
    </row>
    <row r="816" spans="6:13" x14ac:dyDescent="0.25">
      <c r="F816" t="s">
        <v>3591</v>
      </c>
      <c r="G816">
        <v>10178</v>
      </c>
      <c r="H816">
        <v>11000</v>
      </c>
      <c r="I816" s="25" t="s">
        <v>3546</v>
      </c>
      <c r="J816" t="s">
        <v>3547</v>
      </c>
      <c r="M816" s="49"/>
    </row>
    <row r="817" spans="6:13" x14ac:dyDescent="0.25">
      <c r="F817" t="s">
        <v>3591</v>
      </c>
      <c r="G817">
        <v>10115</v>
      </c>
      <c r="H817">
        <v>11000</v>
      </c>
      <c r="I817" s="25" t="s">
        <v>3546</v>
      </c>
      <c r="J817" t="s">
        <v>3547</v>
      </c>
      <c r="M817" s="49"/>
    </row>
    <row r="818" spans="6:13" x14ac:dyDescent="0.25">
      <c r="F818" t="s">
        <v>3591</v>
      </c>
      <c r="G818">
        <v>10119</v>
      </c>
      <c r="H818">
        <v>11000</v>
      </c>
      <c r="I818" s="25" t="s">
        <v>3546</v>
      </c>
      <c r="J818" t="s">
        <v>3547</v>
      </c>
      <c r="M818" s="49"/>
    </row>
    <row r="819" spans="6:13" x14ac:dyDescent="0.25">
      <c r="F819" t="s">
        <v>3591</v>
      </c>
      <c r="G819">
        <v>10179</v>
      </c>
      <c r="H819">
        <v>11000</v>
      </c>
      <c r="I819" s="25" t="s">
        <v>3546</v>
      </c>
      <c r="J819" t="s">
        <v>3547</v>
      </c>
      <c r="M819" s="49"/>
    </row>
    <row r="820" spans="6:13" x14ac:dyDescent="0.25">
      <c r="F820" t="s">
        <v>3591</v>
      </c>
      <c r="G820">
        <v>10117</v>
      </c>
      <c r="H820">
        <v>11000</v>
      </c>
      <c r="I820" s="25" t="s">
        <v>3546</v>
      </c>
      <c r="J820" t="s">
        <v>3547</v>
      </c>
      <c r="M820" s="49"/>
    </row>
    <row r="821" spans="6:13" x14ac:dyDescent="0.25">
      <c r="F821" t="s">
        <v>3592</v>
      </c>
      <c r="G821">
        <v>10553</v>
      </c>
      <c r="H821">
        <v>11000</v>
      </c>
      <c r="I821" s="25" t="s">
        <v>3546</v>
      </c>
      <c r="J821" t="s">
        <v>3547</v>
      </c>
      <c r="M821" s="49"/>
    </row>
    <row r="822" spans="6:13" x14ac:dyDescent="0.25">
      <c r="F822" t="s">
        <v>3592</v>
      </c>
      <c r="G822">
        <v>10555</v>
      </c>
      <c r="H822">
        <v>11000</v>
      </c>
      <c r="I822" s="25" t="s">
        <v>3546</v>
      </c>
      <c r="J822" t="s">
        <v>3547</v>
      </c>
      <c r="M822" s="49"/>
    </row>
    <row r="823" spans="6:13" x14ac:dyDescent="0.25">
      <c r="F823" t="s">
        <v>3592</v>
      </c>
      <c r="G823">
        <v>10559</v>
      </c>
      <c r="H823">
        <v>11000</v>
      </c>
      <c r="I823" s="25" t="s">
        <v>3546</v>
      </c>
      <c r="J823" t="s">
        <v>3547</v>
      </c>
      <c r="M823" s="49"/>
    </row>
    <row r="824" spans="6:13" x14ac:dyDescent="0.25">
      <c r="F824" t="s">
        <v>3592</v>
      </c>
      <c r="G824">
        <v>10557</v>
      </c>
      <c r="H824">
        <v>11000</v>
      </c>
      <c r="I824" s="25" t="s">
        <v>3546</v>
      </c>
      <c r="J824" t="s">
        <v>3547</v>
      </c>
      <c r="M824" s="49"/>
    </row>
    <row r="825" spans="6:13" x14ac:dyDescent="0.25">
      <c r="F825" t="s">
        <v>3592</v>
      </c>
      <c r="G825">
        <v>10551</v>
      </c>
      <c r="H825">
        <v>11000</v>
      </c>
      <c r="I825" s="25" t="s">
        <v>3546</v>
      </c>
      <c r="J825" t="s">
        <v>3547</v>
      </c>
      <c r="M825" s="49"/>
    </row>
    <row r="826" spans="6:13" x14ac:dyDescent="0.25">
      <c r="F826" t="s">
        <v>3593</v>
      </c>
      <c r="G826">
        <v>12053</v>
      </c>
      <c r="H826">
        <v>11000</v>
      </c>
      <c r="I826" s="25" t="s">
        <v>3546</v>
      </c>
      <c r="J826" t="s">
        <v>3547</v>
      </c>
      <c r="M826" s="49"/>
    </row>
    <row r="827" spans="6:13" x14ac:dyDescent="0.25">
      <c r="F827" t="s">
        <v>3593</v>
      </c>
      <c r="G827">
        <v>12059</v>
      </c>
      <c r="H827">
        <v>11000</v>
      </c>
      <c r="I827" s="25" t="s">
        <v>3546</v>
      </c>
      <c r="J827" t="s">
        <v>3547</v>
      </c>
      <c r="M827" s="49"/>
    </row>
    <row r="828" spans="6:13" x14ac:dyDescent="0.25">
      <c r="F828" t="s">
        <v>3593</v>
      </c>
      <c r="G828">
        <v>12049</v>
      </c>
      <c r="H828">
        <v>11000</v>
      </c>
      <c r="I828" s="25" t="s">
        <v>3546</v>
      </c>
      <c r="J828" t="s">
        <v>3547</v>
      </c>
      <c r="M828" s="49"/>
    </row>
    <row r="829" spans="6:13" x14ac:dyDescent="0.25">
      <c r="F829" t="s">
        <v>3593</v>
      </c>
      <c r="G829">
        <v>12045</v>
      </c>
      <c r="H829">
        <v>11000</v>
      </c>
      <c r="I829" s="25" t="s">
        <v>3546</v>
      </c>
      <c r="J829" t="s">
        <v>3547</v>
      </c>
      <c r="M829" s="49"/>
    </row>
    <row r="830" spans="6:13" x14ac:dyDescent="0.25">
      <c r="F830" t="s">
        <v>3593</v>
      </c>
      <c r="G830">
        <v>12057</v>
      </c>
      <c r="H830">
        <v>11000</v>
      </c>
      <c r="I830" s="25" t="s">
        <v>3546</v>
      </c>
      <c r="J830" t="s">
        <v>3547</v>
      </c>
      <c r="M830" s="49"/>
    </row>
    <row r="831" spans="6:13" x14ac:dyDescent="0.25">
      <c r="F831" t="s">
        <v>3593</v>
      </c>
      <c r="G831">
        <v>12051</v>
      </c>
      <c r="H831">
        <v>11000</v>
      </c>
      <c r="I831" s="25" t="s">
        <v>3546</v>
      </c>
      <c r="J831" t="s">
        <v>3547</v>
      </c>
      <c r="M831" s="49"/>
    </row>
    <row r="832" spans="6:13" x14ac:dyDescent="0.25">
      <c r="F832" t="s">
        <v>3593</v>
      </c>
      <c r="G832">
        <v>12059</v>
      </c>
      <c r="H832">
        <v>11000</v>
      </c>
      <c r="I832" s="25" t="s">
        <v>3546</v>
      </c>
      <c r="J832" t="s">
        <v>3547</v>
      </c>
      <c r="M832" s="49"/>
    </row>
    <row r="833" spans="6:13" x14ac:dyDescent="0.25">
      <c r="F833" t="s">
        <v>3593</v>
      </c>
      <c r="G833">
        <v>12043</v>
      </c>
      <c r="H833">
        <v>11000</v>
      </c>
      <c r="I833" s="25" t="s">
        <v>3546</v>
      </c>
      <c r="J833" t="s">
        <v>3547</v>
      </c>
      <c r="M833" s="49"/>
    </row>
    <row r="834" spans="6:13" x14ac:dyDescent="0.25">
      <c r="F834" t="s">
        <v>3593</v>
      </c>
      <c r="G834">
        <v>12055</v>
      </c>
      <c r="H834">
        <v>11000</v>
      </c>
      <c r="I834" s="25" t="s">
        <v>3546</v>
      </c>
      <c r="J834" t="s">
        <v>3547</v>
      </c>
      <c r="M834" s="49"/>
    </row>
    <row r="835" spans="6:13" x14ac:dyDescent="0.25">
      <c r="F835" t="s">
        <v>3594</v>
      </c>
      <c r="G835">
        <v>13051</v>
      </c>
      <c r="H835">
        <v>11000</v>
      </c>
      <c r="I835" s="25" t="s">
        <v>3546</v>
      </c>
      <c r="J835" t="s">
        <v>3547</v>
      </c>
      <c r="M835" s="49"/>
    </row>
    <row r="836" spans="6:13" x14ac:dyDescent="0.25">
      <c r="F836" t="s">
        <v>3595</v>
      </c>
      <c r="G836">
        <v>12439</v>
      </c>
      <c r="H836">
        <v>11000</v>
      </c>
      <c r="I836" s="25" t="s">
        <v>3546</v>
      </c>
      <c r="J836" t="s">
        <v>3547</v>
      </c>
      <c r="M836" s="49"/>
    </row>
    <row r="837" spans="6:13" x14ac:dyDescent="0.25">
      <c r="F837" t="s">
        <v>3596</v>
      </c>
      <c r="G837">
        <v>13156</v>
      </c>
      <c r="H837">
        <v>11000</v>
      </c>
      <c r="I837" s="25" t="s">
        <v>3546</v>
      </c>
      <c r="J837" t="s">
        <v>3547</v>
      </c>
      <c r="M837" s="49"/>
    </row>
    <row r="838" spans="6:13" x14ac:dyDescent="0.25">
      <c r="F838" t="s">
        <v>3597</v>
      </c>
      <c r="G838">
        <v>14129</v>
      </c>
      <c r="H838">
        <v>11000</v>
      </c>
      <c r="I838" s="25" t="s">
        <v>3546</v>
      </c>
      <c r="J838" t="s">
        <v>3547</v>
      </c>
      <c r="M838" s="49"/>
    </row>
    <row r="839" spans="6:13" x14ac:dyDescent="0.25">
      <c r="F839" t="s">
        <v>3598</v>
      </c>
      <c r="G839">
        <v>12459</v>
      </c>
      <c r="H839">
        <v>11000</v>
      </c>
      <c r="I839" s="25" t="s">
        <v>3546</v>
      </c>
      <c r="J839" t="s">
        <v>3547</v>
      </c>
      <c r="M839" s="49"/>
    </row>
    <row r="840" spans="6:13" x14ac:dyDescent="0.25">
      <c r="F840" t="s">
        <v>3599</v>
      </c>
      <c r="G840">
        <v>13189</v>
      </c>
      <c r="H840">
        <v>11000</v>
      </c>
      <c r="I840" s="25" t="s">
        <v>3546</v>
      </c>
      <c r="J840" t="s">
        <v>3547</v>
      </c>
      <c r="M840" s="49"/>
    </row>
    <row r="841" spans="6:13" x14ac:dyDescent="0.25">
      <c r="F841" t="s">
        <v>3599</v>
      </c>
      <c r="G841">
        <v>13187</v>
      </c>
      <c r="H841">
        <v>11000</v>
      </c>
      <c r="I841" s="25" t="s">
        <v>3546</v>
      </c>
      <c r="J841" t="s">
        <v>3547</v>
      </c>
      <c r="M841" s="49"/>
    </row>
    <row r="842" spans="6:13" x14ac:dyDescent="0.25">
      <c r="F842" t="s">
        <v>3600</v>
      </c>
      <c r="G842">
        <v>10439</v>
      </c>
      <c r="H842">
        <v>11000</v>
      </c>
      <c r="I842" s="25" t="s">
        <v>3546</v>
      </c>
      <c r="J842" t="s">
        <v>3547</v>
      </c>
      <c r="M842" s="49"/>
    </row>
    <row r="843" spans="6:13" x14ac:dyDescent="0.25">
      <c r="F843" t="s">
        <v>3600</v>
      </c>
      <c r="G843">
        <v>10409</v>
      </c>
      <c r="H843">
        <v>11000</v>
      </c>
      <c r="I843" s="25" t="s">
        <v>3546</v>
      </c>
      <c r="J843" t="s">
        <v>3547</v>
      </c>
      <c r="M843" s="49"/>
    </row>
    <row r="844" spans="6:13" x14ac:dyDescent="0.25">
      <c r="F844" t="s">
        <v>3600</v>
      </c>
      <c r="G844">
        <v>10407</v>
      </c>
      <c r="H844">
        <v>11000</v>
      </c>
      <c r="I844" s="25" t="s">
        <v>3546</v>
      </c>
      <c r="J844" t="s">
        <v>3547</v>
      </c>
      <c r="M844" s="49"/>
    </row>
    <row r="845" spans="6:13" x14ac:dyDescent="0.25">
      <c r="F845" t="s">
        <v>3600</v>
      </c>
      <c r="G845">
        <v>10435</v>
      </c>
      <c r="H845">
        <v>11000</v>
      </c>
      <c r="I845" s="25" t="s">
        <v>3546</v>
      </c>
      <c r="J845" t="s">
        <v>3547</v>
      </c>
      <c r="M845" s="49"/>
    </row>
    <row r="846" spans="6:13" x14ac:dyDescent="0.25">
      <c r="F846" t="s">
        <v>3600</v>
      </c>
      <c r="G846">
        <v>10437</v>
      </c>
      <c r="H846">
        <v>11000</v>
      </c>
      <c r="I846" s="25" t="s">
        <v>3546</v>
      </c>
      <c r="J846" t="s">
        <v>3547</v>
      </c>
      <c r="M846" s="49"/>
    </row>
    <row r="847" spans="6:13" x14ac:dyDescent="0.25">
      <c r="F847" t="s">
        <v>3600</v>
      </c>
      <c r="G847">
        <v>10405</v>
      </c>
      <c r="H847">
        <v>11000</v>
      </c>
      <c r="I847" s="25" t="s">
        <v>3546</v>
      </c>
      <c r="J847" t="s">
        <v>3547</v>
      </c>
      <c r="M847" s="49"/>
    </row>
    <row r="848" spans="6:13" x14ac:dyDescent="0.25">
      <c r="F848" t="s">
        <v>3601</v>
      </c>
      <c r="G848">
        <v>12589</v>
      </c>
      <c r="H848">
        <v>11000</v>
      </c>
      <c r="I848" s="25" t="s">
        <v>3546</v>
      </c>
      <c r="J848" t="s">
        <v>3547</v>
      </c>
      <c r="M848" s="49"/>
    </row>
    <row r="849" spans="6:13" x14ac:dyDescent="0.25">
      <c r="F849" t="s">
        <v>3602</v>
      </c>
      <c r="G849">
        <v>13509</v>
      </c>
      <c r="H849">
        <v>11000</v>
      </c>
      <c r="I849" s="25" t="s">
        <v>3546</v>
      </c>
      <c r="J849" t="s">
        <v>3547</v>
      </c>
      <c r="M849" s="49"/>
    </row>
    <row r="850" spans="6:13" x14ac:dyDescent="0.25">
      <c r="F850" t="s">
        <v>3602</v>
      </c>
      <c r="G850">
        <v>13403</v>
      </c>
      <c r="H850">
        <v>11000</v>
      </c>
      <c r="I850" s="25" t="s">
        <v>3546</v>
      </c>
      <c r="J850" t="s">
        <v>3547</v>
      </c>
      <c r="M850" s="49"/>
    </row>
    <row r="851" spans="6:13" x14ac:dyDescent="0.25">
      <c r="F851" t="s">
        <v>3602</v>
      </c>
      <c r="G851">
        <v>13437</v>
      </c>
      <c r="H851">
        <v>11000</v>
      </c>
      <c r="I851" s="25" t="s">
        <v>3546</v>
      </c>
      <c r="J851" t="s">
        <v>3547</v>
      </c>
      <c r="M851" s="49"/>
    </row>
    <row r="852" spans="6:13" x14ac:dyDescent="0.25">
      <c r="F852" t="s">
        <v>3603</v>
      </c>
      <c r="G852">
        <v>13158</v>
      </c>
      <c r="H852">
        <v>11000</v>
      </c>
      <c r="I852" s="25" t="s">
        <v>3546</v>
      </c>
      <c r="J852" t="s">
        <v>3547</v>
      </c>
      <c r="M852" s="49"/>
    </row>
    <row r="853" spans="6:13" x14ac:dyDescent="0.25">
      <c r="F853" t="s">
        <v>3604</v>
      </c>
      <c r="G853">
        <v>12355</v>
      </c>
      <c r="H853">
        <v>11000</v>
      </c>
      <c r="I853" s="25" t="s">
        <v>3546</v>
      </c>
      <c r="J853" t="s">
        <v>3547</v>
      </c>
      <c r="M853" s="49"/>
    </row>
    <row r="854" spans="6:13" x14ac:dyDescent="0.25">
      <c r="F854" t="s">
        <v>3604</v>
      </c>
      <c r="G854">
        <v>12357</v>
      </c>
      <c r="H854">
        <v>11000</v>
      </c>
      <c r="I854" s="25" t="s">
        <v>3546</v>
      </c>
      <c r="J854" t="s">
        <v>3547</v>
      </c>
      <c r="M854" s="49"/>
    </row>
    <row r="855" spans="6:13" x14ac:dyDescent="0.25">
      <c r="F855" t="s">
        <v>3605</v>
      </c>
      <c r="G855">
        <v>10317</v>
      </c>
      <c r="H855">
        <v>11000</v>
      </c>
      <c r="I855" s="25" t="s">
        <v>3546</v>
      </c>
      <c r="J855" t="s">
        <v>3547</v>
      </c>
      <c r="M855" s="49"/>
    </row>
    <row r="856" spans="6:13" x14ac:dyDescent="0.25">
      <c r="F856" t="s">
        <v>3606</v>
      </c>
      <c r="G856">
        <v>14199</v>
      </c>
      <c r="H856">
        <v>11000</v>
      </c>
      <c r="I856" s="25" t="s">
        <v>3546</v>
      </c>
      <c r="J856" t="s">
        <v>3547</v>
      </c>
      <c r="M856" s="49"/>
    </row>
    <row r="857" spans="6:13" x14ac:dyDescent="0.25">
      <c r="F857" t="s">
        <v>3607</v>
      </c>
      <c r="G857">
        <v>12527</v>
      </c>
      <c r="H857">
        <v>11000</v>
      </c>
      <c r="I857" s="25" t="s">
        <v>3546</v>
      </c>
      <c r="J857" t="s">
        <v>3547</v>
      </c>
      <c r="M857" s="49"/>
    </row>
    <row r="858" spans="6:13" x14ac:dyDescent="0.25">
      <c r="F858" t="s">
        <v>3608</v>
      </c>
      <c r="G858">
        <v>10779</v>
      </c>
      <c r="H858">
        <v>11000</v>
      </c>
      <c r="I858" s="25" t="s">
        <v>3546</v>
      </c>
      <c r="J858" t="s">
        <v>3547</v>
      </c>
      <c r="M858" s="49"/>
    </row>
    <row r="859" spans="6:13" x14ac:dyDescent="0.25">
      <c r="F859" t="s">
        <v>3608</v>
      </c>
      <c r="G859">
        <v>10789</v>
      </c>
      <c r="H859">
        <v>11000</v>
      </c>
      <c r="I859" s="25" t="s">
        <v>3546</v>
      </c>
      <c r="J859" t="s">
        <v>3547</v>
      </c>
      <c r="M859" s="49"/>
    </row>
    <row r="860" spans="6:13" x14ac:dyDescent="0.25">
      <c r="F860" t="s">
        <v>3608</v>
      </c>
      <c r="G860">
        <v>10781</v>
      </c>
      <c r="H860">
        <v>11000</v>
      </c>
      <c r="I860" s="25" t="s">
        <v>3546</v>
      </c>
      <c r="J860" t="s">
        <v>3547</v>
      </c>
      <c r="M860" s="49"/>
    </row>
    <row r="861" spans="6:13" x14ac:dyDescent="0.25">
      <c r="F861" t="s">
        <v>3608</v>
      </c>
      <c r="G861">
        <v>10783</v>
      </c>
      <c r="H861">
        <v>11000</v>
      </c>
      <c r="I861" s="25" t="s">
        <v>3546</v>
      </c>
      <c r="J861" t="s">
        <v>3547</v>
      </c>
      <c r="M861" s="49"/>
    </row>
    <row r="862" spans="6:13" x14ac:dyDescent="0.25">
      <c r="F862" t="s">
        <v>3608</v>
      </c>
      <c r="G862">
        <v>10829</v>
      </c>
      <c r="H862">
        <v>11000</v>
      </c>
      <c r="I862" s="25" t="s">
        <v>3546</v>
      </c>
      <c r="J862" t="s">
        <v>3547</v>
      </c>
      <c r="M862" s="49"/>
    </row>
    <row r="863" spans="6:13" x14ac:dyDescent="0.25">
      <c r="F863" t="s">
        <v>3608</v>
      </c>
      <c r="G863">
        <v>12157</v>
      </c>
      <c r="H863">
        <v>11000</v>
      </c>
      <c r="I863" s="25" t="s">
        <v>3546</v>
      </c>
      <c r="J863" t="s">
        <v>3547</v>
      </c>
      <c r="M863" s="49"/>
    </row>
    <row r="864" spans="6:13" x14ac:dyDescent="0.25">
      <c r="F864" t="s">
        <v>3609</v>
      </c>
      <c r="G864">
        <v>13629</v>
      </c>
      <c r="H864">
        <v>11000</v>
      </c>
      <c r="I864" s="25" t="s">
        <v>3546</v>
      </c>
      <c r="J864" t="s">
        <v>3547</v>
      </c>
      <c r="M864" s="49"/>
    </row>
    <row r="865" spans="6:13" x14ac:dyDescent="0.25">
      <c r="F865" t="s">
        <v>3610</v>
      </c>
      <c r="G865">
        <v>13585</v>
      </c>
      <c r="H865">
        <v>11000</v>
      </c>
      <c r="I865" s="25" t="s">
        <v>3546</v>
      </c>
      <c r="J865" t="s">
        <v>3547</v>
      </c>
      <c r="M865" s="49"/>
    </row>
    <row r="866" spans="6:13" x14ac:dyDescent="0.25">
      <c r="F866" t="s">
        <v>3610</v>
      </c>
      <c r="G866">
        <v>13581</v>
      </c>
      <c r="H866">
        <v>11000</v>
      </c>
      <c r="I866" s="25" t="s">
        <v>3546</v>
      </c>
      <c r="J866" t="s">
        <v>3547</v>
      </c>
      <c r="M866" s="49"/>
    </row>
    <row r="867" spans="6:13" x14ac:dyDescent="0.25">
      <c r="F867" t="s">
        <v>3610</v>
      </c>
      <c r="G867">
        <v>13597</v>
      </c>
      <c r="H867">
        <v>11000</v>
      </c>
      <c r="I867" s="25" t="s">
        <v>3546</v>
      </c>
      <c r="J867" t="s">
        <v>3547</v>
      </c>
      <c r="M867" s="49"/>
    </row>
    <row r="868" spans="6:13" x14ac:dyDescent="0.25">
      <c r="F868" t="s">
        <v>3610</v>
      </c>
      <c r="G868">
        <v>13583</v>
      </c>
      <c r="H868">
        <v>11000</v>
      </c>
      <c r="I868" s="25" t="s">
        <v>3546</v>
      </c>
      <c r="J868" t="s">
        <v>3547</v>
      </c>
      <c r="M868" s="49"/>
    </row>
    <row r="869" spans="6:13" x14ac:dyDescent="0.25">
      <c r="F869" t="s">
        <v>3611</v>
      </c>
      <c r="G869">
        <v>13591</v>
      </c>
      <c r="H869">
        <v>11000</v>
      </c>
      <c r="I869" s="25" t="s">
        <v>3546</v>
      </c>
      <c r="J869" t="s">
        <v>3547</v>
      </c>
      <c r="M869" s="49"/>
    </row>
    <row r="870" spans="6:13" x14ac:dyDescent="0.25">
      <c r="F870" t="s">
        <v>3612</v>
      </c>
      <c r="G870">
        <v>12165</v>
      </c>
      <c r="H870">
        <v>11000</v>
      </c>
      <c r="I870" s="25" t="s">
        <v>3546</v>
      </c>
      <c r="J870" t="s">
        <v>3547</v>
      </c>
      <c r="M870" s="49"/>
    </row>
    <row r="871" spans="6:13" x14ac:dyDescent="0.25">
      <c r="F871" t="s">
        <v>3612</v>
      </c>
      <c r="G871">
        <v>12167</v>
      </c>
      <c r="H871">
        <v>11000</v>
      </c>
      <c r="I871" s="25" t="s">
        <v>3546</v>
      </c>
      <c r="J871" t="s">
        <v>3547</v>
      </c>
      <c r="M871" s="49"/>
    </row>
    <row r="872" spans="6:13" x14ac:dyDescent="0.25">
      <c r="F872" t="s">
        <v>3612</v>
      </c>
      <c r="G872">
        <v>12169</v>
      </c>
      <c r="H872">
        <v>11000</v>
      </c>
      <c r="I872" s="25" t="s">
        <v>3546</v>
      </c>
      <c r="J872" t="s">
        <v>3547</v>
      </c>
      <c r="M872" s="49"/>
    </row>
    <row r="873" spans="6:13" x14ac:dyDescent="0.25">
      <c r="F873" t="s">
        <v>3612</v>
      </c>
      <c r="G873">
        <v>12163</v>
      </c>
      <c r="H873">
        <v>11000</v>
      </c>
      <c r="I873" s="25" t="s">
        <v>3546</v>
      </c>
      <c r="J873" t="s">
        <v>3547</v>
      </c>
      <c r="M873" s="49"/>
    </row>
    <row r="874" spans="6:13" x14ac:dyDescent="0.25">
      <c r="F874" t="s">
        <v>3613</v>
      </c>
      <c r="G874">
        <v>13503</v>
      </c>
      <c r="H874">
        <v>11000</v>
      </c>
      <c r="I874" s="25" t="s">
        <v>3546</v>
      </c>
      <c r="J874" t="s">
        <v>3547</v>
      </c>
      <c r="M874" s="49"/>
    </row>
    <row r="875" spans="6:13" x14ac:dyDescent="0.25">
      <c r="F875" t="s">
        <v>3613</v>
      </c>
      <c r="G875">
        <v>13507</v>
      </c>
      <c r="H875">
        <v>11000</v>
      </c>
      <c r="I875" s="25" t="s">
        <v>3546</v>
      </c>
      <c r="J875" t="s">
        <v>3547</v>
      </c>
      <c r="M875" s="49"/>
    </row>
    <row r="876" spans="6:13" x14ac:dyDescent="0.25">
      <c r="F876" t="s">
        <v>3613</v>
      </c>
      <c r="G876">
        <v>13505</v>
      </c>
      <c r="H876">
        <v>11000</v>
      </c>
      <c r="I876" s="25" t="s">
        <v>3546</v>
      </c>
      <c r="J876" t="s">
        <v>3547</v>
      </c>
      <c r="M876" s="49"/>
    </row>
    <row r="877" spans="6:13" x14ac:dyDescent="0.25">
      <c r="F877" t="s">
        <v>3614</v>
      </c>
      <c r="G877">
        <v>12489</v>
      </c>
      <c r="H877">
        <v>11000</v>
      </c>
      <c r="I877" s="25" t="s">
        <v>3546</v>
      </c>
      <c r="J877" t="s">
        <v>3547</v>
      </c>
      <c r="M877" s="49"/>
    </row>
    <row r="878" spans="6:13" x14ac:dyDescent="0.25">
      <c r="F878" t="s">
        <v>3615</v>
      </c>
      <c r="G878">
        <v>12099</v>
      </c>
      <c r="H878">
        <v>11000</v>
      </c>
      <c r="I878" s="25" t="s">
        <v>3546</v>
      </c>
      <c r="J878" t="s">
        <v>3547</v>
      </c>
      <c r="M878" s="49"/>
    </row>
    <row r="879" spans="6:13" x14ac:dyDescent="0.25">
      <c r="F879" t="s">
        <v>3615</v>
      </c>
      <c r="G879">
        <v>12101</v>
      </c>
      <c r="H879">
        <v>11000</v>
      </c>
      <c r="I879" s="25" t="s">
        <v>3546</v>
      </c>
      <c r="J879" t="s">
        <v>3547</v>
      </c>
      <c r="M879" s="49"/>
    </row>
    <row r="880" spans="6:13" x14ac:dyDescent="0.25">
      <c r="F880" t="s">
        <v>3615</v>
      </c>
      <c r="G880">
        <v>12103</v>
      </c>
      <c r="H880">
        <v>11000</v>
      </c>
      <c r="I880" s="25" t="s">
        <v>3546</v>
      </c>
      <c r="J880" t="s">
        <v>3547</v>
      </c>
      <c r="M880" s="49"/>
    </row>
    <row r="881" spans="6:13" x14ac:dyDescent="0.25">
      <c r="F881" t="s">
        <v>3616</v>
      </c>
      <c r="G881">
        <v>10787</v>
      </c>
      <c r="H881">
        <v>11000</v>
      </c>
      <c r="I881" s="25" t="s">
        <v>3546</v>
      </c>
      <c r="J881" t="s">
        <v>3547</v>
      </c>
      <c r="M881" s="49"/>
    </row>
    <row r="882" spans="6:13" x14ac:dyDescent="0.25">
      <c r="F882" t="s">
        <v>3616</v>
      </c>
      <c r="G882">
        <v>10785</v>
      </c>
      <c r="H882">
        <v>11000</v>
      </c>
      <c r="I882" s="25" t="s">
        <v>3546</v>
      </c>
      <c r="J882" t="s">
        <v>3547</v>
      </c>
      <c r="M882" s="49"/>
    </row>
    <row r="883" spans="6:13" x14ac:dyDescent="0.25">
      <c r="F883" t="s">
        <v>3617</v>
      </c>
      <c r="G883">
        <v>14109</v>
      </c>
      <c r="H883">
        <v>11000</v>
      </c>
      <c r="I883" s="25" t="s">
        <v>3546</v>
      </c>
      <c r="J883" t="s">
        <v>3547</v>
      </c>
      <c r="M883" s="49"/>
    </row>
    <row r="884" spans="6:13" x14ac:dyDescent="0.25">
      <c r="F884" t="s">
        <v>3618</v>
      </c>
      <c r="G884">
        <v>13059</v>
      </c>
      <c r="H884">
        <v>11000</v>
      </c>
      <c r="I884" s="25" t="s">
        <v>3546</v>
      </c>
      <c r="J884" t="s">
        <v>3547</v>
      </c>
      <c r="M884" s="49"/>
    </row>
    <row r="885" spans="6:13" x14ac:dyDescent="0.25">
      <c r="F885" t="s">
        <v>3619</v>
      </c>
      <c r="G885">
        <v>13349</v>
      </c>
      <c r="H885">
        <v>11000</v>
      </c>
      <c r="I885" s="25" t="s">
        <v>3546</v>
      </c>
      <c r="J885" t="s">
        <v>3547</v>
      </c>
      <c r="M885" s="49"/>
    </row>
    <row r="886" spans="6:13" x14ac:dyDescent="0.25">
      <c r="F886" t="s">
        <v>3619</v>
      </c>
      <c r="G886">
        <v>13347</v>
      </c>
      <c r="H886">
        <v>11000</v>
      </c>
      <c r="I886" s="25" t="s">
        <v>3546</v>
      </c>
      <c r="J886" t="s">
        <v>3547</v>
      </c>
      <c r="M886" s="49"/>
    </row>
    <row r="887" spans="6:13" x14ac:dyDescent="0.25">
      <c r="F887" t="s">
        <v>3619</v>
      </c>
      <c r="G887">
        <v>13405</v>
      </c>
      <c r="H887">
        <v>11000</v>
      </c>
      <c r="I887" s="25" t="s">
        <v>3546</v>
      </c>
      <c r="J887" t="s">
        <v>3547</v>
      </c>
      <c r="M887" s="49"/>
    </row>
    <row r="888" spans="6:13" x14ac:dyDescent="0.25">
      <c r="F888" t="s">
        <v>3619</v>
      </c>
      <c r="G888">
        <v>13351</v>
      </c>
      <c r="H888">
        <v>11000</v>
      </c>
      <c r="I888" s="25" t="s">
        <v>3546</v>
      </c>
      <c r="J888" t="s">
        <v>3547</v>
      </c>
      <c r="M888" s="49"/>
    </row>
    <row r="889" spans="6:13" x14ac:dyDescent="0.25">
      <c r="F889" t="s">
        <v>3619</v>
      </c>
      <c r="G889">
        <v>13353</v>
      </c>
      <c r="H889">
        <v>11000</v>
      </c>
      <c r="I889" s="25" t="s">
        <v>3546</v>
      </c>
      <c r="J889" t="s">
        <v>3547</v>
      </c>
      <c r="M889" s="49"/>
    </row>
    <row r="890" spans="6:13" x14ac:dyDescent="0.25">
      <c r="F890" t="s">
        <v>3619</v>
      </c>
      <c r="G890">
        <v>13355</v>
      </c>
      <c r="H890">
        <v>11000</v>
      </c>
      <c r="I890" s="25" t="s">
        <v>3546</v>
      </c>
      <c r="J890" t="s">
        <v>3547</v>
      </c>
      <c r="M890" s="49"/>
    </row>
    <row r="891" spans="6:13" x14ac:dyDescent="0.25">
      <c r="F891" t="s">
        <v>3620</v>
      </c>
      <c r="G891">
        <v>13088</v>
      </c>
      <c r="H891">
        <v>11000</v>
      </c>
      <c r="I891" s="25" t="s">
        <v>3546</v>
      </c>
      <c r="J891" t="s">
        <v>3547</v>
      </c>
      <c r="M891" s="49"/>
    </row>
    <row r="892" spans="6:13" x14ac:dyDescent="0.25">
      <c r="F892" t="s">
        <v>3620</v>
      </c>
      <c r="G892">
        <v>13086</v>
      </c>
      <c r="H892">
        <v>11000</v>
      </c>
      <c r="I892" s="25" t="s">
        <v>3546</v>
      </c>
      <c r="J892" t="s">
        <v>3547</v>
      </c>
      <c r="M892" s="49"/>
    </row>
    <row r="893" spans="6:13" x14ac:dyDescent="0.25">
      <c r="F893" t="s">
        <v>3621</v>
      </c>
      <c r="G893">
        <v>14050</v>
      </c>
      <c r="H893">
        <v>11000</v>
      </c>
      <c r="I893" s="25" t="s">
        <v>3546</v>
      </c>
      <c r="J893" t="s">
        <v>3547</v>
      </c>
      <c r="M893" s="49"/>
    </row>
    <row r="894" spans="6:13" x14ac:dyDescent="0.25">
      <c r="F894" t="s">
        <v>3621</v>
      </c>
      <c r="G894">
        <v>14052</v>
      </c>
      <c r="H894">
        <v>11000</v>
      </c>
      <c r="I894" s="25" t="s">
        <v>3546</v>
      </c>
      <c r="J894" t="s">
        <v>3547</v>
      </c>
      <c r="M894" s="49"/>
    </row>
    <row r="895" spans="6:13" x14ac:dyDescent="0.25">
      <c r="F895" t="s">
        <v>3621</v>
      </c>
      <c r="G895">
        <v>14055</v>
      </c>
      <c r="H895">
        <v>11000</v>
      </c>
      <c r="I895" s="25" t="s">
        <v>3546</v>
      </c>
      <c r="J895" t="s">
        <v>3547</v>
      </c>
      <c r="M895" s="49"/>
    </row>
    <row r="896" spans="6:13" x14ac:dyDescent="0.25">
      <c r="F896" t="s">
        <v>3621</v>
      </c>
      <c r="G896">
        <v>14053</v>
      </c>
      <c r="H896">
        <v>11000</v>
      </c>
      <c r="I896" s="25" t="s">
        <v>3546</v>
      </c>
      <c r="J896" t="s">
        <v>3547</v>
      </c>
      <c r="M896" s="49"/>
    </row>
    <row r="897" spans="6:13" x14ac:dyDescent="0.25">
      <c r="F897" t="s">
        <v>3622</v>
      </c>
      <c r="G897">
        <v>12587</v>
      </c>
      <c r="H897">
        <v>11000</v>
      </c>
      <c r="I897" s="25" t="s">
        <v>3546</v>
      </c>
      <c r="J897" t="s">
        <v>3547</v>
      </c>
      <c r="M897" s="49"/>
    </row>
    <row r="898" spans="6:13" x14ac:dyDescent="0.25">
      <c r="F898" t="s">
        <v>3623</v>
      </c>
      <c r="G898">
        <v>10715</v>
      </c>
      <c r="H898">
        <v>11000</v>
      </c>
      <c r="I898" s="25" t="s">
        <v>3546</v>
      </c>
      <c r="J898" t="s">
        <v>3547</v>
      </c>
      <c r="M898" s="49"/>
    </row>
    <row r="899" spans="6:13" x14ac:dyDescent="0.25">
      <c r="F899" t="s">
        <v>3624</v>
      </c>
      <c r="G899">
        <v>13593</v>
      </c>
      <c r="H899">
        <v>11000</v>
      </c>
      <c r="I899" s="25" t="s">
        <v>3546</v>
      </c>
      <c r="J899" t="s">
        <v>3547</v>
      </c>
      <c r="M899" s="49"/>
    </row>
    <row r="900" spans="6:13" x14ac:dyDescent="0.25">
      <c r="F900" t="s">
        <v>3625</v>
      </c>
      <c r="G900">
        <v>10713</v>
      </c>
      <c r="H900">
        <v>11000</v>
      </c>
      <c r="I900" s="25" t="s">
        <v>3546</v>
      </c>
      <c r="J900" t="s">
        <v>3547</v>
      </c>
      <c r="M900" s="49"/>
    </row>
    <row r="901" spans="6:13" x14ac:dyDescent="0.25">
      <c r="F901" t="s">
        <v>3625</v>
      </c>
      <c r="G901">
        <v>10717</v>
      </c>
      <c r="H901">
        <v>11000</v>
      </c>
      <c r="I901" s="25" t="s">
        <v>3546</v>
      </c>
      <c r="J901" t="s">
        <v>3547</v>
      </c>
      <c r="M901" s="49"/>
    </row>
    <row r="902" spans="6:13" x14ac:dyDescent="0.25">
      <c r="F902" t="s">
        <v>3625</v>
      </c>
      <c r="G902">
        <v>10707</v>
      </c>
      <c r="H902">
        <v>11000</v>
      </c>
      <c r="I902" s="25" t="s">
        <v>3546</v>
      </c>
      <c r="J902" t="s">
        <v>3547</v>
      </c>
      <c r="M902" s="49"/>
    </row>
    <row r="903" spans="6:13" x14ac:dyDescent="0.25">
      <c r="F903" t="s">
        <v>3625</v>
      </c>
      <c r="G903">
        <v>10719</v>
      </c>
      <c r="H903">
        <v>11000</v>
      </c>
      <c r="I903" s="25" t="s">
        <v>3546</v>
      </c>
      <c r="J903" t="s">
        <v>3547</v>
      </c>
      <c r="M903" s="49"/>
    </row>
    <row r="904" spans="6:13" x14ac:dyDescent="0.25">
      <c r="F904" t="s">
        <v>3625</v>
      </c>
      <c r="G904">
        <v>10777</v>
      </c>
      <c r="H904">
        <v>11000</v>
      </c>
      <c r="I904" s="25" t="s">
        <v>3546</v>
      </c>
      <c r="J904" t="s">
        <v>3547</v>
      </c>
      <c r="M904" s="49"/>
    </row>
    <row r="905" spans="6:13" x14ac:dyDescent="0.25">
      <c r="F905" t="s">
        <v>3625</v>
      </c>
      <c r="G905">
        <v>14197</v>
      </c>
      <c r="H905">
        <v>11000</v>
      </c>
      <c r="I905" s="25" t="s">
        <v>3546</v>
      </c>
      <c r="J905" t="s">
        <v>3547</v>
      </c>
      <c r="M905" s="49"/>
    </row>
    <row r="906" spans="6:13" x14ac:dyDescent="0.25">
      <c r="F906" t="s">
        <v>3625</v>
      </c>
      <c r="G906">
        <v>10709</v>
      </c>
      <c r="H906">
        <v>11000</v>
      </c>
      <c r="I906" s="25" t="s">
        <v>3546</v>
      </c>
      <c r="J906" t="s">
        <v>3547</v>
      </c>
      <c r="M906" s="49"/>
    </row>
    <row r="907" spans="6:13" x14ac:dyDescent="0.25">
      <c r="F907" t="s">
        <v>3626</v>
      </c>
      <c r="G907">
        <v>13595</v>
      </c>
      <c r="H907">
        <v>11000</v>
      </c>
      <c r="I907" s="25" t="s">
        <v>3546</v>
      </c>
      <c r="J907" t="s">
        <v>3547</v>
      </c>
      <c r="M907" s="49"/>
    </row>
    <row r="908" spans="6:13" x14ac:dyDescent="0.25">
      <c r="F908" t="s">
        <v>3627</v>
      </c>
      <c r="G908">
        <v>14167</v>
      </c>
      <c r="H908">
        <v>11000</v>
      </c>
      <c r="I908" s="25" t="s">
        <v>3546</v>
      </c>
      <c r="J908" t="s">
        <v>3547</v>
      </c>
      <c r="M908" s="49"/>
    </row>
    <row r="909" spans="6:13" x14ac:dyDescent="0.25">
      <c r="F909" t="s">
        <v>3627</v>
      </c>
      <c r="G909">
        <v>14163</v>
      </c>
      <c r="H909">
        <v>11000</v>
      </c>
      <c r="I909" s="25" t="s">
        <v>3546</v>
      </c>
      <c r="J909" t="s">
        <v>3547</v>
      </c>
      <c r="M909" s="49"/>
    </row>
    <row r="910" spans="6:13" x14ac:dyDescent="0.25">
      <c r="F910" t="s">
        <v>3627</v>
      </c>
      <c r="G910">
        <v>14169</v>
      </c>
      <c r="H910">
        <v>11000</v>
      </c>
      <c r="I910" s="25" t="s">
        <v>3546</v>
      </c>
      <c r="J910" t="s">
        <v>3547</v>
      </c>
      <c r="M910" s="49"/>
    </row>
    <row r="911" spans="6:13" x14ac:dyDescent="0.25">
      <c r="F911" t="s">
        <v>3627</v>
      </c>
      <c r="G911">
        <v>14165</v>
      </c>
      <c r="H911">
        <v>11000</v>
      </c>
      <c r="I911" s="25" t="s">
        <v>3546</v>
      </c>
      <c r="J911" t="s">
        <v>3547</v>
      </c>
      <c r="M911" s="49"/>
    </row>
    <row r="912" spans="6:13" x14ac:dyDescent="0.25">
      <c r="F912" t="s">
        <v>3628</v>
      </c>
      <c r="G912">
        <v>12209</v>
      </c>
      <c r="H912">
        <v>11000</v>
      </c>
      <c r="I912" s="25" t="s">
        <v>3546</v>
      </c>
      <c r="J912" t="s">
        <v>3547</v>
      </c>
      <c r="M912" s="49"/>
    </row>
    <row r="913" spans="6:13" x14ac:dyDescent="0.25">
      <c r="F913" t="s">
        <v>3629</v>
      </c>
      <c r="G913">
        <v>10823</v>
      </c>
      <c r="H913">
        <v>11000</v>
      </c>
      <c r="I913" s="25" t="s">
        <v>3546</v>
      </c>
      <c r="J913" t="s">
        <v>3547</v>
      </c>
      <c r="M913" s="49"/>
    </row>
    <row r="914" spans="6:13" x14ac:dyDescent="0.25">
      <c r="F914" t="s">
        <v>3629</v>
      </c>
      <c r="G914">
        <v>13407</v>
      </c>
      <c r="H914">
        <v>11000</v>
      </c>
      <c r="I914" s="25" t="s">
        <v>3546</v>
      </c>
      <c r="J914" t="s">
        <v>3547</v>
      </c>
      <c r="M914" s="49"/>
    </row>
    <row r="915" spans="6:13" x14ac:dyDescent="0.25">
      <c r="F915" t="s">
        <v>3629</v>
      </c>
      <c r="G915">
        <v>13409</v>
      </c>
      <c r="H915">
        <v>11000</v>
      </c>
      <c r="I915" s="25" t="s">
        <v>3546</v>
      </c>
      <c r="J915" t="s">
        <v>3547</v>
      </c>
      <c r="M915" s="49"/>
    </row>
    <row r="916" spans="6:13" x14ac:dyDescent="0.25">
      <c r="F916" t="s">
        <v>3630</v>
      </c>
      <c r="G916">
        <v>99439</v>
      </c>
      <c r="H916">
        <v>16071</v>
      </c>
      <c r="I916" s="25" t="s">
        <v>3005</v>
      </c>
      <c r="J916" t="s">
        <v>3129</v>
      </c>
      <c r="M916" s="49"/>
    </row>
    <row r="917" spans="6:13" x14ac:dyDescent="0.25">
      <c r="F917" t="s">
        <v>3631</v>
      </c>
      <c r="G917">
        <v>88697</v>
      </c>
      <c r="H917">
        <v>8435</v>
      </c>
      <c r="I917" s="25" t="s">
        <v>2639</v>
      </c>
      <c r="J917" t="s">
        <v>3632</v>
      </c>
      <c r="M917" s="49"/>
    </row>
    <row r="918" spans="6:13" x14ac:dyDescent="0.25">
      <c r="F918" t="s">
        <v>3633</v>
      </c>
      <c r="G918">
        <v>16321</v>
      </c>
      <c r="H918">
        <v>12060</v>
      </c>
      <c r="I918" s="25" t="s">
        <v>2977</v>
      </c>
      <c r="J918" t="s">
        <v>2661</v>
      </c>
      <c r="M918" s="49"/>
    </row>
    <row r="919" spans="6:13" x14ac:dyDescent="0.25">
      <c r="F919" t="s">
        <v>3634</v>
      </c>
      <c r="G919">
        <v>83233</v>
      </c>
      <c r="H919">
        <v>9187</v>
      </c>
      <c r="I919" s="25" t="s">
        <v>2671</v>
      </c>
      <c r="J919" t="s">
        <v>2866</v>
      </c>
      <c r="M919" s="49"/>
    </row>
    <row r="920" spans="6:13" x14ac:dyDescent="0.25">
      <c r="F920" t="s">
        <v>3635</v>
      </c>
      <c r="G920">
        <v>79872</v>
      </c>
      <c r="H920">
        <v>8337</v>
      </c>
      <c r="I920" s="25" t="s">
        <v>2639</v>
      </c>
      <c r="J920" t="s">
        <v>2869</v>
      </c>
      <c r="M920" s="49"/>
    </row>
    <row r="921" spans="6:13" x14ac:dyDescent="0.25">
      <c r="F921" t="s">
        <v>3636</v>
      </c>
      <c r="G921">
        <v>86975</v>
      </c>
      <c r="H921">
        <v>9190</v>
      </c>
      <c r="I921" s="25" t="s">
        <v>2671</v>
      </c>
      <c r="J921" t="s">
        <v>3038</v>
      </c>
      <c r="M921" s="49"/>
    </row>
    <row r="922" spans="6:13" x14ac:dyDescent="0.25">
      <c r="F922" t="s">
        <v>3637</v>
      </c>
      <c r="G922">
        <v>6406</v>
      </c>
      <c r="H922">
        <v>15089</v>
      </c>
      <c r="I922" s="25" t="s">
        <v>2862</v>
      </c>
      <c r="J922" t="s">
        <v>2972</v>
      </c>
      <c r="M922" s="49"/>
    </row>
    <row r="923" spans="6:13" x14ac:dyDescent="0.25">
      <c r="F923" t="s">
        <v>3638</v>
      </c>
      <c r="G923">
        <v>27804</v>
      </c>
      <c r="H923">
        <v>3461</v>
      </c>
      <c r="I923" s="25" t="s">
        <v>2695</v>
      </c>
      <c r="J923" t="s">
        <v>3047</v>
      </c>
      <c r="M923" s="49"/>
    </row>
    <row r="924" spans="6:13" x14ac:dyDescent="0.25">
      <c r="F924" t="s">
        <v>3639</v>
      </c>
      <c r="G924">
        <v>92361</v>
      </c>
      <c r="H924">
        <v>9373</v>
      </c>
      <c r="I924" s="25" t="s">
        <v>2671</v>
      </c>
      <c r="J924" t="s">
        <v>3512</v>
      </c>
      <c r="M924" s="49"/>
    </row>
    <row r="925" spans="6:13" x14ac:dyDescent="0.25">
      <c r="F925" t="s">
        <v>3640</v>
      </c>
      <c r="G925">
        <v>93170</v>
      </c>
      <c r="H925">
        <v>9375</v>
      </c>
      <c r="I925" s="25" t="s">
        <v>2671</v>
      </c>
      <c r="J925" t="s">
        <v>2986</v>
      </c>
      <c r="M925" s="49"/>
    </row>
    <row r="926" spans="6:13" x14ac:dyDescent="0.25">
      <c r="F926" t="s">
        <v>3641</v>
      </c>
      <c r="G926">
        <v>18249</v>
      </c>
      <c r="H926">
        <v>13072</v>
      </c>
      <c r="I926" s="25" t="s">
        <v>2812</v>
      </c>
      <c r="J926" t="s">
        <v>2657</v>
      </c>
      <c r="M926" s="49"/>
    </row>
    <row r="927" spans="6:13" x14ac:dyDescent="0.25">
      <c r="F927" t="s">
        <v>3642</v>
      </c>
      <c r="G927">
        <v>54470</v>
      </c>
      <c r="H927">
        <v>7231</v>
      </c>
      <c r="I927" s="25" t="s">
        <v>2744</v>
      </c>
      <c r="J927" t="s">
        <v>2664</v>
      </c>
      <c r="M927" s="49"/>
    </row>
    <row r="928" spans="6:13" x14ac:dyDescent="0.25">
      <c r="F928" t="s">
        <v>3643</v>
      </c>
      <c r="G928">
        <v>82347</v>
      </c>
      <c r="H928">
        <v>9190</v>
      </c>
      <c r="I928" s="25" t="s">
        <v>2671</v>
      </c>
      <c r="J928" t="s">
        <v>3038</v>
      </c>
      <c r="M928" s="49"/>
    </row>
    <row r="929" spans="6:13" x14ac:dyDescent="0.25">
      <c r="F929" t="s">
        <v>3643</v>
      </c>
      <c r="G929">
        <v>94505</v>
      </c>
      <c r="H929">
        <v>9271</v>
      </c>
      <c r="I929" s="25" t="s">
        <v>2671</v>
      </c>
      <c r="J929" t="s">
        <v>2793</v>
      </c>
      <c r="M929" s="49"/>
    </row>
    <row r="930" spans="6:13" x14ac:dyDescent="0.25">
      <c r="F930" t="s">
        <v>3644</v>
      </c>
      <c r="G930">
        <v>2994</v>
      </c>
      <c r="H930">
        <v>14625</v>
      </c>
      <c r="I930" s="25" t="s">
        <v>2756</v>
      </c>
      <c r="J930" t="s">
        <v>2662</v>
      </c>
      <c r="M930" s="49"/>
    </row>
    <row r="931" spans="6:13" x14ac:dyDescent="0.25">
      <c r="F931" t="s">
        <v>3645</v>
      </c>
      <c r="G931">
        <v>89182</v>
      </c>
      <c r="H931">
        <v>8425</v>
      </c>
      <c r="I931" s="25" t="s">
        <v>2639</v>
      </c>
      <c r="J931" t="s">
        <v>2648</v>
      </c>
      <c r="M931" s="49"/>
    </row>
    <row r="932" spans="6:13" x14ac:dyDescent="0.25">
      <c r="F932" t="s">
        <v>3646</v>
      </c>
      <c r="G932">
        <v>2748</v>
      </c>
      <c r="H932">
        <v>14626</v>
      </c>
      <c r="I932" s="25" t="s">
        <v>2756</v>
      </c>
      <c r="J932" t="s">
        <v>2771</v>
      </c>
      <c r="M932" s="49"/>
    </row>
    <row r="933" spans="6:13" x14ac:dyDescent="0.25">
      <c r="F933" t="s">
        <v>3647</v>
      </c>
      <c r="G933">
        <v>55777</v>
      </c>
      <c r="H933">
        <v>7134</v>
      </c>
      <c r="I933" s="25" t="s">
        <v>2744</v>
      </c>
      <c r="J933" t="s">
        <v>2669</v>
      </c>
      <c r="M933" s="49"/>
    </row>
    <row r="934" spans="6:13" x14ac:dyDescent="0.25">
      <c r="F934" t="s">
        <v>3648</v>
      </c>
      <c r="G934">
        <v>49593</v>
      </c>
      <c r="H934">
        <v>3459</v>
      </c>
      <c r="I934" s="25" t="s">
        <v>2695</v>
      </c>
      <c r="J934" t="s">
        <v>2913</v>
      </c>
      <c r="M934" s="49"/>
    </row>
    <row r="935" spans="6:13" x14ac:dyDescent="0.25">
      <c r="F935" t="s">
        <v>3649</v>
      </c>
      <c r="G935">
        <v>33333</v>
      </c>
      <c r="H935">
        <v>5754</v>
      </c>
      <c r="I935" s="25" t="s">
        <v>2644</v>
      </c>
      <c r="J935" t="s">
        <v>2786</v>
      </c>
      <c r="M935" s="49"/>
    </row>
    <row r="936" spans="6:13" x14ac:dyDescent="0.25">
      <c r="F936" t="s">
        <v>3650</v>
      </c>
      <c r="G936">
        <v>65614</v>
      </c>
      <c r="H936">
        <v>6533</v>
      </c>
      <c r="I936" s="25" t="s">
        <v>2667</v>
      </c>
      <c r="J936" t="s">
        <v>3250</v>
      </c>
      <c r="M936" s="49"/>
    </row>
    <row r="937" spans="6:13" x14ac:dyDescent="0.25">
      <c r="F937" t="s">
        <v>3651</v>
      </c>
      <c r="G937">
        <v>74354</v>
      </c>
      <c r="H937">
        <v>8118</v>
      </c>
      <c r="I937" s="25" t="s">
        <v>2639</v>
      </c>
      <c r="J937" t="s">
        <v>2763</v>
      </c>
      <c r="M937" s="49"/>
    </row>
    <row r="938" spans="6:13" x14ac:dyDescent="0.25">
      <c r="F938" t="s">
        <v>3651</v>
      </c>
      <c r="G938">
        <v>74354</v>
      </c>
      <c r="H938">
        <v>8118</v>
      </c>
      <c r="I938" s="25" t="s">
        <v>2639</v>
      </c>
      <c r="J938" t="s">
        <v>2763</v>
      </c>
      <c r="M938" s="49"/>
    </row>
    <row r="939" spans="6:13" x14ac:dyDescent="0.25">
      <c r="F939" t="s">
        <v>3652</v>
      </c>
      <c r="G939">
        <v>63856</v>
      </c>
      <c r="H939">
        <v>9671</v>
      </c>
      <c r="I939" s="25" t="s">
        <v>2671</v>
      </c>
      <c r="J939" t="s">
        <v>3074</v>
      </c>
      <c r="M939" s="49"/>
    </row>
    <row r="940" spans="6:13" x14ac:dyDescent="0.25">
      <c r="F940" t="s">
        <v>3653</v>
      </c>
      <c r="G940">
        <v>15741</v>
      </c>
      <c r="H940">
        <v>12061</v>
      </c>
      <c r="I940" s="25" t="s">
        <v>2977</v>
      </c>
      <c r="J940" t="s">
        <v>3654</v>
      </c>
      <c r="M940" s="49"/>
    </row>
    <row r="941" spans="6:13" x14ac:dyDescent="0.25">
      <c r="F941" t="s">
        <v>3655</v>
      </c>
      <c r="G941">
        <v>59909</v>
      </c>
      <c r="H941">
        <v>5958</v>
      </c>
      <c r="I941" s="25" t="s">
        <v>2644</v>
      </c>
      <c r="J941" t="s">
        <v>2820</v>
      </c>
      <c r="M941" s="49"/>
    </row>
    <row r="942" spans="6:13" x14ac:dyDescent="0.25">
      <c r="F942" t="s">
        <v>3656</v>
      </c>
      <c r="G942">
        <v>54533</v>
      </c>
      <c r="H942">
        <v>7231</v>
      </c>
      <c r="I942" s="25" t="s">
        <v>2744</v>
      </c>
      <c r="J942" t="s">
        <v>2664</v>
      </c>
      <c r="M942" s="49"/>
    </row>
    <row r="943" spans="6:13" x14ac:dyDescent="0.25">
      <c r="F943" t="s">
        <v>3656</v>
      </c>
      <c r="G943">
        <v>54533</v>
      </c>
      <c r="H943">
        <v>7231</v>
      </c>
      <c r="I943" s="25" t="s">
        <v>2744</v>
      </c>
      <c r="J943" t="s">
        <v>2664</v>
      </c>
      <c r="M943" s="49"/>
    </row>
    <row r="944" spans="6:13" x14ac:dyDescent="0.25">
      <c r="F944" t="s">
        <v>3656</v>
      </c>
      <c r="G944">
        <v>54533</v>
      </c>
      <c r="H944">
        <v>7232</v>
      </c>
      <c r="I944" s="25" t="s">
        <v>2744</v>
      </c>
      <c r="J944" t="s">
        <v>2733</v>
      </c>
      <c r="M944" s="49"/>
    </row>
    <row r="945" spans="6:13" x14ac:dyDescent="0.25">
      <c r="F945" t="s">
        <v>3656</v>
      </c>
      <c r="G945">
        <v>54533</v>
      </c>
      <c r="H945">
        <v>7232</v>
      </c>
      <c r="I945" s="25" t="s">
        <v>2744</v>
      </c>
      <c r="J945" t="s">
        <v>2733</v>
      </c>
      <c r="M945" s="49"/>
    </row>
    <row r="946" spans="6:13" x14ac:dyDescent="0.25">
      <c r="F946" t="s">
        <v>3657</v>
      </c>
      <c r="G946">
        <v>54646</v>
      </c>
      <c r="H946">
        <v>7232</v>
      </c>
      <c r="I946" s="25" t="s">
        <v>2744</v>
      </c>
      <c r="J946" t="s">
        <v>2733</v>
      </c>
      <c r="M946" s="49"/>
    </row>
    <row r="947" spans="6:13" x14ac:dyDescent="0.25">
      <c r="F947" t="s">
        <v>3658</v>
      </c>
      <c r="G947">
        <v>57518</v>
      </c>
      <c r="H947">
        <v>7132</v>
      </c>
      <c r="I947" s="25" t="s">
        <v>2744</v>
      </c>
      <c r="J947" t="s">
        <v>3022</v>
      </c>
      <c r="M947" s="49"/>
    </row>
    <row r="948" spans="6:13" x14ac:dyDescent="0.25">
      <c r="F948" t="s">
        <v>3659</v>
      </c>
      <c r="G948">
        <v>21386</v>
      </c>
      <c r="H948">
        <v>3355</v>
      </c>
      <c r="I948" s="25" t="s">
        <v>2695</v>
      </c>
      <c r="J948" t="s">
        <v>2750</v>
      </c>
      <c r="M948" s="49"/>
    </row>
    <row r="949" spans="6:13" x14ac:dyDescent="0.25">
      <c r="F949" t="s">
        <v>3660</v>
      </c>
      <c r="G949">
        <v>91282</v>
      </c>
      <c r="H949">
        <v>9472</v>
      </c>
      <c r="I949" s="25" t="s">
        <v>2671</v>
      </c>
      <c r="J949" t="s">
        <v>2801</v>
      </c>
      <c r="M949" s="49"/>
    </row>
    <row r="950" spans="6:13" x14ac:dyDescent="0.25">
      <c r="F950" t="s">
        <v>3661</v>
      </c>
      <c r="G950">
        <v>87488</v>
      </c>
      <c r="H950">
        <v>9780</v>
      </c>
      <c r="I950" s="25" t="s">
        <v>2671</v>
      </c>
      <c r="J950" t="s">
        <v>2899</v>
      </c>
      <c r="M950" s="49"/>
    </row>
    <row r="951" spans="6:13" x14ac:dyDescent="0.25">
      <c r="F951" t="s">
        <v>3662</v>
      </c>
      <c r="G951">
        <v>72660</v>
      </c>
      <c r="H951">
        <v>8116</v>
      </c>
      <c r="I951" s="25" t="s">
        <v>2639</v>
      </c>
      <c r="J951" t="s">
        <v>2834</v>
      </c>
      <c r="M951" s="49"/>
    </row>
    <row r="952" spans="6:13" x14ac:dyDescent="0.25">
      <c r="F952" t="s">
        <v>3663</v>
      </c>
      <c r="G952">
        <v>88631</v>
      </c>
      <c r="H952">
        <v>8437</v>
      </c>
      <c r="I952" s="25" t="s">
        <v>2639</v>
      </c>
      <c r="J952" t="s">
        <v>3341</v>
      </c>
      <c r="M952" s="49"/>
    </row>
    <row r="953" spans="6:13" x14ac:dyDescent="0.25">
      <c r="F953" t="s">
        <v>3664</v>
      </c>
      <c r="G953">
        <v>37639</v>
      </c>
      <c r="H953">
        <v>3255</v>
      </c>
      <c r="I953" s="25" t="s">
        <v>2695</v>
      </c>
      <c r="J953" t="s">
        <v>3665</v>
      </c>
      <c r="M953" s="49"/>
    </row>
    <row r="954" spans="6:13" x14ac:dyDescent="0.25">
      <c r="F954" t="s">
        <v>3666</v>
      </c>
      <c r="G954">
        <v>27616</v>
      </c>
      <c r="H954">
        <v>3352</v>
      </c>
      <c r="I954" s="25" t="s">
        <v>2695</v>
      </c>
      <c r="J954" t="s">
        <v>2700</v>
      </c>
      <c r="M954" s="49"/>
    </row>
    <row r="955" spans="6:13" x14ac:dyDescent="0.25">
      <c r="F955" t="s">
        <v>3667</v>
      </c>
      <c r="G955">
        <v>37688</v>
      </c>
      <c r="H955">
        <v>5762</v>
      </c>
      <c r="I955" s="25" t="s">
        <v>2644</v>
      </c>
      <c r="J955" t="s">
        <v>2824</v>
      </c>
      <c r="M955" s="49"/>
    </row>
    <row r="956" spans="6:13" x14ac:dyDescent="0.25">
      <c r="F956" t="s">
        <v>3668</v>
      </c>
      <c r="G956">
        <v>66450</v>
      </c>
      <c r="H956">
        <v>10045</v>
      </c>
      <c r="I956" s="25" t="s">
        <v>3470</v>
      </c>
      <c r="J956" t="s">
        <v>3669</v>
      </c>
      <c r="M956" s="49"/>
    </row>
    <row r="957" spans="6:13" x14ac:dyDescent="0.25">
      <c r="F957" t="s">
        <v>2702</v>
      </c>
      <c r="G957">
        <v>77781</v>
      </c>
      <c r="H957">
        <v>8317</v>
      </c>
      <c r="I957" s="25" t="s">
        <v>2639</v>
      </c>
      <c r="J957" t="s">
        <v>2692</v>
      </c>
      <c r="M957" s="49"/>
    </row>
    <row r="958" spans="6:13" x14ac:dyDescent="0.25">
      <c r="F958" t="s">
        <v>3670</v>
      </c>
      <c r="G958">
        <v>88400</v>
      </c>
      <c r="H958">
        <v>8426</v>
      </c>
      <c r="I958" s="25" t="s">
        <v>2639</v>
      </c>
      <c r="J958" t="s">
        <v>2702</v>
      </c>
      <c r="M958" s="49"/>
    </row>
    <row r="959" spans="6:13" x14ac:dyDescent="0.25">
      <c r="F959" t="s">
        <v>3671</v>
      </c>
      <c r="G959">
        <v>98666</v>
      </c>
      <c r="H959">
        <v>16069</v>
      </c>
      <c r="I959" s="25" t="s">
        <v>3005</v>
      </c>
      <c r="J959" t="s">
        <v>3252</v>
      </c>
      <c r="M959" s="49"/>
    </row>
    <row r="960" spans="6:13" x14ac:dyDescent="0.25">
      <c r="F960" t="s">
        <v>3672</v>
      </c>
      <c r="G960">
        <v>86485</v>
      </c>
      <c r="H960">
        <v>9772</v>
      </c>
      <c r="I960" s="25" t="s">
        <v>2671</v>
      </c>
      <c r="J960" t="s">
        <v>2738</v>
      </c>
      <c r="M960" s="49"/>
    </row>
    <row r="961" spans="6:13" x14ac:dyDescent="0.25">
      <c r="F961" t="s">
        <v>3673</v>
      </c>
      <c r="G961">
        <v>89346</v>
      </c>
      <c r="H961">
        <v>9774</v>
      </c>
      <c r="I961" s="25" t="s">
        <v>2671</v>
      </c>
      <c r="J961" t="s">
        <v>2826</v>
      </c>
      <c r="M961" s="49"/>
    </row>
    <row r="962" spans="6:13" x14ac:dyDescent="0.25">
      <c r="F962" t="s">
        <v>3674</v>
      </c>
      <c r="G962">
        <v>68647</v>
      </c>
      <c r="H962">
        <v>6431</v>
      </c>
      <c r="I962" s="25" t="s">
        <v>2667</v>
      </c>
      <c r="J962" t="s">
        <v>2686</v>
      </c>
      <c r="M962" s="49"/>
    </row>
    <row r="963" spans="6:13" x14ac:dyDescent="0.25">
      <c r="F963" t="s">
        <v>3675</v>
      </c>
      <c r="G963">
        <v>83673</v>
      </c>
      <c r="H963">
        <v>9173</v>
      </c>
      <c r="I963" s="25" t="s">
        <v>2671</v>
      </c>
      <c r="J963" t="s">
        <v>3280</v>
      </c>
      <c r="M963" s="49"/>
    </row>
    <row r="964" spans="6:13" x14ac:dyDescent="0.25">
      <c r="F964" t="s">
        <v>3676</v>
      </c>
      <c r="G964">
        <v>64404</v>
      </c>
      <c r="H964">
        <v>6432</v>
      </c>
      <c r="I964" s="25" t="s">
        <v>2667</v>
      </c>
      <c r="J964" t="s">
        <v>2959</v>
      </c>
      <c r="M964" s="49"/>
    </row>
    <row r="965" spans="6:13" x14ac:dyDescent="0.25">
      <c r="F965" t="s">
        <v>3677</v>
      </c>
      <c r="G965">
        <v>87651</v>
      </c>
      <c r="H965">
        <v>9777</v>
      </c>
      <c r="I965" s="25" t="s">
        <v>2671</v>
      </c>
      <c r="J965" t="s">
        <v>2858</v>
      </c>
      <c r="M965" s="49"/>
    </row>
    <row r="966" spans="6:13" x14ac:dyDescent="0.25">
      <c r="F966" t="s">
        <v>3678</v>
      </c>
      <c r="G966">
        <v>97243</v>
      </c>
      <c r="H966">
        <v>9679</v>
      </c>
      <c r="I966" s="25" t="s">
        <v>2671</v>
      </c>
      <c r="J966" t="s">
        <v>3049</v>
      </c>
      <c r="M966" s="49"/>
    </row>
    <row r="967" spans="6:13" x14ac:dyDescent="0.25">
      <c r="F967" t="s">
        <v>3679</v>
      </c>
      <c r="G967">
        <v>63599</v>
      </c>
      <c r="H967">
        <v>6435</v>
      </c>
      <c r="I967" s="25" t="s">
        <v>2667</v>
      </c>
      <c r="J967" t="s">
        <v>3324</v>
      </c>
      <c r="M967" s="49"/>
    </row>
    <row r="968" spans="6:13" x14ac:dyDescent="0.25">
      <c r="F968" t="s">
        <v>3680</v>
      </c>
      <c r="G968">
        <v>35444</v>
      </c>
      <c r="H968">
        <v>6531</v>
      </c>
      <c r="I968" s="25" t="s">
        <v>2667</v>
      </c>
      <c r="J968" t="s">
        <v>2927</v>
      </c>
      <c r="M968" s="49"/>
    </row>
    <row r="969" spans="6:13" x14ac:dyDescent="0.25">
      <c r="F969" t="s">
        <v>3681</v>
      </c>
      <c r="G969">
        <v>64584</v>
      </c>
      <c r="H969">
        <v>6433</v>
      </c>
      <c r="I969" s="25" t="s">
        <v>2667</v>
      </c>
      <c r="J969" t="s">
        <v>3682</v>
      </c>
      <c r="M969" s="49"/>
    </row>
    <row r="970" spans="6:13" x14ac:dyDescent="0.25">
      <c r="F970" t="s">
        <v>3683</v>
      </c>
      <c r="G970">
        <v>35216</v>
      </c>
      <c r="H970">
        <v>6534</v>
      </c>
      <c r="I970" s="25" t="s">
        <v>2667</v>
      </c>
      <c r="J970" t="s">
        <v>3092</v>
      </c>
      <c r="M970" s="49"/>
    </row>
    <row r="971" spans="6:13" x14ac:dyDescent="0.25">
      <c r="F971" t="s">
        <v>3684</v>
      </c>
      <c r="G971">
        <v>39175</v>
      </c>
      <c r="H971">
        <v>15086</v>
      </c>
      <c r="I971" s="25" t="s">
        <v>2862</v>
      </c>
      <c r="J971" t="s">
        <v>3685</v>
      </c>
      <c r="M971" s="49"/>
    </row>
    <row r="972" spans="6:13" x14ac:dyDescent="0.25">
      <c r="F972" t="s">
        <v>3684</v>
      </c>
      <c r="G972">
        <v>39175</v>
      </c>
      <c r="H972">
        <v>15086</v>
      </c>
      <c r="I972" s="25" t="s">
        <v>2862</v>
      </c>
      <c r="J972" t="s">
        <v>3685</v>
      </c>
      <c r="M972" s="49"/>
    </row>
    <row r="973" spans="6:13" x14ac:dyDescent="0.25">
      <c r="F973" t="s">
        <v>2665</v>
      </c>
      <c r="G973">
        <v>33729</v>
      </c>
      <c r="H973">
        <v>5711</v>
      </c>
      <c r="I973" s="25" t="s">
        <v>2644</v>
      </c>
      <c r="J973" t="s">
        <v>2665</v>
      </c>
      <c r="M973" s="49"/>
    </row>
    <row r="974" spans="6:13" x14ac:dyDescent="0.25">
      <c r="F974" t="s">
        <v>2665</v>
      </c>
      <c r="G974">
        <v>33719</v>
      </c>
      <c r="H974">
        <v>5711</v>
      </c>
      <c r="I974" s="25" t="s">
        <v>2644</v>
      </c>
      <c r="J974" t="s">
        <v>2665</v>
      </c>
      <c r="M974" s="49"/>
    </row>
    <row r="975" spans="6:13" x14ac:dyDescent="0.25">
      <c r="F975" t="s">
        <v>2665</v>
      </c>
      <c r="G975">
        <v>33605</v>
      </c>
      <c r="H975">
        <v>5711</v>
      </c>
      <c r="I975" s="25" t="s">
        <v>2644</v>
      </c>
      <c r="J975" t="s">
        <v>2665</v>
      </c>
      <c r="M975" s="49"/>
    </row>
    <row r="976" spans="6:13" x14ac:dyDescent="0.25">
      <c r="F976" t="s">
        <v>2665</v>
      </c>
      <c r="G976">
        <v>33609</v>
      </c>
      <c r="H976">
        <v>5711</v>
      </c>
      <c r="I976" s="25" t="s">
        <v>2644</v>
      </c>
      <c r="J976" t="s">
        <v>2665</v>
      </c>
      <c r="M976" s="49"/>
    </row>
    <row r="977" spans="6:13" x14ac:dyDescent="0.25">
      <c r="F977" t="s">
        <v>2665</v>
      </c>
      <c r="G977">
        <v>33689</v>
      </c>
      <c r="H977">
        <v>5711</v>
      </c>
      <c r="I977" s="25" t="s">
        <v>2644</v>
      </c>
      <c r="J977" t="s">
        <v>2665</v>
      </c>
      <c r="M977" s="49"/>
    </row>
    <row r="978" spans="6:13" x14ac:dyDescent="0.25">
      <c r="F978" t="s">
        <v>2665</v>
      </c>
      <c r="G978">
        <v>33649</v>
      </c>
      <c r="H978">
        <v>5711</v>
      </c>
      <c r="I978" s="25" t="s">
        <v>2644</v>
      </c>
      <c r="J978" t="s">
        <v>2665</v>
      </c>
      <c r="M978" s="49"/>
    </row>
    <row r="979" spans="6:13" x14ac:dyDescent="0.25">
      <c r="F979" t="s">
        <v>2665</v>
      </c>
      <c r="G979">
        <v>33609</v>
      </c>
      <c r="H979">
        <v>5711</v>
      </c>
      <c r="I979" s="25" t="s">
        <v>2644</v>
      </c>
      <c r="J979" t="s">
        <v>2665</v>
      </c>
      <c r="M979" s="49"/>
    </row>
    <row r="980" spans="6:13" x14ac:dyDescent="0.25">
      <c r="F980" t="s">
        <v>2665</v>
      </c>
      <c r="G980">
        <v>33647</v>
      </c>
      <c r="H980">
        <v>5711</v>
      </c>
      <c r="I980" s="25" t="s">
        <v>2644</v>
      </c>
      <c r="J980" t="s">
        <v>2665</v>
      </c>
      <c r="M980" s="49"/>
    </row>
    <row r="981" spans="6:13" x14ac:dyDescent="0.25">
      <c r="F981" t="s">
        <v>2665</v>
      </c>
      <c r="G981">
        <v>33739</v>
      </c>
      <c r="H981">
        <v>5711</v>
      </c>
      <c r="I981" s="25" t="s">
        <v>2644</v>
      </c>
      <c r="J981" t="s">
        <v>2665</v>
      </c>
      <c r="M981" s="49"/>
    </row>
    <row r="982" spans="6:13" x14ac:dyDescent="0.25">
      <c r="F982" t="s">
        <v>2665</v>
      </c>
      <c r="G982">
        <v>33619</v>
      </c>
      <c r="H982">
        <v>5711</v>
      </c>
      <c r="I982" s="25" t="s">
        <v>2644</v>
      </c>
      <c r="J982" t="s">
        <v>2665</v>
      </c>
      <c r="M982" s="49"/>
    </row>
    <row r="983" spans="6:13" x14ac:dyDescent="0.25">
      <c r="F983" t="s">
        <v>2665</v>
      </c>
      <c r="G983">
        <v>33615</v>
      </c>
      <c r="H983">
        <v>5711</v>
      </c>
      <c r="I983" s="25" t="s">
        <v>2644</v>
      </c>
      <c r="J983" t="s">
        <v>2665</v>
      </c>
      <c r="M983" s="49"/>
    </row>
    <row r="984" spans="6:13" x14ac:dyDescent="0.25">
      <c r="F984" t="s">
        <v>2665</v>
      </c>
      <c r="G984">
        <v>33611</v>
      </c>
      <c r="H984">
        <v>5711</v>
      </c>
      <c r="I984" s="25" t="s">
        <v>2644</v>
      </c>
      <c r="J984" t="s">
        <v>2665</v>
      </c>
      <c r="M984" s="49"/>
    </row>
    <row r="985" spans="6:13" x14ac:dyDescent="0.25">
      <c r="F985" t="s">
        <v>2665</v>
      </c>
      <c r="G985">
        <v>33699</v>
      </c>
      <c r="H985">
        <v>5711</v>
      </c>
      <c r="I985" s="25" t="s">
        <v>2644</v>
      </c>
      <c r="J985" t="s">
        <v>2665</v>
      </c>
      <c r="M985" s="49"/>
    </row>
    <row r="986" spans="6:13" x14ac:dyDescent="0.25">
      <c r="F986" t="s">
        <v>2665</v>
      </c>
      <c r="G986">
        <v>33659</v>
      </c>
      <c r="H986">
        <v>5711</v>
      </c>
      <c r="I986" s="25" t="s">
        <v>2644</v>
      </c>
      <c r="J986" t="s">
        <v>2665</v>
      </c>
      <c r="M986" s="49"/>
    </row>
    <row r="987" spans="6:13" x14ac:dyDescent="0.25">
      <c r="F987" t="s">
        <v>2665</v>
      </c>
      <c r="G987">
        <v>33602</v>
      </c>
      <c r="H987">
        <v>5711</v>
      </c>
      <c r="I987" s="25" t="s">
        <v>2644</v>
      </c>
      <c r="J987" t="s">
        <v>2665</v>
      </c>
      <c r="M987" s="49"/>
    </row>
    <row r="988" spans="6:13" x14ac:dyDescent="0.25">
      <c r="F988" t="s">
        <v>2665</v>
      </c>
      <c r="G988">
        <v>33604</v>
      </c>
      <c r="H988">
        <v>5711</v>
      </c>
      <c r="I988" s="25" t="s">
        <v>2644</v>
      </c>
      <c r="J988" t="s">
        <v>2665</v>
      </c>
      <c r="M988" s="49"/>
    </row>
    <row r="989" spans="6:13" x14ac:dyDescent="0.25">
      <c r="F989" t="s">
        <v>2665</v>
      </c>
      <c r="G989">
        <v>33607</v>
      </c>
      <c r="H989">
        <v>5711</v>
      </c>
      <c r="I989" s="25" t="s">
        <v>2644</v>
      </c>
      <c r="J989" t="s">
        <v>2665</v>
      </c>
      <c r="M989" s="49"/>
    </row>
    <row r="990" spans="6:13" x14ac:dyDescent="0.25">
      <c r="F990" t="s">
        <v>2665</v>
      </c>
      <c r="G990">
        <v>33613</v>
      </c>
      <c r="H990">
        <v>5711</v>
      </c>
      <c r="I990" s="25" t="s">
        <v>2644</v>
      </c>
      <c r="J990" t="s">
        <v>2665</v>
      </c>
      <c r="M990" s="49"/>
    </row>
    <row r="991" spans="6:13" x14ac:dyDescent="0.25">
      <c r="F991" t="s">
        <v>2665</v>
      </c>
      <c r="G991">
        <v>33617</v>
      </c>
      <c r="H991">
        <v>5711</v>
      </c>
      <c r="I991" s="25" t="s">
        <v>2644</v>
      </c>
      <c r="J991" t="s">
        <v>2665</v>
      </c>
      <c r="M991" s="49"/>
    </row>
    <row r="992" spans="6:13" x14ac:dyDescent="0.25">
      <c r="F992" t="s">
        <v>3686</v>
      </c>
      <c r="G992">
        <v>29553</v>
      </c>
      <c r="H992">
        <v>3360</v>
      </c>
      <c r="I992" s="25" t="s">
        <v>2695</v>
      </c>
      <c r="J992" t="s">
        <v>3021</v>
      </c>
      <c r="M992" s="49"/>
    </row>
    <row r="993" spans="6:13" x14ac:dyDescent="0.25">
      <c r="F993" t="s">
        <v>3687</v>
      </c>
      <c r="G993">
        <v>16306</v>
      </c>
      <c r="H993">
        <v>12073</v>
      </c>
      <c r="I993" s="25" t="s">
        <v>2977</v>
      </c>
      <c r="J993" t="s">
        <v>3018</v>
      </c>
      <c r="M993" s="49"/>
    </row>
    <row r="994" spans="6:13" x14ac:dyDescent="0.25">
      <c r="F994" t="s">
        <v>3687</v>
      </c>
      <c r="G994">
        <v>16306</v>
      </c>
      <c r="H994">
        <v>12073</v>
      </c>
      <c r="I994" s="25" t="s">
        <v>2977</v>
      </c>
      <c r="J994" t="s">
        <v>3018</v>
      </c>
      <c r="M994" s="49"/>
    </row>
    <row r="995" spans="6:13" x14ac:dyDescent="0.25">
      <c r="F995" t="s">
        <v>3688</v>
      </c>
      <c r="G995">
        <v>16359</v>
      </c>
      <c r="H995">
        <v>12060</v>
      </c>
      <c r="I995" s="25" t="s">
        <v>2977</v>
      </c>
      <c r="J995" t="s">
        <v>2661</v>
      </c>
      <c r="M995" s="49"/>
    </row>
    <row r="996" spans="6:13" x14ac:dyDescent="0.25">
      <c r="F996" t="s">
        <v>3689</v>
      </c>
      <c r="G996">
        <v>87640</v>
      </c>
      <c r="H996">
        <v>9777</v>
      </c>
      <c r="I996" s="25" t="s">
        <v>2671</v>
      </c>
      <c r="J996" t="s">
        <v>2858</v>
      </c>
      <c r="M996" s="49"/>
    </row>
    <row r="997" spans="6:13" x14ac:dyDescent="0.25">
      <c r="F997" t="s">
        <v>3690</v>
      </c>
      <c r="G997">
        <v>76467</v>
      </c>
      <c r="H997">
        <v>8216</v>
      </c>
      <c r="I997" s="25" t="s">
        <v>2639</v>
      </c>
      <c r="J997" t="s">
        <v>3185</v>
      </c>
      <c r="M997" s="49"/>
    </row>
    <row r="998" spans="6:13" x14ac:dyDescent="0.25">
      <c r="F998" t="s">
        <v>3691</v>
      </c>
      <c r="G998">
        <v>74321</v>
      </c>
      <c r="H998">
        <v>8118</v>
      </c>
      <c r="I998" s="25" t="s">
        <v>2639</v>
      </c>
      <c r="J998" t="s">
        <v>2763</v>
      </c>
      <c r="M998" s="49"/>
    </row>
    <row r="999" spans="6:13" x14ac:dyDescent="0.25">
      <c r="F999" t="s">
        <v>3691</v>
      </c>
      <c r="G999">
        <v>74321</v>
      </c>
      <c r="H999">
        <v>8118</v>
      </c>
      <c r="I999" s="25" t="s">
        <v>2639</v>
      </c>
      <c r="J999" t="s">
        <v>2763</v>
      </c>
      <c r="M999" s="49"/>
    </row>
    <row r="1000" spans="6:13" x14ac:dyDescent="0.25">
      <c r="F1000" t="s">
        <v>3692</v>
      </c>
      <c r="G1000">
        <v>48727</v>
      </c>
      <c r="H1000">
        <v>5558</v>
      </c>
      <c r="I1000" s="25" t="s">
        <v>2644</v>
      </c>
      <c r="J1000" t="s">
        <v>2697</v>
      </c>
      <c r="M1000" s="49"/>
    </row>
    <row r="1001" spans="6:13" x14ac:dyDescent="0.25">
      <c r="F1001" t="s">
        <v>3693</v>
      </c>
      <c r="G1001">
        <v>74842</v>
      </c>
      <c r="H1001">
        <v>8225</v>
      </c>
      <c r="I1001" s="25" t="s">
        <v>2639</v>
      </c>
      <c r="J1001" t="s">
        <v>2729</v>
      </c>
      <c r="M1001" s="49"/>
    </row>
    <row r="1002" spans="6:13" x14ac:dyDescent="0.25">
      <c r="F1002" t="s">
        <v>3694</v>
      </c>
      <c r="G1002">
        <v>76831</v>
      </c>
      <c r="H1002">
        <v>7337</v>
      </c>
      <c r="I1002" s="25" t="s">
        <v>2744</v>
      </c>
      <c r="J1002" t="s">
        <v>2877</v>
      </c>
      <c r="M1002" s="49"/>
    </row>
    <row r="1003" spans="6:13" x14ac:dyDescent="0.25">
      <c r="F1003" t="s">
        <v>3694</v>
      </c>
      <c r="G1003">
        <v>76831</v>
      </c>
      <c r="H1003">
        <v>7337</v>
      </c>
      <c r="I1003" s="25" t="s">
        <v>2744</v>
      </c>
      <c r="J1003" t="s">
        <v>2877</v>
      </c>
      <c r="M1003" s="49"/>
    </row>
    <row r="1004" spans="6:13" x14ac:dyDescent="0.25">
      <c r="F1004" t="s">
        <v>3695</v>
      </c>
      <c r="G1004">
        <v>6578</v>
      </c>
      <c r="H1004">
        <v>16065</v>
      </c>
      <c r="I1004" s="25" t="s">
        <v>3005</v>
      </c>
      <c r="J1004" t="s">
        <v>3153</v>
      </c>
      <c r="M1004" s="49"/>
    </row>
    <row r="1005" spans="6:13" x14ac:dyDescent="0.25">
      <c r="F1005" t="s">
        <v>3695</v>
      </c>
      <c r="G1005">
        <v>6578</v>
      </c>
      <c r="H1005">
        <v>16068</v>
      </c>
      <c r="I1005" s="25" t="s">
        <v>3005</v>
      </c>
      <c r="J1005" t="s">
        <v>3696</v>
      </c>
      <c r="M1005" s="49"/>
    </row>
    <row r="1006" spans="6:13" x14ac:dyDescent="0.25">
      <c r="F1006" t="s">
        <v>3697</v>
      </c>
      <c r="G1006">
        <v>74862</v>
      </c>
      <c r="H1006">
        <v>8225</v>
      </c>
      <c r="I1006" s="25" t="s">
        <v>2639</v>
      </c>
      <c r="J1006" t="s">
        <v>2729</v>
      </c>
      <c r="M1006" s="49"/>
    </row>
    <row r="1007" spans="6:13" x14ac:dyDescent="0.25">
      <c r="F1007" t="s">
        <v>3698</v>
      </c>
      <c r="G1007">
        <v>95463</v>
      </c>
      <c r="H1007">
        <v>9472</v>
      </c>
      <c r="I1007" s="25" t="s">
        <v>2671</v>
      </c>
      <c r="J1007" t="s">
        <v>2801</v>
      </c>
      <c r="M1007" s="49"/>
    </row>
    <row r="1008" spans="6:13" x14ac:dyDescent="0.25">
      <c r="F1008" t="s">
        <v>3699</v>
      </c>
      <c r="G1008">
        <v>72511</v>
      </c>
      <c r="H1008">
        <v>8437</v>
      </c>
      <c r="I1008" s="25" t="s">
        <v>2639</v>
      </c>
      <c r="J1008" t="s">
        <v>3341</v>
      </c>
      <c r="M1008" s="49"/>
    </row>
    <row r="1009" spans="6:13" x14ac:dyDescent="0.25">
      <c r="F1009" t="s">
        <v>3700</v>
      </c>
      <c r="G1009">
        <v>55411</v>
      </c>
      <c r="H1009">
        <v>7339</v>
      </c>
      <c r="I1009" s="25" t="s">
        <v>2744</v>
      </c>
      <c r="J1009" t="s">
        <v>2859</v>
      </c>
      <c r="M1009" s="49"/>
    </row>
    <row r="1010" spans="6:13" x14ac:dyDescent="0.25">
      <c r="F1010" t="s">
        <v>3700</v>
      </c>
      <c r="G1010">
        <v>55411</v>
      </c>
      <c r="H1010">
        <v>7339</v>
      </c>
      <c r="I1010" s="25" t="s">
        <v>2744</v>
      </c>
      <c r="J1010" t="s">
        <v>2859</v>
      </c>
      <c r="M1010" s="49"/>
    </row>
    <row r="1011" spans="6:13" x14ac:dyDescent="0.25">
      <c r="F1011" t="s">
        <v>3701</v>
      </c>
      <c r="G1011">
        <v>31619</v>
      </c>
      <c r="H1011">
        <v>3256</v>
      </c>
      <c r="I1011" s="25" t="s">
        <v>2695</v>
      </c>
      <c r="J1011" t="s">
        <v>2892</v>
      </c>
      <c r="M1011" s="49"/>
    </row>
    <row r="1012" spans="6:13" x14ac:dyDescent="0.25">
      <c r="F1012" t="s">
        <v>3702</v>
      </c>
      <c r="G1012">
        <v>56754</v>
      </c>
      <c r="H1012">
        <v>7135</v>
      </c>
      <c r="I1012" s="25" t="s">
        <v>2744</v>
      </c>
      <c r="J1012" t="s">
        <v>2693</v>
      </c>
      <c r="M1012" s="49"/>
    </row>
    <row r="1013" spans="6:13" x14ac:dyDescent="0.25">
      <c r="F1013" t="s">
        <v>3703</v>
      </c>
      <c r="G1013">
        <v>18609</v>
      </c>
      <c r="H1013">
        <v>13073</v>
      </c>
      <c r="I1013" s="25" t="s">
        <v>2812</v>
      </c>
      <c r="J1013" t="s">
        <v>2813</v>
      </c>
      <c r="M1013" s="49"/>
    </row>
    <row r="1014" spans="6:13" x14ac:dyDescent="0.25">
      <c r="F1014" t="s">
        <v>3704</v>
      </c>
      <c r="G1014">
        <v>79589</v>
      </c>
      <c r="H1014">
        <v>8336</v>
      </c>
      <c r="I1014" s="25" t="s">
        <v>2639</v>
      </c>
      <c r="J1014" t="s">
        <v>2848</v>
      </c>
      <c r="M1014" s="49"/>
    </row>
    <row r="1015" spans="6:13" x14ac:dyDescent="0.25">
      <c r="F1015" t="s">
        <v>3705</v>
      </c>
      <c r="G1015">
        <v>73102</v>
      </c>
      <c r="H1015">
        <v>8117</v>
      </c>
      <c r="I1015" s="25" t="s">
        <v>2639</v>
      </c>
      <c r="J1015" t="s">
        <v>2710</v>
      </c>
      <c r="M1015" s="49"/>
    </row>
    <row r="1016" spans="6:13" x14ac:dyDescent="0.25">
      <c r="F1016" t="s">
        <v>3706</v>
      </c>
      <c r="G1016">
        <v>92262</v>
      </c>
      <c r="H1016">
        <v>9371</v>
      </c>
      <c r="I1016" s="25" t="s">
        <v>2671</v>
      </c>
      <c r="J1016" t="s">
        <v>3090</v>
      </c>
      <c r="M1016" s="49"/>
    </row>
    <row r="1017" spans="6:13" x14ac:dyDescent="0.25">
      <c r="F1017" t="s">
        <v>3707</v>
      </c>
      <c r="G1017">
        <v>69488</v>
      </c>
      <c r="H1017">
        <v>6431</v>
      </c>
      <c r="I1017" s="25" t="s">
        <v>2667</v>
      </c>
      <c r="J1017" t="s">
        <v>2686</v>
      </c>
      <c r="M1017" s="49"/>
    </row>
    <row r="1018" spans="6:13" x14ac:dyDescent="0.25">
      <c r="F1018" t="s">
        <v>2669</v>
      </c>
      <c r="G1018">
        <v>75217</v>
      </c>
      <c r="H1018">
        <v>8236</v>
      </c>
      <c r="I1018" s="25" t="s">
        <v>2639</v>
      </c>
      <c r="J1018" t="s">
        <v>3708</v>
      </c>
      <c r="M1018" s="49"/>
    </row>
    <row r="1019" spans="6:13" x14ac:dyDescent="0.25">
      <c r="F1019" t="s">
        <v>2669</v>
      </c>
      <c r="G1019">
        <v>97834</v>
      </c>
      <c r="H1019">
        <v>9677</v>
      </c>
      <c r="I1019" s="25" t="s">
        <v>2671</v>
      </c>
      <c r="J1019" t="s">
        <v>3148</v>
      </c>
      <c r="M1019" s="49"/>
    </row>
    <row r="1020" spans="6:13" x14ac:dyDescent="0.25">
      <c r="F1020" t="s">
        <v>3709</v>
      </c>
      <c r="G1020">
        <v>55765</v>
      </c>
      <c r="H1020">
        <v>7134</v>
      </c>
      <c r="I1020" s="25" t="s">
        <v>2744</v>
      </c>
      <c r="J1020" t="s">
        <v>2669</v>
      </c>
      <c r="M1020" s="49"/>
    </row>
    <row r="1021" spans="6:13" x14ac:dyDescent="0.25">
      <c r="F1021" t="s">
        <v>3709</v>
      </c>
      <c r="G1021">
        <v>55765</v>
      </c>
      <c r="H1021">
        <v>7134</v>
      </c>
      <c r="I1021" s="25" t="s">
        <v>2744</v>
      </c>
      <c r="J1021" t="s">
        <v>2669</v>
      </c>
      <c r="M1021" s="49"/>
    </row>
    <row r="1022" spans="6:13" x14ac:dyDescent="0.25">
      <c r="F1022" t="s">
        <v>3710</v>
      </c>
      <c r="G1022">
        <v>67134</v>
      </c>
      <c r="H1022">
        <v>7338</v>
      </c>
      <c r="I1022" s="25" t="s">
        <v>2744</v>
      </c>
      <c r="J1022" t="s">
        <v>3069</v>
      </c>
      <c r="M1022" s="49"/>
    </row>
    <row r="1023" spans="6:13" x14ac:dyDescent="0.25">
      <c r="F1023" t="s">
        <v>3711</v>
      </c>
      <c r="G1023">
        <v>57587</v>
      </c>
      <c r="H1023">
        <v>7132</v>
      </c>
      <c r="I1023" s="25" t="s">
        <v>2744</v>
      </c>
      <c r="J1023" t="s">
        <v>3022</v>
      </c>
      <c r="M1023" s="49"/>
    </row>
    <row r="1024" spans="6:13" x14ac:dyDescent="0.25">
      <c r="F1024" t="s">
        <v>3712</v>
      </c>
      <c r="G1024">
        <v>16547</v>
      </c>
      <c r="H1024">
        <v>12065</v>
      </c>
      <c r="I1024" s="25" t="s">
        <v>2977</v>
      </c>
      <c r="J1024" t="s">
        <v>2904</v>
      </c>
      <c r="M1024" s="49"/>
    </row>
    <row r="1025" spans="6:13" x14ac:dyDescent="0.25">
      <c r="F1025" t="s">
        <v>3713</v>
      </c>
      <c r="G1025">
        <v>65626</v>
      </c>
      <c r="H1025">
        <v>7141</v>
      </c>
      <c r="I1025" s="25" t="s">
        <v>2744</v>
      </c>
      <c r="J1025" t="s">
        <v>3009</v>
      </c>
      <c r="M1025" s="49"/>
    </row>
    <row r="1026" spans="6:13" x14ac:dyDescent="0.25">
      <c r="F1026" t="s">
        <v>3714</v>
      </c>
      <c r="G1026">
        <v>57612</v>
      </c>
      <c r="H1026">
        <v>7132</v>
      </c>
      <c r="I1026" s="25" t="s">
        <v>2744</v>
      </c>
      <c r="J1026" t="s">
        <v>3022</v>
      </c>
      <c r="M1026" s="49"/>
    </row>
    <row r="1027" spans="6:13" x14ac:dyDescent="0.25">
      <c r="F1027" t="s">
        <v>3714</v>
      </c>
      <c r="G1027">
        <v>57612</v>
      </c>
      <c r="H1027">
        <v>7143</v>
      </c>
      <c r="I1027" s="25" t="s">
        <v>2744</v>
      </c>
      <c r="J1027" t="s">
        <v>2952</v>
      </c>
      <c r="M1027" s="49"/>
    </row>
    <row r="1028" spans="6:13" x14ac:dyDescent="0.25">
      <c r="F1028" t="s">
        <v>3715</v>
      </c>
      <c r="G1028">
        <v>54574</v>
      </c>
      <c r="H1028">
        <v>7233</v>
      </c>
      <c r="I1028" s="25" t="s">
        <v>2744</v>
      </c>
      <c r="J1028" t="s">
        <v>3037</v>
      </c>
      <c r="M1028" s="49"/>
    </row>
    <row r="1029" spans="6:13" x14ac:dyDescent="0.25">
      <c r="F1029" t="s">
        <v>3716</v>
      </c>
      <c r="G1029">
        <v>63633</v>
      </c>
      <c r="H1029">
        <v>6435</v>
      </c>
      <c r="I1029" s="25" t="s">
        <v>2667</v>
      </c>
      <c r="J1029" t="s">
        <v>3324</v>
      </c>
      <c r="M1029" s="49"/>
    </row>
    <row r="1030" spans="6:13" x14ac:dyDescent="0.25">
      <c r="F1030" t="s">
        <v>3717</v>
      </c>
      <c r="G1030">
        <v>96120</v>
      </c>
      <c r="H1030">
        <v>9471</v>
      </c>
      <c r="I1030" s="25" t="s">
        <v>2671</v>
      </c>
      <c r="J1030" t="s">
        <v>3013</v>
      </c>
      <c r="M1030" s="49"/>
    </row>
    <row r="1031" spans="6:13" x14ac:dyDescent="0.25">
      <c r="F1031" t="s">
        <v>3718</v>
      </c>
      <c r="G1031">
        <v>97836</v>
      </c>
      <c r="H1031">
        <v>9677</v>
      </c>
      <c r="I1031" s="25" t="s">
        <v>2671</v>
      </c>
      <c r="J1031" t="s">
        <v>3148</v>
      </c>
      <c r="M1031" s="49"/>
    </row>
    <row r="1032" spans="6:13" x14ac:dyDescent="0.25">
      <c r="F1032" t="s">
        <v>3719</v>
      </c>
      <c r="G1032">
        <v>67294</v>
      </c>
      <c r="H1032">
        <v>7331</v>
      </c>
      <c r="I1032" s="25" t="s">
        <v>2744</v>
      </c>
      <c r="J1032" t="s">
        <v>2650</v>
      </c>
      <c r="M1032" s="49"/>
    </row>
    <row r="1033" spans="6:13" x14ac:dyDescent="0.25">
      <c r="F1033" t="s">
        <v>3719</v>
      </c>
      <c r="G1033">
        <v>67294</v>
      </c>
      <c r="H1033">
        <v>7333</v>
      </c>
      <c r="I1033" s="25" t="s">
        <v>2744</v>
      </c>
      <c r="J1033" t="s">
        <v>2724</v>
      </c>
      <c r="M1033" s="49"/>
    </row>
    <row r="1034" spans="6:13" x14ac:dyDescent="0.25">
      <c r="F1034" t="s">
        <v>3720</v>
      </c>
      <c r="G1034">
        <v>35649</v>
      </c>
      <c r="H1034">
        <v>6532</v>
      </c>
      <c r="I1034" s="25" t="s">
        <v>2667</v>
      </c>
      <c r="J1034" t="s">
        <v>3176</v>
      </c>
      <c r="M1034" s="49"/>
    </row>
    <row r="1035" spans="6:13" x14ac:dyDescent="0.25">
      <c r="F1035" t="s">
        <v>3721</v>
      </c>
      <c r="G1035">
        <v>95493</v>
      </c>
      <c r="H1035">
        <v>9472</v>
      </c>
      <c r="I1035" s="25" t="s">
        <v>2671</v>
      </c>
      <c r="J1035" t="s">
        <v>2801</v>
      </c>
      <c r="M1035" s="49"/>
    </row>
    <row r="1036" spans="6:13" x14ac:dyDescent="0.25">
      <c r="F1036" t="s">
        <v>3722</v>
      </c>
      <c r="G1036">
        <v>65474</v>
      </c>
      <c r="H1036">
        <v>6433</v>
      </c>
      <c r="I1036" s="25" t="s">
        <v>2667</v>
      </c>
      <c r="J1036" t="s">
        <v>3682</v>
      </c>
      <c r="M1036" s="49"/>
    </row>
    <row r="1037" spans="6:13" x14ac:dyDescent="0.25">
      <c r="F1037" t="s">
        <v>3723</v>
      </c>
      <c r="G1037">
        <v>97653</v>
      </c>
      <c r="H1037">
        <v>9673</v>
      </c>
      <c r="I1037" s="25" t="s">
        <v>2671</v>
      </c>
      <c r="J1037" t="s">
        <v>3297</v>
      </c>
      <c r="M1037" s="49"/>
    </row>
    <row r="1038" spans="6:13" x14ac:dyDescent="0.25">
      <c r="F1038" t="s">
        <v>3724</v>
      </c>
      <c r="G1038">
        <v>94253</v>
      </c>
      <c r="H1038">
        <v>9276</v>
      </c>
      <c r="I1038" s="25" t="s">
        <v>2671</v>
      </c>
      <c r="J1038" t="s">
        <v>2699</v>
      </c>
      <c r="M1038" s="49"/>
    </row>
    <row r="1039" spans="6:13" x14ac:dyDescent="0.25">
      <c r="F1039" t="s">
        <v>3725</v>
      </c>
      <c r="G1039">
        <v>1877</v>
      </c>
      <c r="H1039">
        <v>14625</v>
      </c>
      <c r="I1039" s="25" t="s">
        <v>2756</v>
      </c>
      <c r="J1039" t="s">
        <v>2662</v>
      </c>
      <c r="M1039" s="49"/>
    </row>
    <row r="1040" spans="6:13" x14ac:dyDescent="0.25">
      <c r="F1040" t="s">
        <v>3726</v>
      </c>
      <c r="G1040">
        <v>83483</v>
      </c>
      <c r="H1040">
        <v>9172</v>
      </c>
      <c r="I1040" s="25" t="s">
        <v>2671</v>
      </c>
      <c r="J1040" t="s">
        <v>2663</v>
      </c>
      <c r="M1040" s="49"/>
    </row>
    <row r="1041" spans="6:13" x14ac:dyDescent="0.25">
      <c r="F1041" t="s">
        <v>3727</v>
      </c>
      <c r="G1041">
        <v>76476</v>
      </c>
      <c r="H1041">
        <v>8216</v>
      </c>
      <c r="I1041" s="25" t="s">
        <v>2639</v>
      </c>
      <c r="J1041" t="s">
        <v>3185</v>
      </c>
      <c r="M1041" s="49"/>
    </row>
    <row r="1042" spans="6:13" x14ac:dyDescent="0.25">
      <c r="F1042" t="s">
        <v>3728</v>
      </c>
      <c r="G1042">
        <v>72406</v>
      </c>
      <c r="H1042">
        <v>8417</v>
      </c>
      <c r="I1042" s="25" t="s">
        <v>2639</v>
      </c>
      <c r="J1042" t="s">
        <v>2890</v>
      </c>
      <c r="M1042" s="49"/>
    </row>
    <row r="1043" spans="6:13" x14ac:dyDescent="0.25">
      <c r="F1043" t="s">
        <v>3729</v>
      </c>
      <c r="G1043">
        <v>39629</v>
      </c>
      <c r="H1043">
        <v>15090</v>
      </c>
      <c r="I1043" s="25" t="s">
        <v>2862</v>
      </c>
      <c r="J1043" t="s">
        <v>3003</v>
      </c>
      <c r="M1043" s="49"/>
    </row>
    <row r="1044" spans="6:13" x14ac:dyDescent="0.25">
      <c r="F1044" t="s">
        <v>3729</v>
      </c>
      <c r="G1044">
        <v>39628</v>
      </c>
      <c r="H1044">
        <v>15090</v>
      </c>
      <c r="I1044" s="25" t="s">
        <v>2862</v>
      </c>
      <c r="J1044" t="s">
        <v>3003</v>
      </c>
      <c r="M1044" s="49"/>
    </row>
    <row r="1045" spans="6:13" x14ac:dyDescent="0.25">
      <c r="F1045" t="s">
        <v>3730</v>
      </c>
      <c r="G1045">
        <v>29646</v>
      </c>
      <c r="H1045">
        <v>3358</v>
      </c>
      <c r="I1045" s="25" t="s">
        <v>2695</v>
      </c>
      <c r="J1045" t="s">
        <v>2992</v>
      </c>
      <c r="M1045" s="49"/>
    </row>
    <row r="1046" spans="6:13" x14ac:dyDescent="0.25">
      <c r="F1046" t="s">
        <v>3731</v>
      </c>
      <c r="G1046">
        <v>49143</v>
      </c>
      <c r="H1046">
        <v>3459</v>
      </c>
      <c r="I1046" s="25" t="s">
        <v>2695</v>
      </c>
      <c r="J1046" t="s">
        <v>2913</v>
      </c>
      <c r="M1046" s="49"/>
    </row>
    <row r="1047" spans="6:13" x14ac:dyDescent="0.25">
      <c r="F1047" t="s">
        <v>3732</v>
      </c>
      <c r="G1047">
        <v>86657</v>
      </c>
      <c r="H1047">
        <v>9773</v>
      </c>
      <c r="I1047" s="25" t="s">
        <v>2671</v>
      </c>
      <c r="J1047" t="s">
        <v>2852</v>
      </c>
      <c r="M1047" s="49"/>
    </row>
    <row r="1048" spans="6:13" x14ac:dyDescent="0.25">
      <c r="F1048" t="s">
        <v>3733</v>
      </c>
      <c r="G1048">
        <v>73266</v>
      </c>
      <c r="H1048">
        <v>8116</v>
      </c>
      <c r="I1048" s="25" t="s">
        <v>2639</v>
      </c>
      <c r="J1048" t="s">
        <v>2834</v>
      </c>
      <c r="M1048" s="49"/>
    </row>
    <row r="1049" spans="6:13" x14ac:dyDescent="0.25">
      <c r="F1049" t="s">
        <v>3734</v>
      </c>
      <c r="G1049">
        <v>54634</v>
      </c>
      <c r="H1049">
        <v>7232</v>
      </c>
      <c r="I1049" s="25" t="s">
        <v>2744</v>
      </c>
      <c r="J1049" t="s">
        <v>2733</v>
      </c>
      <c r="M1049" s="49"/>
    </row>
    <row r="1050" spans="6:13" x14ac:dyDescent="0.25">
      <c r="F1050" t="s">
        <v>3735</v>
      </c>
      <c r="G1050">
        <v>6803</v>
      </c>
      <c r="H1050">
        <v>15082</v>
      </c>
      <c r="I1050" s="25" t="s">
        <v>2862</v>
      </c>
      <c r="J1050" t="s">
        <v>2863</v>
      </c>
      <c r="M1050" s="49"/>
    </row>
    <row r="1051" spans="6:13" x14ac:dyDescent="0.25">
      <c r="F1051" t="s">
        <v>3735</v>
      </c>
      <c r="G1051">
        <v>6808</v>
      </c>
      <c r="H1051">
        <v>15082</v>
      </c>
      <c r="I1051" s="25" t="s">
        <v>2862</v>
      </c>
      <c r="J1051" t="s">
        <v>2863</v>
      </c>
      <c r="M1051" s="49"/>
    </row>
    <row r="1052" spans="6:13" x14ac:dyDescent="0.25">
      <c r="F1052" t="s">
        <v>3735</v>
      </c>
      <c r="G1052">
        <v>6749</v>
      </c>
      <c r="H1052">
        <v>15082</v>
      </c>
      <c r="I1052" s="25" t="s">
        <v>2862</v>
      </c>
      <c r="J1052" t="s">
        <v>2863</v>
      </c>
      <c r="M1052" s="49"/>
    </row>
    <row r="1053" spans="6:13" x14ac:dyDescent="0.25">
      <c r="F1053" t="s">
        <v>3735</v>
      </c>
      <c r="G1053">
        <v>6766</v>
      </c>
      <c r="H1053">
        <v>15082</v>
      </c>
      <c r="I1053" s="25" t="s">
        <v>2862</v>
      </c>
      <c r="J1053" t="s">
        <v>2863</v>
      </c>
      <c r="M1053" s="49"/>
    </row>
    <row r="1054" spans="6:13" x14ac:dyDescent="0.25">
      <c r="F1054" t="s">
        <v>3736</v>
      </c>
      <c r="G1054">
        <v>72475</v>
      </c>
      <c r="H1054">
        <v>8417</v>
      </c>
      <c r="I1054" s="25" t="s">
        <v>2639</v>
      </c>
      <c r="J1054" t="s">
        <v>2890</v>
      </c>
      <c r="M1054" s="49"/>
    </row>
    <row r="1055" spans="6:13" x14ac:dyDescent="0.25">
      <c r="F1055" t="s">
        <v>3737</v>
      </c>
      <c r="G1055">
        <v>93476</v>
      </c>
      <c r="H1055">
        <v>9372</v>
      </c>
      <c r="I1055" s="25" t="s">
        <v>2671</v>
      </c>
      <c r="J1055" t="s">
        <v>3144</v>
      </c>
      <c r="M1055" s="49"/>
    </row>
    <row r="1056" spans="6:13" x14ac:dyDescent="0.25">
      <c r="F1056" t="s">
        <v>3738</v>
      </c>
      <c r="G1056">
        <v>87544</v>
      </c>
      <c r="H1056">
        <v>9780</v>
      </c>
      <c r="I1056" s="25" t="s">
        <v>2671</v>
      </c>
      <c r="J1056" t="s">
        <v>2899</v>
      </c>
      <c r="M1056" s="49"/>
    </row>
    <row r="1057" spans="6:13" x14ac:dyDescent="0.25">
      <c r="F1057" t="s">
        <v>3739</v>
      </c>
      <c r="G1057">
        <v>38889</v>
      </c>
      <c r="H1057">
        <v>15085</v>
      </c>
      <c r="I1057" s="25" t="s">
        <v>2862</v>
      </c>
      <c r="J1057" t="s">
        <v>2799</v>
      </c>
      <c r="M1057" s="49"/>
    </row>
    <row r="1058" spans="6:13" x14ac:dyDescent="0.25">
      <c r="F1058" t="s">
        <v>3740</v>
      </c>
      <c r="G1058">
        <v>15831</v>
      </c>
      <c r="H1058">
        <v>12072</v>
      </c>
      <c r="I1058" s="25" t="s">
        <v>2977</v>
      </c>
      <c r="J1058" t="s">
        <v>3077</v>
      </c>
      <c r="M1058" s="49"/>
    </row>
    <row r="1059" spans="6:13" x14ac:dyDescent="0.25">
      <c r="F1059" t="s">
        <v>3740</v>
      </c>
      <c r="G1059">
        <v>15831</v>
      </c>
      <c r="H1059">
        <v>12072</v>
      </c>
      <c r="I1059" s="25" t="s">
        <v>2977</v>
      </c>
      <c r="J1059" t="s">
        <v>3077</v>
      </c>
      <c r="M1059" s="49"/>
    </row>
    <row r="1060" spans="6:13" x14ac:dyDescent="0.25">
      <c r="F1060" t="s">
        <v>3740</v>
      </c>
      <c r="G1060">
        <v>15827</v>
      </c>
      <c r="H1060">
        <v>12072</v>
      </c>
      <c r="I1060" s="25" t="s">
        <v>2977</v>
      </c>
      <c r="J1060" t="s">
        <v>3077</v>
      </c>
      <c r="M1060" s="49"/>
    </row>
    <row r="1061" spans="6:13" x14ac:dyDescent="0.25">
      <c r="F1061" t="s">
        <v>3741</v>
      </c>
      <c r="G1061">
        <v>99444</v>
      </c>
      <c r="H1061">
        <v>16071</v>
      </c>
      <c r="I1061" s="25" t="s">
        <v>3005</v>
      </c>
      <c r="J1061" t="s">
        <v>3129</v>
      </c>
      <c r="M1061" s="49"/>
    </row>
    <row r="1062" spans="6:13" x14ac:dyDescent="0.25">
      <c r="F1062" t="s">
        <v>3742</v>
      </c>
      <c r="G1062">
        <v>53945</v>
      </c>
      <c r="H1062">
        <v>5366</v>
      </c>
      <c r="I1062" s="25" t="s">
        <v>2644</v>
      </c>
      <c r="J1062" t="s">
        <v>2748</v>
      </c>
      <c r="M1062" s="49"/>
    </row>
    <row r="1063" spans="6:13" x14ac:dyDescent="0.25">
      <c r="F1063" t="s">
        <v>3743</v>
      </c>
      <c r="G1063">
        <v>56865</v>
      </c>
      <c r="H1063">
        <v>7135</v>
      </c>
      <c r="I1063" s="25" t="s">
        <v>2744</v>
      </c>
      <c r="J1063" t="s">
        <v>2693</v>
      </c>
      <c r="M1063" s="49"/>
    </row>
    <row r="1064" spans="6:13" x14ac:dyDescent="0.25">
      <c r="F1064" t="s">
        <v>3744</v>
      </c>
      <c r="G1064">
        <v>17322</v>
      </c>
      <c r="H1064">
        <v>13075</v>
      </c>
      <c r="I1064" s="25" t="s">
        <v>2812</v>
      </c>
      <c r="J1064" t="s">
        <v>2781</v>
      </c>
      <c r="M1064" s="49"/>
    </row>
    <row r="1065" spans="6:13" x14ac:dyDescent="0.25">
      <c r="F1065" t="s">
        <v>3744</v>
      </c>
      <c r="G1065">
        <v>17322</v>
      </c>
      <c r="H1065">
        <v>13075</v>
      </c>
      <c r="I1065" s="25" t="s">
        <v>2812</v>
      </c>
      <c r="J1065" t="s">
        <v>2781</v>
      </c>
      <c r="M1065" s="49"/>
    </row>
    <row r="1066" spans="6:13" x14ac:dyDescent="0.25">
      <c r="F1066" t="s">
        <v>3744</v>
      </c>
      <c r="G1066">
        <v>17322</v>
      </c>
      <c r="H1066">
        <v>13075</v>
      </c>
      <c r="I1066" s="25" t="s">
        <v>2812</v>
      </c>
      <c r="J1066" t="s">
        <v>2781</v>
      </c>
      <c r="M1066" s="49"/>
    </row>
    <row r="1067" spans="6:13" x14ac:dyDescent="0.25">
      <c r="F1067" t="s">
        <v>3745</v>
      </c>
      <c r="G1067">
        <v>89143</v>
      </c>
      <c r="H1067">
        <v>8425</v>
      </c>
      <c r="I1067" s="25" t="s">
        <v>2639</v>
      </c>
      <c r="J1067" t="s">
        <v>2648</v>
      </c>
      <c r="M1067" s="49"/>
    </row>
    <row r="1068" spans="6:13" x14ac:dyDescent="0.25">
      <c r="F1068" t="s">
        <v>3746</v>
      </c>
      <c r="G1068">
        <v>74572</v>
      </c>
      <c r="H1068">
        <v>8127</v>
      </c>
      <c r="I1068" s="25" t="s">
        <v>2639</v>
      </c>
      <c r="J1068" t="s">
        <v>3747</v>
      </c>
      <c r="M1068" s="49"/>
    </row>
    <row r="1069" spans="6:13" x14ac:dyDescent="0.25">
      <c r="F1069" t="s">
        <v>3748</v>
      </c>
      <c r="G1069">
        <v>89134</v>
      </c>
      <c r="H1069">
        <v>8425</v>
      </c>
      <c r="I1069" s="25" t="s">
        <v>2639</v>
      </c>
      <c r="J1069" t="s">
        <v>2648</v>
      </c>
      <c r="M1069" s="49"/>
    </row>
    <row r="1070" spans="6:13" x14ac:dyDescent="0.25">
      <c r="F1070" t="s">
        <v>3749</v>
      </c>
      <c r="G1070">
        <v>21354</v>
      </c>
      <c r="H1070">
        <v>3355</v>
      </c>
      <c r="I1070" s="25" t="s">
        <v>2695</v>
      </c>
      <c r="J1070" t="s">
        <v>2750</v>
      </c>
      <c r="M1070" s="49"/>
    </row>
    <row r="1071" spans="6:13" x14ac:dyDescent="0.25">
      <c r="F1071" t="s">
        <v>3750</v>
      </c>
      <c r="G1071">
        <v>54608</v>
      </c>
      <c r="H1071">
        <v>7232</v>
      </c>
      <c r="I1071" s="25" t="s">
        <v>2744</v>
      </c>
      <c r="J1071" t="s">
        <v>2733</v>
      </c>
      <c r="M1071" s="49"/>
    </row>
    <row r="1072" spans="6:13" x14ac:dyDescent="0.25">
      <c r="F1072" t="s">
        <v>3751</v>
      </c>
      <c r="G1072">
        <v>99752</v>
      </c>
      <c r="H1072">
        <v>16062</v>
      </c>
      <c r="I1072" s="25" t="s">
        <v>3005</v>
      </c>
      <c r="J1072" t="s">
        <v>2106</v>
      </c>
      <c r="M1072" s="49"/>
    </row>
    <row r="1073" spans="6:13" x14ac:dyDescent="0.25">
      <c r="F1073" t="s">
        <v>3752</v>
      </c>
      <c r="G1073">
        <v>24327</v>
      </c>
      <c r="H1073">
        <v>1057</v>
      </c>
      <c r="I1073" s="25" t="s">
        <v>2706</v>
      </c>
      <c r="J1073" t="s">
        <v>2934</v>
      </c>
      <c r="M1073" s="49"/>
    </row>
    <row r="1074" spans="6:13" x14ac:dyDescent="0.25">
      <c r="F1074" t="s">
        <v>3753</v>
      </c>
      <c r="G1074">
        <v>27337</v>
      </c>
      <c r="H1074">
        <v>3361</v>
      </c>
      <c r="I1074" s="25" t="s">
        <v>2695</v>
      </c>
      <c r="J1074" t="s">
        <v>2696</v>
      </c>
      <c r="M1074" s="49"/>
    </row>
    <row r="1075" spans="6:13" x14ac:dyDescent="0.25">
      <c r="F1075" t="s">
        <v>3754</v>
      </c>
      <c r="G1075">
        <v>66440</v>
      </c>
      <c r="H1075">
        <v>10045</v>
      </c>
      <c r="I1075" s="25" t="s">
        <v>3470</v>
      </c>
      <c r="J1075" t="s">
        <v>3669</v>
      </c>
      <c r="M1075" s="49"/>
    </row>
    <row r="1076" spans="6:13" x14ac:dyDescent="0.25">
      <c r="F1076" t="s">
        <v>3755</v>
      </c>
      <c r="G1076">
        <v>89434</v>
      </c>
      <c r="H1076">
        <v>9773</v>
      </c>
      <c r="I1076" s="25" t="s">
        <v>2671</v>
      </c>
      <c r="J1076" t="s">
        <v>2852</v>
      </c>
      <c r="M1076" s="49"/>
    </row>
    <row r="1077" spans="6:13" x14ac:dyDescent="0.25">
      <c r="F1077" t="s">
        <v>3756</v>
      </c>
      <c r="G1077">
        <v>32825</v>
      </c>
      <c r="H1077">
        <v>5766</v>
      </c>
      <c r="I1077" s="25" t="s">
        <v>2644</v>
      </c>
      <c r="J1077" t="s">
        <v>2844</v>
      </c>
      <c r="M1077" s="49"/>
    </row>
    <row r="1078" spans="6:13" x14ac:dyDescent="0.25">
      <c r="F1078" t="s">
        <v>3757</v>
      </c>
      <c r="G1078">
        <v>26487</v>
      </c>
      <c r="H1078">
        <v>3462</v>
      </c>
      <c r="I1078" s="25" t="s">
        <v>2695</v>
      </c>
      <c r="J1078" t="s">
        <v>3054</v>
      </c>
      <c r="M1078" s="49"/>
    </row>
    <row r="1079" spans="6:13" x14ac:dyDescent="0.25">
      <c r="F1079" t="s">
        <v>3758</v>
      </c>
      <c r="G1079">
        <v>78176</v>
      </c>
      <c r="H1079">
        <v>8326</v>
      </c>
      <c r="I1079" s="25" t="s">
        <v>2639</v>
      </c>
      <c r="J1079" t="s">
        <v>3259</v>
      </c>
      <c r="M1079" s="49"/>
    </row>
    <row r="1080" spans="6:13" x14ac:dyDescent="0.25">
      <c r="F1080" t="s">
        <v>3759</v>
      </c>
      <c r="G1080">
        <v>24241</v>
      </c>
      <c r="H1080">
        <v>1058</v>
      </c>
      <c r="I1080" s="25" t="s">
        <v>2706</v>
      </c>
      <c r="J1080" t="s">
        <v>2707</v>
      </c>
      <c r="M1080" s="49"/>
    </row>
    <row r="1081" spans="6:13" x14ac:dyDescent="0.25">
      <c r="F1081" t="s">
        <v>3760</v>
      </c>
      <c r="G1081">
        <v>67240</v>
      </c>
      <c r="H1081">
        <v>7338</v>
      </c>
      <c r="I1081" s="25" t="s">
        <v>2744</v>
      </c>
      <c r="J1081" t="s">
        <v>3069</v>
      </c>
      <c r="M1081" s="49"/>
    </row>
    <row r="1082" spans="6:13" x14ac:dyDescent="0.25">
      <c r="F1082" t="s">
        <v>3761</v>
      </c>
      <c r="G1082">
        <v>82389</v>
      </c>
      <c r="H1082">
        <v>9190</v>
      </c>
      <c r="I1082" s="25" t="s">
        <v>2671</v>
      </c>
      <c r="J1082" t="s">
        <v>3038</v>
      </c>
      <c r="M1082" s="49"/>
    </row>
    <row r="1083" spans="6:13" x14ac:dyDescent="0.25">
      <c r="F1083" t="s">
        <v>3762</v>
      </c>
      <c r="G1083">
        <v>86399</v>
      </c>
      <c r="H1083">
        <v>9772</v>
      </c>
      <c r="I1083" s="25" t="s">
        <v>2671</v>
      </c>
      <c r="J1083" t="s">
        <v>2738</v>
      </c>
      <c r="M1083" s="49"/>
    </row>
    <row r="1084" spans="6:13" x14ac:dyDescent="0.25">
      <c r="F1084" t="s">
        <v>3763</v>
      </c>
      <c r="G1084">
        <v>73560</v>
      </c>
      <c r="H1084">
        <v>8136</v>
      </c>
      <c r="I1084" s="25" t="s">
        <v>2639</v>
      </c>
      <c r="J1084" t="s">
        <v>2660</v>
      </c>
      <c r="M1084" s="49"/>
    </row>
    <row r="1085" spans="6:13" x14ac:dyDescent="0.25">
      <c r="F1085" t="s">
        <v>2843</v>
      </c>
      <c r="G1085">
        <v>71034</v>
      </c>
      <c r="H1085">
        <v>8115</v>
      </c>
      <c r="I1085" s="25" t="s">
        <v>2639</v>
      </c>
      <c r="J1085" t="s">
        <v>2843</v>
      </c>
      <c r="M1085" s="49"/>
    </row>
    <row r="1086" spans="6:13" x14ac:dyDescent="0.25">
      <c r="F1086" t="s">
        <v>2843</v>
      </c>
      <c r="G1086">
        <v>71032</v>
      </c>
      <c r="H1086">
        <v>8115</v>
      </c>
      <c r="I1086" s="25" t="s">
        <v>2639</v>
      </c>
      <c r="J1086" t="s">
        <v>2843</v>
      </c>
      <c r="M1086" s="49"/>
    </row>
    <row r="1087" spans="6:13" x14ac:dyDescent="0.25">
      <c r="F1087" t="s">
        <v>3764</v>
      </c>
      <c r="G1087">
        <v>94255</v>
      </c>
      <c r="H1087">
        <v>9276</v>
      </c>
      <c r="I1087" s="25" t="s">
        <v>2671</v>
      </c>
      <c r="J1087" t="s">
        <v>2699</v>
      </c>
      <c r="M1087" s="49"/>
    </row>
    <row r="1088" spans="6:13" x14ac:dyDescent="0.25">
      <c r="F1088" t="s">
        <v>3765</v>
      </c>
      <c r="G1088">
        <v>9627</v>
      </c>
      <c r="H1088">
        <v>14522</v>
      </c>
      <c r="I1088" s="25" t="s">
        <v>2756</v>
      </c>
      <c r="J1088" t="s">
        <v>2721</v>
      </c>
      <c r="M1088" s="49"/>
    </row>
    <row r="1089" spans="6:13" x14ac:dyDescent="0.25">
      <c r="F1089" t="s">
        <v>3766</v>
      </c>
      <c r="G1089">
        <v>46395</v>
      </c>
      <c r="H1089">
        <v>5554</v>
      </c>
      <c r="I1089" s="25" t="s">
        <v>2644</v>
      </c>
      <c r="J1089" t="s">
        <v>2676</v>
      </c>
      <c r="M1089" s="49"/>
    </row>
    <row r="1090" spans="6:13" x14ac:dyDescent="0.25">
      <c r="F1090" t="s">
        <v>3766</v>
      </c>
      <c r="G1090">
        <v>46399</v>
      </c>
      <c r="H1090">
        <v>5554</v>
      </c>
      <c r="I1090" s="25" t="s">
        <v>2644</v>
      </c>
      <c r="J1090" t="s">
        <v>2676</v>
      </c>
      <c r="M1090" s="49"/>
    </row>
    <row r="1091" spans="6:13" x14ac:dyDescent="0.25">
      <c r="F1091" t="s">
        <v>3766</v>
      </c>
      <c r="G1091">
        <v>46397</v>
      </c>
      <c r="H1091">
        <v>5554</v>
      </c>
      <c r="I1091" s="25" t="s">
        <v>2644</v>
      </c>
      <c r="J1091" t="s">
        <v>2676</v>
      </c>
      <c r="M1091" s="49"/>
    </row>
    <row r="1092" spans="6:13" x14ac:dyDescent="0.25">
      <c r="F1092" t="s">
        <v>3767</v>
      </c>
      <c r="G1092">
        <v>44803</v>
      </c>
      <c r="H1092">
        <v>5911</v>
      </c>
      <c r="I1092" s="25" t="s">
        <v>2644</v>
      </c>
      <c r="J1092" t="s">
        <v>3768</v>
      </c>
      <c r="M1092" s="49"/>
    </row>
    <row r="1093" spans="6:13" x14ac:dyDescent="0.25">
      <c r="F1093" t="s">
        <v>3767</v>
      </c>
      <c r="G1093">
        <v>44801</v>
      </c>
      <c r="H1093">
        <v>5911</v>
      </c>
      <c r="I1093" s="25" t="s">
        <v>2644</v>
      </c>
      <c r="J1093" t="s">
        <v>3768</v>
      </c>
      <c r="M1093" s="49"/>
    </row>
    <row r="1094" spans="6:13" x14ac:dyDescent="0.25">
      <c r="F1094" t="s">
        <v>3767</v>
      </c>
      <c r="G1094">
        <v>44805</v>
      </c>
      <c r="H1094">
        <v>5911</v>
      </c>
      <c r="I1094" s="25" t="s">
        <v>2644</v>
      </c>
      <c r="J1094" t="s">
        <v>3768</v>
      </c>
      <c r="M1094" s="49"/>
    </row>
    <row r="1095" spans="6:13" x14ac:dyDescent="0.25">
      <c r="F1095" t="s">
        <v>3767</v>
      </c>
      <c r="G1095">
        <v>44892</v>
      </c>
      <c r="H1095">
        <v>5911</v>
      </c>
      <c r="I1095" s="25" t="s">
        <v>2644</v>
      </c>
      <c r="J1095" t="s">
        <v>3768</v>
      </c>
      <c r="M1095" s="49"/>
    </row>
    <row r="1096" spans="6:13" x14ac:dyDescent="0.25">
      <c r="F1096" t="s">
        <v>3767</v>
      </c>
      <c r="G1096">
        <v>44894</v>
      </c>
      <c r="H1096">
        <v>5911</v>
      </c>
      <c r="I1096" s="25" t="s">
        <v>2644</v>
      </c>
      <c r="J1096" t="s">
        <v>3768</v>
      </c>
      <c r="M1096" s="49"/>
    </row>
    <row r="1097" spans="6:13" x14ac:dyDescent="0.25">
      <c r="F1097" t="s">
        <v>3767</v>
      </c>
      <c r="G1097">
        <v>44879</v>
      </c>
      <c r="H1097">
        <v>5911</v>
      </c>
      <c r="I1097" s="25" t="s">
        <v>2644</v>
      </c>
      <c r="J1097" t="s">
        <v>3768</v>
      </c>
      <c r="M1097" s="49"/>
    </row>
    <row r="1098" spans="6:13" x14ac:dyDescent="0.25">
      <c r="F1098" t="s">
        <v>3767</v>
      </c>
      <c r="G1098">
        <v>44867</v>
      </c>
      <c r="H1098">
        <v>5911</v>
      </c>
      <c r="I1098" s="25" t="s">
        <v>2644</v>
      </c>
      <c r="J1098" t="s">
        <v>3768</v>
      </c>
      <c r="M1098" s="49"/>
    </row>
    <row r="1099" spans="6:13" x14ac:dyDescent="0.25">
      <c r="F1099" t="s">
        <v>3767</v>
      </c>
      <c r="G1099">
        <v>44869</v>
      </c>
      <c r="H1099">
        <v>5911</v>
      </c>
      <c r="I1099" s="25" t="s">
        <v>2644</v>
      </c>
      <c r="J1099" t="s">
        <v>3768</v>
      </c>
      <c r="M1099" s="49"/>
    </row>
    <row r="1100" spans="6:13" x14ac:dyDescent="0.25">
      <c r="F1100" t="s">
        <v>3767</v>
      </c>
      <c r="G1100">
        <v>44797</v>
      </c>
      <c r="H1100">
        <v>5911</v>
      </c>
      <c r="I1100" s="25" t="s">
        <v>2644</v>
      </c>
      <c r="J1100" t="s">
        <v>3768</v>
      </c>
      <c r="M1100" s="49"/>
    </row>
    <row r="1101" spans="6:13" x14ac:dyDescent="0.25">
      <c r="F1101" t="s">
        <v>3767</v>
      </c>
      <c r="G1101">
        <v>44791</v>
      </c>
      <c r="H1101">
        <v>5911</v>
      </c>
      <c r="I1101" s="25" t="s">
        <v>2644</v>
      </c>
      <c r="J1101" t="s">
        <v>3768</v>
      </c>
      <c r="M1101" s="49"/>
    </row>
    <row r="1102" spans="6:13" x14ac:dyDescent="0.25">
      <c r="F1102" t="s">
        <v>3767</v>
      </c>
      <c r="G1102">
        <v>44867</v>
      </c>
      <c r="H1102">
        <v>5911</v>
      </c>
      <c r="I1102" s="25" t="s">
        <v>2644</v>
      </c>
      <c r="J1102" t="s">
        <v>3768</v>
      </c>
      <c r="M1102" s="49"/>
    </row>
    <row r="1103" spans="6:13" x14ac:dyDescent="0.25">
      <c r="F1103" t="s">
        <v>3767</v>
      </c>
      <c r="G1103">
        <v>44807</v>
      </c>
      <c r="H1103">
        <v>5911</v>
      </c>
      <c r="I1103" s="25" t="s">
        <v>2644</v>
      </c>
      <c r="J1103" t="s">
        <v>3768</v>
      </c>
      <c r="M1103" s="49"/>
    </row>
    <row r="1104" spans="6:13" x14ac:dyDescent="0.25">
      <c r="F1104" t="s">
        <v>3767</v>
      </c>
      <c r="G1104">
        <v>44799</v>
      </c>
      <c r="H1104">
        <v>5911</v>
      </c>
      <c r="I1104" s="25" t="s">
        <v>2644</v>
      </c>
      <c r="J1104" t="s">
        <v>3768</v>
      </c>
      <c r="M1104" s="49"/>
    </row>
    <row r="1105" spans="6:13" x14ac:dyDescent="0.25">
      <c r="F1105" t="s">
        <v>3767</v>
      </c>
      <c r="G1105">
        <v>44799</v>
      </c>
      <c r="H1105">
        <v>5911</v>
      </c>
      <c r="I1105" s="25" t="s">
        <v>2644</v>
      </c>
      <c r="J1105" t="s">
        <v>3768</v>
      </c>
      <c r="M1105" s="49"/>
    </row>
    <row r="1106" spans="6:13" x14ac:dyDescent="0.25">
      <c r="F1106" t="s">
        <v>3767</v>
      </c>
      <c r="G1106">
        <v>44787</v>
      </c>
      <c r="H1106">
        <v>5911</v>
      </c>
      <c r="I1106" s="25" t="s">
        <v>2644</v>
      </c>
      <c r="J1106" t="s">
        <v>3768</v>
      </c>
      <c r="M1106" s="49"/>
    </row>
    <row r="1107" spans="6:13" x14ac:dyDescent="0.25">
      <c r="F1107" t="s">
        <v>3767</v>
      </c>
      <c r="G1107">
        <v>44866</v>
      </c>
      <c r="H1107">
        <v>5911</v>
      </c>
      <c r="I1107" s="25" t="s">
        <v>2644</v>
      </c>
      <c r="J1107" t="s">
        <v>3768</v>
      </c>
      <c r="M1107" s="49"/>
    </row>
    <row r="1108" spans="6:13" x14ac:dyDescent="0.25">
      <c r="F1108" t="s">
        <v>3767</v>
      </c>
      <c r="G1108">
        <v>44789</v>
      </c>
      <c r="H1108">
        <v>5911</v>
      </c>
      <c r="I1108" s="25" t="s">
        <v>2644</v>
      </c>
      <c r="J1108" t="s">
        <v>3768</v>
      </c>
      <c r="M1108" s="49"/>
    </row>
    <row r="1109" spans="6:13" x14ac:dyDescent="0.25">
      <c r="F1109" t="s">
        <v>3767</v>
      </c>
      <c r="G1109">
        <v>44795</v>
      </c>
      <c r="H1109">
        <v>5911</v>
      </c>
      <c r="I1109" s="25" t="s">
        <v>2644</v>
      </c>
      <c r="J1109" t="s">
        <v>3768</v>
      </c>
      <c r="M1109" s="49"/>
    </row>
    <row r="1110" spans="6:13" x14ac:dyDescent="0.25">
      <c r="F1110" t="s">
        <v>3767</v>
      </c>
      <c r="G1110">
        <v>44793</v>
      </c>
      <c r="H1110">
        <v>5911</v>
      </c>
      <c r="I1110" s="25" t="s">
        <v>2644</v>
      </c>
      <c r="J1110" t="s">
        <v>3768</v>
      </c>
      <c r="M1110" s="49"/>
    </row>
    <row r="1111" spans="6:13" x14ac:dyDescent="0.25">
      <c r="F1111" t="s">
        <v>3767</v>
      </c>
      <c r="G1111">
        <v>44809</v>
      </c>
      <c r="H1111">
        <v>5911</v>
      </c>
      <c r="I1111" s="25" t="s">
        <v>2644</v>
      </c>
      <c r="J1111" t="s">
        <v>3768</v>
      </c>
      <c r="M1111" s="49"/>
    </row>
    <row r="1112" spans="6:13" x14ac:dyDescent="0.25">
      <c r="F1112" t="s">
        <v>3767</v>
      </c>
      <c r="G1112">
        <v>44801</v>
      </c>
      <c r="H1112">
        <v>5911</v>
      </c>
      <c r="I1112" s="25" t="s">
        <v>2644</v>
      </c>
      <c r="J1112" t="s">
        <v>3768</v>
      </c>
      <c r="M1112" s="49"/>
    </row>
    <row r="1113" spans="6:13" x14ac:dyDescent="0.25">
      <c r="F1113" t="s">
        <v>3769</v>
      </c>
      <c r="G1113">
        <v>8324</v>
      </c>
      <c r="H1113">
        <v>14521</v>
      </c>
      <c r="I1113" s="25" t="s">
        <v>2756</v>
      </c>
      <c r="J1113" t="s">
        <v>2653</v>
      </c>
      <c r="M1113" s="49"/>
    </row>
    <row r="1114" spans="6:13" x14ac:dyDescent="0.25">
      <c r="F1114" t="s">
        <v>3770</v>
      </c>
      <c r="G1114">
        <v>31167</v>
      </c>
      <c r="H1114">
        <v>3254</v>
      </c>
      <c r="I1114" s="25" t="s">
        <v>2695</v>
      </c>
      <c r="J1114" t="s">
        <v>2817</v>
      </c>
      <c r="M1114" s="49"/>
    </row>
    <row r="1115" spans="6:13" x14ac:dyDescent="0.25">
      <c r="F1115" t="s">
        <v>3771</v>
      </c>
      <c r="G1115">
        <v>67278</v>
      </c>
      <c r="H1115">
        <v>7332</v>
      </c>
      <c r="I1115" s="25" t="s">
        <v>2744</v>
      </c>
      <c r="J1115" t="s">
        <v>3061</v>
      </c>
      <c r="M1115" s="49"/>
    </row>
    <row r="1116" spans="6:13" x14ac:dyDescent="0.25">
      <c r="F1116" t="s">
        <v>3772</v>
      </c>
      <c r="G1116">
        <v>26345</v>
      </c>
      <c r="H1116">
        <v>3455</v>
      </c>
      <c r="I1116" s="25" t="s">
        <v>2695</v>
      </c>
      <c r="J1116" t="s">
        <v>2764</v>
      </c>
      <c r="M1116" s="49"/>
    </row>
    <row r="1117" spans="6:13" x14ac:dyDescent="0.25">
      <c r="F1117" t="s">
        <v>3772</v>
      </c>
      <c r="G1117">
        <v>85461</v>
      </c>
      <c r="H1117">
        <v>9177</v>
      </c>
      <c r="I1117" s="25" t="s">
        <v>2671</v>
      </c>
      <c r="J1117" t="s">
        <v>3536</v>
      </c>
      <c r="M1117" s="49"/>
    </row>
    <row r="1118" spans="6:13" x14ac:dyDescent="0.25">
      <c r="F1118" t="s">
        <v>3773</v>
      </c>
      <c r="G1118">
        <v>72411</v>
      </c>
      <c r="H1118">
        <v>8416</v>
      </c>
      <c r="I1118" s="25" t="s">
        <v>2639</v>
      </c>
      <c r="J1118" t="s">
        <v>3085</v>
      </c>
      <c r="M1118" s="49"/>
    </row>
    <row r="1119" spans="6:13" x14ac:dyDescent="0.25">
      <c r="F1119" t="s">
        <v>3774</v>
      </c>
      <c r="G1119">
        <v>53539</v>
      </c>
      <c r="H1119">
        <v>7233</v>
      </c>
      <c r="I1119" s="25" t="s">
        <v>2744</v>
      </c>
      <c r="J1119" t="s">
        <v>3037</v>
      </c>
      <c r="M1119" s="49"/>
    </row>
    <row r="1120" spans="6:13" x14ac:dyDescent="0.25">
      <c r="F1120" t="s">
        <v>3775</v>
      </c>
      <c r="G1120">
        <v>37194</v>
      </c>
      <c r="H1120">
        <v>3155</v>
      </c>
      <c r="I1120" s="25" t="s">
        <v>2695</v>
      </c>
      <c r="J1120" t="s">
        <v>3274</v>
      </c>
      <c r="M1120" s="49"/>
    </row>
    <row r="1121" spans="6:13" x14ac:dyDescent="0.25">
      <c r="F1121" t="s">
        <v>3775</v>
      </c>
      <c r="G1121">
        <v>37194</v>
      </c>
      <c r="H1121">
        <v>6633</v>
      </c>
      <c r="I1121" s="25" t="s">
        <v>2667</v>
      </c>
      <c r="J1121" t="s">
        <v>2783</v>
      </c>
      <c r="M1121" s="49"/>
    </row>
    <row r="1122" spans="6:13" x14ac:dyDescent="0.25">
      <c r="F1122" t="s">
        <v>3776</v>
      </c>
      <c r="G1122">
        <v>55294</v>
      </c>
      <c r="H1122">
        <v>7339</v>
      </c>
      <c r="I1122" s="25" t="s">
        <v>2744</v>
      </c>
      <c r="J1122" t="s">
        <v>2859</v>
      </c>
      <c r="M1122" s="49"/>
    </row>
    <row r="1123" spans="6:13" x14ac:dyDescent="0.25">
      <c r="F1123" t="s">
        <v>3777</v>
      </c>
      <c r="G1123">
        <v>84155</v>
      </c>
      <c r="H1123">
        <v>9274</v>
      </c>
      <c r="I1123" s="25" t="s">
        <v>2671</v>
      </c>
      <c r="J1123" t="s">
        <v>2753</v>
      </c>
      <c r="M1123" s="49"/>
    </row>
    <row r="1124" spans="6:13" x14ac:dyDescent="0.25">
      <c r="F1124" t="s">
        <v>3778</v>
      </c>
      <c r="G1124">
        <v>94249</v>
      </c>
      <c r="H1124">
        <v>9276</v>
      </c>
      <c r="I1124" s="25" t="s">
        <v>2671</v>
      </c>
      <c r="J1124" t="s">
        <v>2699</v>
      </c>
      <c r="M1124" s="49"/>
    </row>
    <row r="1125" spans="6:13" x14ac:dyDescent="0.25">
      <c r="F1125" t="s">
        <v>3779</v>
      </c>
      <c r="G1125">
        <v>37619</v>
      </c>
      <c r="H1125">
        <v>3255</v>
      </c>
      <c r="I1125" s="25" t="s">
        <v>2695</v>
      </c>
      <c r="J1125" t="s">
        <v>3665</v>
      </c>
      <c r="M1125" s="49"/>
    </row>
    <row r="1126" spans="6:13" x14ac:dyDescent="0.25">
      <c r="F1126" t="s">
        <v>3780</v>
      </c>
      <c r="G1126">
        <v>92439</v>
      </c>
      <c r="H1126">
        <v>9376</v>
      </c>
      <c r="I1126" s="25" t="s">
        <v>2671</v>
      </c>
      <c r="J1126" t="s">
        <v>3011</v>
      </c>
      <c r="M1126" s="49"/>
    </row>
    <row r="1127" spans="6:13" x14ac:dyDescent="0.25">
      <c r="F1127" t="s">
        <v>3781</v>
      </c>
      <c r="G1127">
        <v>78351</v>
      </c>
      <c r="H1127">
        <v>8335</v>
      </c>
      <c r="I1127" s="25" t="s">
        <v>2639</v>
      </c>
      <c r="J1127" t="s">
        <v>2640</v>
      </c>
      <c r="M1127" s="49"/>
    </row>
    <row r="1128" spans="6:13" x14ac:dyDescent="0.25">
      <c r="F1128" t="s">
        <v>3782</v>
      </c>
      <c r="G1128">
        <v>88285</v>
      </c>
      <c r="H1128">
        <v>8436</v>
      </c>
      <c r="I1128" s="25" t="s">
        <v>2639</v>
      </c>
      <c r="J1128" t="s">
        <v>2689</v>
      </c>
      <c r="M1128" s="49"/>
    </row>
    <row r="1129" spans="6:13" x14ac:dyDescent="0.25">
      <c r="F1129" t="s">
        <v>3782</v>
      </c>
      <c r="G1129">
        <v>88285</v>
      </c>
      <c r="H1129">
        <v>8436</v>
      </c>
      <c r="I1129" s="25" t="s">
        <v>2639</v>
      </c>
      <c r="J1129" t="s">
        <v>2689</v>
      </c>
      <c r="M1129" s="49"/>
    </row>
    <row r="1130" spans="6:13" x14ac:dyDescent="0.25">
      <c r="F1130" t="s">
        <v>3783</v>
      </c>
      <c r="G1130">
        <v>24401</v>
      </c>
      <c r="H1130">
        <v>1059</v>
      </c>
      <c r="I1130" s="25" t="s">
        <v>2706</v>
      </c>
      <c r="J1130" t="s">
        <v>2975</v>
      </c>
      <c r="M1130" s="49"/>
    </row>
    <row r="1131" spans="6:13" x14ac:dyDescent="0.25">
      <c r="F1131" t="s">
        <v>3784</v>
      </c>
      <c r="G1131">
        <v>37691</v>
      </c>
      <c r="H1131">
        <v>3255</v>
      </c>
      <c r="I1131" s="25" t="s">
        <v>2695</v>
      </c>
      <c r="J1131" t="s">
        <v>3665</v>
      </c>
      <c r="M1131" s="49"/>
    </row>
    <row r="1132" spans="6:13" x14ac:dyDescent="0.25">
      <c r="F1132" t="s">
        <v>3784</v>
      </c>
      <c r="G1132">
        <v>37691</v>
      </c>
      <c r="H1132">
        <v>3255</v>
      </c>
      <c r="I1132" s="25" t="s">
        <v>2695</v>
      </c>
      <c r="J1132" t="s">
        <v>3665</v>
      </c>
      <c r="M1132" s="49"/>
    </row>
    <row r="1133" spans="6:13" x14ac:dyDescent="0.25">
      <c r="F1133" t="s">
        <v>3785</v>
      </c>
      <c r="G1133">
        <v>94327</v>
      </c>
      <c r="H1133">
        <v>9278</v>
      </c>
      <c r="I1133" s="25" t="s">
        <v>2671</v>
      </c>
      <c r="J1133" t="s">
        <v>2791</v>
      </c>
      <c r="M1133" s="49"/>
    </row>
    <row r="1134" spans="6:13" x14ac:dyDescent="0.25">
      <c r="F1134" t="s">
        <v>3786</v>
      </c>
      <c r="G1134">
        <v>87736</v>
      </c>
      <c r="H1134">
        <v>9778</v>
      </c>
      <c r="I1134" s="25" t="s">
        <v>2671</v>
      </c>
      <c r="J1134" t="s">
        <v>3081</v>
      </c>
      <c r="M1134" s="49"/>
    </row>
    <row r="1135" spans="6:13" x14ac:dyDescent="0.25">
      <c r="F1135" t="s">
        <v>3787</v>
      </c>
      <c r="G1135">
        <v>4564</v>
      </c>
      <c r="H1135">
        <v>14729</v>
      </c>
      <c r="I1135" s="25" t="s">
        <v>2756</v>
      </c>
      <c r="J1135" t="s">
        <v>3305</v>
      </c>
      <c r="M1135" s="49"/>
    </row>
    <row r="1136" spans="6:13" x14ac:dyDescent="0.25">
      <c r="F1136" t="s">
        <v>3788</v>
      </c>
      <c r="G1136">
        <v>67459</v>
      </c>
      <c r="H1136">
        <v>7338</v>
      </c>
      <c r="I1136" s="25" t="s">
        <v>2744</v>
      </c>
      <c r="J1136" t="s">
        <v>3069</v>
      </c>
      <c r="M1136" s="49"/>
    </row>
    <row r="1137" spans="6:13" x14ac:dyDescent="0.25">
      <c r="F1137" t="s">
        <v>3789</v>
      </c>
      <c r="G1137">
        <v>89558</v>
      </c>
      <c r="H1137">
        <v>8117</v>
      </c>
      <c r="I1137" s="25" t="s">
        <v>2639</v>
      </c>
      <c r="J1137" t="s">
        <v>2710</v>
      </c>
      <c r="M1137" s="49"/>
    </row>
    <row r="1138" spans="6:13" x14ac:dyDescent="0.25">
      <c r="F1138" t="s">
        <v>3790</v>
      </c>
      <c r="G1138">
        <v>85113</v>
      </c>
      <c r="H1138">
        <v>9176</v>
      </c>
      <c r="I1138" s="25" t="s">
        <v>2671</v>
      </c>
      <c r="J1138" t="s">
        <v>2723</v>
      </c>
      <c r="M1138" s="49"/>
    </row>
    <row r="1139" spans="6:13" x14ac:dyDescent="0.25">
      <c r="F1139" t="s">
        <v>3791</v>
      </c>
      <c r="G1139">
        <v>49163</v>
      </c>
      <c r="H1139">
        <v>3459</v>
      </c>
      <c r="I1139" s="25" t="s">
        <v>2695</v>
      </c>
      <c r="J1139" t="s">
        <v>2913</v>
      </c>
      <c r="M1139" s="49"/>
    </row>
    <row r="1140" spans="6:13" x14ac:dyDescent="0.25">
      <c r="F1140" t="s">
        <v>3792</v>
      </c>
      <c r="G1140">
        <v>19258</v>
      </c>
      <c r="H1140">
        <v>13076</v>
      </c>
      <c r="I1140" s="25" t="s">
        <v>2812</v>
      </c>
      <c r="J1140" t="s">
        <v>2855</v>
      </c>
      <c r="M1140" s="49"/>
    </row>
    <row r="1141" spans="6:13" x14ac:dyDescent="0.25">
      <c r="F1141" t="s">
        <v>3793</v>
      </c>
      <c r="G1141">
        <v>38556</v>
      </c>
      <c r="H1141">
        <v>3151</v>
      </c>
      <c r="I1141" s="25" t="s">
        <v>2695</v>
      </c>
      <c r="J1141" t="s">
        <v>2747</v>
      </c>
      <c r="M1141" s="49"/>
    </row>
    <row r="1142" spans="6:13" x14ac:dyDescent="0.25">
      <c r="F1142" t="s">
        <v>3794</v>
      </c>
      <c r="G1142">
        <v>24860</v>
      </c>
      <c r="H1142">
        <v>1059</v>
      </c>
      <c r="I1142" s="25" t="s">
        <v>2706</v>
      </c>
      <c r="J1142" t="s">
        <v>2975</v>
      </c>
      <c r="M1142" s="49"/>
    </row>
    <row r="1143" spans="6:13" x14ac:dyDescent="0.25">
      <c r="F1143" t="s">
        <v>3795</v>
      </c>
      <c r="G1143">
        <v>67295</v>
      </c>
      <c r="H1143">
        <v>7333</v>
      </c>
      <c r="I1143" s="25" t="s">
        <v>2744</v>
      </c>
      <c r="J1143" t="s">
        <v>2724</v>
      </c>
      <c r="M1143" s="49"/>
    </row>
    <row r="1144" spans="6:13" x14ac:dyDescent="0.25">
      <c r="F1144" t="s">
        <v>3796</v>
      </c>
      <c r="G1144">
        <v>54669</v>
      </c>
      <c r="H1144">
        <v>7232</v>
      </c>
      <c r="I1144" s="25" t="s">
        <v>2744</v>
      </c>
      <c r="J1144" t="s">
        <v>2733</v>
      </c>
      <c r="M1144" s="49"/>
    </row>
    <row r="1145" spans="6:13" x14ac:dyDescent="0.25">
      <c r="F1145" t="s">
        <v>3797</v>
      </c>
      <c r="G1145">
        <v>24855</v>
      </c>
      <c r="H1145">
        <v>1059</v>
      </c>
      <c r="I1145" s="25" t="s">
        <v>2706</v>
      </c>
      <c r="J1145" t="s">
        <v>2975</v>
      </c>
      <c r="M1145" s="49"/>
    </row>
    <row r="1146" spans="6:13" x14ac:dyDescent="0.25">
      <c r="F1146" t="s">
        <v>3798</v>
      </c>
      <c r="G1146">
        <v>79283</v>
      </c>
      <c r="H1146">
        <v>8315</v>
      </c>
      <c r="I1146" s="25" t="s">
        <v>2639</v>
      </c>
      <c r="J1146" t="s">
        <v>2682</v>
      </c>
      <c r="M1146" s="49"/>
    </row>
    <row r="1147" spans="6:13" x14ac:dyDescent="0.25">
      <c r="F1147" t="s">
        <v>3799</v>
      </c>
      <c r="G1147">
        <v>23946</v>
      </c>
      <c r="H1147">
        <v>13074</v>
      </c>
      <c r="I1147" s="25" t="s">
        <v>2812</v>
      </c>
      <c r="J1147" t="s">
        <v>2896</v>
      </c>
      <c r="M1147" s="49"/>
    </row>
    <row r="1148" spans="6:13" x14ac:dyDescent="0.25">
      <c r="F1148" t="s">
        <v>3799</v>
      </c>
      <c r="G1148">
        <v>23946</v>
      </c>
      <c r="H1148">
        <v>13074</v>
      </c>
      <c r="I1148" s="25" t="s">
        <v>2812</v>
      </c>
      <c r="J1148" t="s">
        <v>2896</v>
      </c>
      <c r="M1148" s="49"/>
    </row>
    <row r="1149" spans="6:13" x14ac:dyDescent="0.25">
      <c r="F1149" t="s">
        <v>3800</v>
      </c>
      <c r="G1149">
        <v>29699</v>
      </c>
      <c r="H1149">
        <v>3358</v>
      </c>
      <c r="I1149" s="25" t="s">
        <v>2695</v>
      </c>
      <c r="J1149" t="s">
        <v>2992</v>
      </c>
      <c r="M1149" s="49"/>
    </row>
    <row r="1150" spans="6:13" x14ac:dyDescent="0.25">
      <c r="F1150" t="s">
        <v>3801</v>
      </c>
      <c r="G1150">
        <v>71149</v>
      </c>
      <c r="H1150">
        <v>8115</v>
      </c>
      <c r="I1150" s="25" t="s">
        <v>2639</v>
      </c>
      <c r="J1150" t="s">
        <v>2843</v>
      </c>
      <c r="M1150" s="49"/>
    </row>
    <row r="1151" spans="6:13" x14ac:dyDescent="0.25">
      <c r="F1151" t="s">
        <v>3802</v>
      </c>
      <c r="G1151">
        <v>24620</v>
      </c>
      <c r="H1151">
        <v>1057</v>
      </c>
      <c r="I1151" s="25" t="s">
        <v>2706</v>
      </c>
      <c r="J1151" t="s">
        <v>2934</v>
      </c>
      <c r="M1151" s="49"/>
    </row>
    <row r="1152" spans="6:13" x14ac:dyDescent="0.25">
      <c r="F1152" t="s">
        <v>3803</v>
      </c>
      <c r="G1152">
        <v>59199</v>
      </c>
      <c r="H1152">
        <v>5978</v>
      </c>
      <c r="I1152" s="25" t="s">
        <v>2644</v>
      </c>
      <c r="J1152" t="s">
        <v>3023</v>
      </c>
      <c r="M1152" s="49"/>
    </row>
    <row r="1153" spans="6:13" x14ac:dyDescent="0.25">
      <c r="F1153" t="s">
        <v>3804</v>
      </c>
      <c r="G1153">
        <v>53125</v>
      </c>
      <c r="H1153">
        <v>5314</v>
      </c>
      <c r="I1153" s="25" t="s">
        <v>2644</v>
      </c>
      <c r="J1153" t="s">
        <v>3805</v>
      </c>
      <c r="M1153" s="49"/>
    </row>
    <row r="1154" spans="6:13" x14ac:dyDescent="0.25">
      <c r="F1154" t="s">
        <v>3804</v>
      </c>
      <c r="G1154">
        <v>53175</v>
      </c>
      <c r="H1154">
        <v>5314</v>
      </c>
      <c r="I1154" s="25" t="s">
        <v>2644</v>
      </c>
      <c r="J1154" t="s">
        <v>3805</v>
      </c>
      <c r="M1154" s="49"/>
    </row>
    <row r="1155" spans="6:13" x14ac:dyDescent="0.25">
      <c r="F1155" t="s">
        <v>3804</v>
      </c>
      <c r="G1155">
        <v>53113</v>
      </c>
      <c r="H1155">
        <v>5314</v>
      </c>
      <c r="I1155" s="25" t="s">
        <v>2644</v>
      </c>
      <c r="J1155" t="s">
        <v>3805</v>
      </c>
      <c r="M1155" s="49"/>
    </row>
    <row r="1156" spans="6:13" x14ac:dyDescent="0.25">
      <c r="F1156" t="s">
        <v>3804</v>
      </c>
      <c r="G1156">
        <v>53173</v>
      </c>
      <c r="H1156">
        <v>5314</v>
      </c>
      <c r="I1156" s="25" t="s">
        <v>2644</v>
      </c>
      <c r="J1156" t="s">
        <v>3805</v>
      </c>
      <c r="M1156" s="49"/>
    </row>
    <row r="1157" spans="6:13" x14ac:dyDescent="0.25">
      <c r="F1157" t="s">
        <v>3804</v>
      </c>
      <c r="G1157">
        <v>53123</v>
      </c>
      <c r="H1157">
        <v>5314</v>
      </c>
      <c r="I1157" s="25" t="s">
        <v>2644</v>
      </c>
      <c r="J1157" t="s">
        <v>3805</v>
      </c>
      <c r="M1157" s="49"/>
    </row>
    <row r="1158" spans="6:13" x14ac:dyDescent="0.25">
      <c r="F1158" t="s">
        <v>3804</v>
      </c>
      <c r="G1158">
        <v>53227</v>
      </c>
      <c r="H1158">
        <v>5314</v>
      </c>
      <c r="I1158" s="25" t="s">
        <v>2644</v>
      </c>
      <c r="J1158" t="s">
        <v>3805</v>
      </c>
      <c r="M1158" s="49"/>
    </row>
    <row r="1159" spans="6:13" x14ac:dyDescent="0.25">
      <c r="F1159" t="s">
        <v>3804</v>
      </c>
      <c r="G1159">
        <v>53225</v>
      </c>
      <c r="H1159">
        <v>5314</v>
      </c>
      <c r="I1159" s="25" t="s">
        <v>2644</v>
      </c>
      <c r="J1159" t="s">
        <v>3805</v>
      </c>
      <c r="M1159" s="49"/>
    </row>
    <row r="1160" spans="6:13" x14ac:dyDescent="0.25">
      <c r="F1160" t="s">
        <v>3804</v>
      </c>
      <c r="G1160">
        <v>53177</v>
      </c>
      <c r="H1160">
        <v>5314</v>
      </c>
      <c r="I1160" s="25" t="s">
        <v>2644</v>
      </c>
      <c r="J1160" t="s">
        <v>3805</v>
      </c>
      <c r="M1160" s="49"/>
    </row>
    <row r="1161" spans="6:13" x14ac:dyDescent="0.25">
      <c r="F1161" t="s">
        <v>3804</v>
      </c>
      <c r="G1161">
        <v>53179</v>
      </c>
      <c r="H1161">
        <v>5314</v>
      </c>
      <c r="I1161" s="25" t="s">
        <v>2644</v>
      </c>
      <c r="J1161" t="s">
        <v>3805</v>
      </c>
      <c r="M1161" s="49"/>
    </row>
    <row r="1162" spans="6:13" x14ac:dyDescent="0.25">
      <c r="F1162" t="s">
        <v>3804</v>
      </c>
      <c r="G1162">
        <v>53229</v>
      </c>
      <c r="H1162">
        <v>5314</v>
      </c>
      <c r="I1162" s="25" t="s">
        <v>2644</v>
      </c>
      <c r="J1162" t="s">
        <v>3805</v>
      </c>
      <c r="M1162" s="49"/>
    </row>
    <row r="1163" spans="6:13" x14ac:dyDescent="0.25">
      <c r="F1163" t="s">
        <v>3804</v>
      </c>
      <c r="G1163">
        <v>53115</v>
      </c>
      <c r="H1163">
        <v>5314</v>
      </c>
      <c r="I1163" s="25" t="s">
        <v>2644</v>
      </c>
      <c r="J1163" t="s">
        <v>3805</v>
      </c>
      <c r="M1163" s="49"/>
    </row>
    <row r="1164" spans="6:13" x14ac:dyDescent="0.25">
      <c r="F1164" t="s">
        <v>3804</v>
      </c>
      <c r="G1164">
        <v>53121</v>
      </c>
      <c r="H1164">
        <v>5314</v>
      </c>
      <c r="I1164" s="25" t="s">
        <v>2644</v>
      </c>
      <c r="J1164" t="s">
        <v>3805</v>
      </c>
      <c r="M1164" s="49"/>
    </row>
    <row r="1165" spans="6:13" x14ac:dyDescent="0.25">
      <c r="F1165" t="s">
        <v>3804</v>
      </c>
      <c r="G1165">
        <v>53127</v>
      </c>
      <c r="H1165">
        <v>5314</v>
      </c>
      <c r="I1165" s="25" t="s">
        <v>2644</v>
      </c>
      <c r="J1165" t="s">
        <v>3805</v>
      </c>
      <c r="M1165" s="49"/>
    </row>
    <row r="1166" spans="6:13" x14ac:dyDescent="0.25">
      <c r="F1166" t="s">
        <v>3804</v>
      </c>
      <c r="G1166">
        <v>53119</v>
      </c>
      <c r="H1166">
        <v>5314</v>
      </c>
      <c r="I1166" s="25" t="s">
        <v>2644</v>
      </c>
      <c r="J1166" t="s">
        <v>3805</v>
      </c>
      <c r="M1166" s="49"/>
    </row>
    <row r="1167" spans="6:13" x14ac:dyDescent="0.25">
      <c r="F1167" t="s">
        <v>3804</v>
      </c>
      <c r="G1167">
        <v>53129</v>
      </c>
      <c r="H1167">
        <v>5314</v>
      </c>
      <c r="I1167" s="25" t="s">
        <v>2644</v>
      </c>
      <c r="J1167" t="s">
        <v>3805</v>
      </c>
      <c r="M1167" s="49"/>
    </row>
    <row r="1168" spans="6:13" x14ac:dyDescent="0.25">
      <c r="F1168" t="s">
        <v>3804</v>
      </c>
      <c r="G1168">
        <v>53111</v>
      </c>
      <c r="H1168">
        <v>5314</v>
      </c>
      <c r="I1168" s="25" t="s">
        <v>2644</v>
      </c>
      <c r="J1168" t="s">
        <v>3805</v>
      </c>
      <c r="M1168" s="49"/>
    </row>
    <row r="1169" spans="6:13" x14ac:dyDescent="0.25">
      <c r="F1169" t="s">
        <v>3804</v>
      </c>
      <c r="G1169">
        <v>53117</v>
      </c>
      <c r="H1169">
        <v>5314</v>
      </c>
      <c r="I1169" s="25" t="s">
        <v>2644</v>
      </c>
      <c r="J1169" t="s">
        <v>3805</v>
      </c>
      <c r="M1169" s="49"/>
    </row>
    <row r="1170" spans="6:13" x14ac:dyDescent="0.25">
      <c r="F1170" t="s">
        <v>3806</v>
      </c>
      <c r="G1170">
        <v>79848</v>
      </c>
      <c r="H1170">
        <v>8337</v>
      </c>
      <c r="I1170" s="25" t="s">
        <v>2639</v>
      </c>
      <c r="J1170" t="s">
        <v>2869</v>
      </c>
      <c r="M1170" s="49"/>
    </row>
    <row r="1171" spans="6:13" x14ac:dyDescent="0.25">
      <c r="F1171" t="s">
        <v>3807</v>
      </c>
      <c r="G1171">
        <v>74357</v>
      </c>
      <c r="H1171">
        <v>8118</v>
      </c>
      <c r="I1171" s="25" t="s">
        <v>2639</v>
      </c>
      <c r="J1171" t="s">
        <v>2763</v>
      </c>
      <c r="M1171" s="49"/>
    </row>
    <row r="1172" spans="6:13" x14ac:dyDescent="0.25">
      <c r="F1172" t="s">
        <v>3808</v>
      </c>
      <c r="G1172">
        <v>86486</v>
      </c>
      <c r="H1172">
        <v>9772</v>
      </c>
      <c r="I1172" s="25" t="s">
        <v>2671</v>
      </c>
      <c r="J1172" t="s">
        <v>2738</v>
      </c>
      <c r="M1172" s="49"/>
    </row>
    <row r="1173" spans="6:13" x14ac:dyDescent="0.25">
      <c r="F1173" t="s">
        <v>3809</v>
      </c>
      <c r="G1173">
        <v>87737</v>
      </c>
      <c r="H1173">
        <v>9778</v>
      </c>
      <c r="I1173" s="25" t="s">
        <v>2671</v>
      </c>
      <c r="J1173" t="s">
        <v>3081</v>
      </c>
      <c r="M1173" s="49"/>
    </row>
    <row r="1174" spans="6:13" x14ac:dyDescent="0.25">
      <c r="F1174" t="s">
        <v>3810</v>
      </c>
      <c r="G1174">
        <v>24598</v>
      </c>
      <c r="H1174">
        <v>1060</v>
      </c>
      <c r="I1174" s="25" t="s">
        <v>2706</v>
      </c>
      <c r="J1174" t="s">
        <v>2984</v>
      </c>
      <c r="M1174" s="49"/>
    </row>
    <row r="1175" spans="6:13" x14ac:dyDescent="0.25">
      <c r="F1175" t="s">
        <v>3811</v>
      </c>
      <c r="G1175">
        <v>73441</v>
      </c>
      <c r="H1175">
        <v>8136</v>
      </c>
      <c r="I1175" s="25" t="s">
        <v>2639</v>
      </c>
      <c r="J1175" t="s">
        <v>2660</v>
      </c>
      <c r="M1175" s="49"/>
    </row>
    <row r="1176" spans="6:13" x14ac:dyDescent="0.25">
      <c r="F1176" t="s">
        <v>3812</v>
      </c>
      <c r="G1176">
        <v>56154</v>
      </c>
      <c r="H1176">
        <v>7140</v>
      </c>
      <c r="I1176" s="25" t="s">
        <v>2744</v>
      </c>
      <c r="J1176" t="s">
        <v>2950</v>
      </c>
      <c r="M1176" s="49"/>
    </row>
    <row r="1177" spans="6:13" x14ac:dyDescent="0.25">
      <c r="F1177" t="s">
        <v>3813</v>
      </c>
      <c r="G1177">
        <v>33178</v>
      </c>
      <c r="H1177">
        <v>5774</v>
      </c>
      <c r="I1177" s="25" t="s">
        <v>2644</v>
      </c>
      <c r="J1177" t="s">
        <v>2925</v>
      </c>
      <c r="M1177" s="49"/>
    </row>
    <row r="1178" spans="6:13" x14ac:dyDescent="0.25">
      <c r="F1178" t="s">
        <v>3814</v>
      </c>
      <c r="G1178">
        <v>39448</v>
      </c>
      <c r="H1178">
        <v>15089</v>
      </c>
      <c r="I1178" s="25" t="s">
        <v>2862</v>
      </c>
      <c r="J1178" t="s">
        <v>2972</v>
      </c>
      <c r="M1178" s="49"/>
    </row>
    <row r="1179" spans="6:13" x14ac:dyDescent="0.25">
      <c r="F1179" t="s">
        <v>3814</v>
      </c>
      <c r="G1179">
        <v>39448</v>
      </c>
      <c r="H1179">
        <v>15089</v>
      </c>
      <c r="I1179" s="25" t="s">
        <v>2862</v>
      </c>
      <c r="J1179" t="s">
        <v>2972</v>
      </c>
      <c r="M1179" s="49"/>
    </row>
    <row r="1180" spans="6:13" x14ac:dyDescent="0.25">
      <c r="F1180" t="s">
        <v>3814</v>
      </c>
      <c r="G1180">
        <v>39448</v>
      </c>
      <c r="H1180">
        <v>15089</v>
      </c>
      <c r="I1180" s="25" t="s">
        <v>2862</v>
      </c>
      <c r="J1180" t="s">
        <v>2972</v>
      </c>
      <c r="M1180" s="49"/>
    </row>
    <row r="1181" spans="6:13" x14ac:dyDescent="0.25">
      <c r="F1181" t="s">
        <v>3815</v>
      </c>
      <c r="G1181">
        <v>25852</v>
      </c>
      <c r="H1181">
        <v>1054</v>
      </c>
      <c r="I1181" s="25" t="s">
        <v>2706</v>
      </c>
      <c r="J1181" t="s">
        <v>2816</v>
      </c>
      <c r="M1181" s="49"/>
    </row>
    <row r="1182" spans="6:13" x14ac:dyDescent="0.25">
      <c r="F1182" t="s">
        <v>3816</v>
      </c>
      <c r="G1182">
        <v>24582</v>
      </c>
      <c r="H1182">
        <v>1058</v>
      </c>
      <c r="I1182" s="25" t="s">
        <v>2706</v>
      </c>
      <c r="J1182" t="s">
        <v>2707</v>
      </c>
      <c r="M1182" s="49"/>
    </row>
    <row r="1183" spans="6:13" x14ac:dyDescent="0.25">
      <c r="F1183" t="s">
        <v>3817</v>
      </c>
      <c r="G1183">
        <v>34434</v>
      </c>
      <c r="H1183">
        <v>5762</v>
      </c>
      <c r="I1183" s="25" t="s">
        <v>2644</v>
      </c>
      <c r="J1183" t="s">
        <v>2824</v>
      </c>
      <c r="M1183" s="49"/>
    </row>
    <row r="1184" spans="6:13" x14ac:dyDescent="0.25">
      <c r="F1184" t="s">
        <v>3818</v>
      </c>
      <c r="G1184">
        <v>26904</v>
      </c>
      <c r="H1184">
        <v>3454</v>
      </c>
      <c r="I1184" s="25" t="s">
        <v>2695</v>
      </c>
      <c r="J1184" t="s">
        <v>2739</v>
      </c>
      <c r="M1184" s="49"/>
    </row>
    <row r="1185" spans="6:13" x14ac:dyDescent="0.25">
      <c r="F1185" t="s">
        <v>3819</v>
      </c>
      <c r="G1185">
        <v>33829</v>
      </c>
      <c r="H1185">
        <v>5754</v>
      </c>
      <c r="I1185" s="25" t="s">
        <v>2644</v>
      </c>
      <c r="J1185" t="s">
        <v>2786</v>
      </c>
      <c r="M1185" s="49"/>
    </row>
    <row r="1186" spans="6:13" x14ac:dyDescent="0.25">
      <c r="F1186" t="s">
        <v>3820</v>
      </c>
      <c r="G1186">
        <v>16556</v>
      </c>
      <c r="H1186">
        <v>12065</v>
      </c>
      <c r="I1186" s="25" t="s">
        <v>2977</v>
      </c>
      <c r="J1186" t="s">
        <v>2904</v>
      </c>
      <c r="M1186" s="49"/>
    </row>
    <row r="1187" spans="6:13" x14ac:dyDescent="0.25">
      <c r="F1187" t="s">
        <v>3821</v>
      </c>
      <c r="G1187">
        <v>24794</v>
      </c>
      <c r="H1187">
        <v>1058</v>
      </c>
      <c r="I1187" s="25" t="s">
        <v>2706</v>
      </c>
      <c r="J1187" t="s">
        <v>2707</v>
      </c>
      <c r="M1187" s="49"/>
    </row>
    <row r="1188" spans="6:13" x14ac:dyDescent="0.25">
      <c r="F1188" t="s">
        <v>2676</v>
      </c>
      <c r="G1188">
        <v>46325</v>
      </c>
      <c r="H1188">
        <v>5554</v>
      </c>
      <c r="I1188" s="25" t="s">
        <v>2644</v>
      </c>
      <c r="J1188" t="s">
        <v>2676</v>
      </c>
      <c r="M1188" s="49"/>
    </row>
    <row r="1189" spans="6:13" x14ac:dyDescent="0.25">
      <c r="F1189" t="s">
        <v>2676</v>
      </c>
      <c r="G1189">
        <v>34582</v>
      </c>
      <c r="H1189">
        <v>6634</v>
      </c>
      <c r="I1189" s="25" t="s">
        <v>2667</v>
      </c>
      <c r="J1189" t="s">
        <v>2981</v>
      </c>
      <c r="M1189" s="49"/>
    </row>
    <row r="1190" spans="6:13" x14ac:dyDescent="0.25">
      <c r="F1190" t="s">
        <v>3822</v>
      </c>
      <c r="G1190">
        <v>26757</v>
      </c>
      <c r="H1190">
        <v>3457</v>
      </c>
      <c r="I1190" s="25" t="s">
        <v>2695</v>
      </c>
      <c r="J1190" t="s">
        <v>2841</v>
      </c>
      <c r="M1190" s="49"/>
    </row>
    <row r="1191" spans="6:13" x14ac:dyDescent="0.25">
      <c r="F1191" t="s">
        <v>3823</v>
      </c>
      <c r="G1191">
        <v>24863</v>
      </c>
      <c r="H1191">
        <v>1059</v>
      </c>
      <c r="I1191" s="25" t="s">
        <v>2706</v>
      </c>
      <c r="J1191" t="s">
        <v>2975</v>
      </c>
      <c r="M1191" s="49"/>
    </row>
    <row r="1192" spans="6:13" x14ac:dyDescent="0.25">
      <c r="F1192" t="s">
        <v>3824</v>
      </c>
      <c r="G1192">
        <v>4552</v>
      </c>
      <c r="H1192">
        <v>14729</v>
      </c>
      <c r="I1192" s="25" t="s">
        <v>2756</v>
      </c>
      <c r="J1192" t="s">
        <v>3305</v>
      </c>
      <c r="M1192" s="49"/>
    </row>
    <row r="1193" spans="6:13" x14ac:dyDescent="0.25">
      <c r="F1193" t="s">
        <v>3825</v>
      </c>
      <c r="G1193">
        <v>53332</v>
      </c>
      <c r="H1193">
        <v>5382</v>
      </c>
      <c r="I1193" s="25" t="s">
        <v>2644</v>
      </c>
      <c r="J1193" t="s">
        <v>2919</v>
      </c>
      <c r="M1193" s="49"/>
    </row>
    <row r="1194" spans="6:13" x14ac:dyDescent="0.25">
      <c r="F1194" t="s">
        <v>3826</v>
      </c>
      <c r="G1194">
        <v>24619</v>
      </c>
      <c r="H1194">
        <v>1057</v>
      </c>
      <c r="I1194" s="25" t="s">
        <v>2706</v>
      </c>
      <c r="J1194" t="s">
        <v>2934</v>
      </c>
      <c r="M1194" s="49"/>
    </row>
    <row r="1195" spans="6:13" x14ac:dyDescent="0.25">
      <c r="F1195" t="s">
        <v>3826</v>
      </c>
      <c r="G1195">
        <v>24619</v>
      </c>
      <c r="H1195">
        <v>1060</v>
      </c>
      <c r="I1195" s="25" t="s">
        <v>2706</v>
      </c>
      <c r="J1195" t="s">
        <v>2984</v>
      </c>
      <c r="M1195" s="49"/>
    </row>
    <row r="1196" spans="6:13" x14ac:dyDescent="0.25">
      <c r="F1196" t="s">
        <v>3827</v>
      </c>
      <c r="G1196">
        <v>56348</v>
      </c>
      <c r="H1196">
        <v>7141</v>
      </c>
      <c r="I1196" s="25" t="s">
        <v>2744</v>
      </c>
      <c r="J1196" t="s">
        <v>3009</v>
      </c>
      <c r="M1196" s="49"/>
    </row>
    <row r="1197" spans="6:13" x14ac:dyDescent="0.25">
      <c r="F1197" t="s">
        <v>3827</v>
      </c>
      <c r="G1197">
        <v>56348</v>
      </c>
      <c r="H1197">
        <v>7141</v>
      </c>
      <c r="I1197" s="25" t="s">
        <v>2744</v>
      </c>
      <c r="J1197" t="s">
        <v>3009</v>
      </c>
      <c r="M1197" s="49"/>
    </row>
    <row r="1198" spans="6:13" x14ac:dyDescent="0.25">
      <c r="F1198" t="s">
        <v>3827</v>
      </c>
      <c r="G1198">
        <v>56348</v>
      </c>
      <c r="H1198">
        <v>7141</v>
      </c>
      <c r="I1198" s="25" t="s">
        <v>2744</v>
      </c>
      <c r="J1198" t="s">
        <v>3009</v>
      </c>
      <c r="M1198" s="49"/>
    </row>
    <row r="1199" spans="6:13" x14ac:dyDescent="0.25">
      <c r="F1199" t="s">
        <v>3828</v>
      </c>
      <c r="G1199">
        <v>9437</v>
      </c>
      <c r="H1199">
        <v>14521</v>
      </c>
      <c r="I1199" s="25" t="s">
        <v>2756</v>
      </c>
      <c r="J1199" t="s">
        <v>2653</v>
      </c>
      <c r="M1199" s="49"/>
    </row>
    <row r="1200" spans="6:13" x14ac:dyDescent="0.25">
      <c r="F1200" t="s">
        <v>3828</v>
      </c>
      <c r="G1200">
        <v>9437</v>
      </c>
      <c r="H1200">
        <v>14521</v>
      </c>
      <c r="I1200" s="25" t="s">
        <v>2756</v>
      </c>
      <c r="J1200" t="s">
        <v>2653</v>
      </c>
      <c r="M1200" s="49"/>
    </row>
    <row r="1201" spans="6:13" x14ac:dyDescent="0.25">
      <c r="F1201" t="s">
        <v>3829</v>
      </c>
      <c r="G1201">
        <v>67725</v>
      </c>
      <c r="H1201">
        <v>7333</v>
      </c>
      <c r="I1201" s="25" t="s">
        <v>2744</v>
      </c>
      <c r="J1201" t="s">
        <v>2724</v>
      </c>
      <c r="M1201" s="49"/>
    </row>
    <row r="1202" spans="6:13" x14ac:dyDescent="0.25">
      <c r="F1202" t="s">
        <v>3830</v>
      </c>
      <c r="G1202">
        <v>4451</v>
      </c>
      <c r="H1202">
        <v>14729</v>
      </c>
      <c r="I1202" s="25" t="s">
        <v>2756</v>
      </c>
      <c r="J1202" t="s">
        <v>3305</v>
      </c>
      <c r="M1202" s="49"/>
    </row>
    <row r="1203" spans="6:13" x14ac:dyDescent="0.25">
      <c r="F1203" t="s">
        <v>3831</v>
      </c>
      <c r="G1203">
        <v>25376</v>
      </c>
      <c r="H1203">
        <v>1061</v>
      </c>
      <c r="I1203" s="25" t="s">
        <v>2706</v>
      </c>
      <c r="J1203" t="s">
        <v>2998</v>
      </c>
      <c r="M1203" s="49"/>
    </row>
    <row r="1204" spans="6:13" x14ac:dyDescent="0.25">
      <c r="F1204" t="s">
        <v>3832</v>
      </c>
      <c r="G1204">
        <v>27246</v>
      </c>
      <c r="H1204">
        <v>3251</v>
      </c>
      <c r="I1204" s="25" t="s">
        <v>2695</v>
      </c>
      <c r="J1204" t="s">
        <v>2715</v>
      </c>
      <c r="M1204" s="49"/>
    </row>
    <row r="1205" spans="6:13" x14ac:dyDescent="0.25">
      <c r="F1205" t="s">
        <v>3833</v>
      </c>
      <c r="G1205">
        <v>25494</v>
      </c>
      <c r="H1205">
        <v>1056</v>
      </c>
      <c r="I1205" s="25" t="s">
        <v>2706</v>
      </c>
      <c r="J1205" t="s">
        <v>2932</v>
      </c>
      <c r="M1205" s="49"/>
    </row>
    <row r="1206" spans="6:13" x14ac:dyDescent="0.25">
      <c r="F1206" t="s">
        <v>3834</v>
      </c>
      <c r="G1206">
        <v>73104</v>
      </c>
      <c r="H1206">
        <v>8117</v>
      </c>
      <c r="I1206" s="25" t="s">
        <v>2639</v>
      </c>
      <c r="J1206" t="s">
        <v>2710</v>
      </c>
      <c r="M1206" s="49"/>
    </row>
    <row r="1207" spans="6:13" x14ac:dyDescent="0.25">
      <c r="F1207" t="s">
        <v>3835</v>
      </c>
      <c r="G1207">
        <v>23715</v>
      </c>
      <c r="H1207">
        <v>1055</v>
      </c>
      <c r="I1207" s="25" t="s">
        <v>2706</v>
      </c>
      <c r="J1207" t="s">
        <v>2806</v>
      </c>
      <c r="M1207" s="49"/>
    </row>
    <row r="1208" spans="6:13" x14ac:dyDescent="0.25">
      <c r="F1208" t="s">
        <v>3836</v>
      </c>
      <c r="G1208">
        <v>26219</v>
      </c>
      <c r="H1208">
        <v>3453</v>
      </c>
      <c r="I1208" s="25" t="s">
        <v>2695</v>
      </c>
      <c r="J1208" t="s">
        <v>2690</v>
      </c>
      <c r="M1208" s="49"/>
    </row>
    <row r="1209" spans="6:13" x14ac:dyDescent="0.25">
      <c r="F1209" t="s">
        <v>3837</v>
      </c>
      <c r="G1209">
        <v>78662</v>
      </c>
      <c r="H1209">
        <v>8325</v>
      </c>
      <c r="I1209" s="25" t="s">
        <v>2639</v>
      </c>
      <c r="J1209" t="s">
        <v>2829</v>
      </c>
      <c r="M1209" s="49"/>
    </row>
    <row r="1210" spans="6:13" x14ac:dyDescent="0.25">
      <c r="F1210" t="s">
        <v>3838</v>
      </c>
      <c r="G1210">
        <v>27386</v>
      </c>
      <c r="H1210">
        <v>3357</v>
      </c>
      <c r="I1210" s="25" t="s">
        <v>2695</v>
      </c>
      <c r="J1210" t="s">
        <v>2960</v>
      </c>
      <c r="M1210" s="49"/>
    </row>
    <row r="1211" spans="6:13" x14ac:dyDescent="0.25">
      <c r="F1211" t="s">
        <v>3839</v>
      </c>
      <c r="G1211">
        <v>66504</v>
      </c>
      <c r="H1211">
        <v>7340</v>
      </c>
      <c r="I1211" s="25" t="s">
        <v>2744</v>
      </c>
      <c r="J1211" t="s">
        <v>3447</v>
      </c>
      <c r="M1211" s="49"/>
    </row>
    <row r="1212" spans="6:13" x14ac:dyDescent="0.25">
      <c r="F1212" t="s">
        <v>3840</v>
      </c>
      <c r="G1212">
        <v>78583</v>
      </c>
      <c r="H1212">
        <v>8327</v>
      </c>
      <c r="I1212" s="25" t="s">
        <v>2639</v>
      </c>
      <c r="J1212" t="s">
        <v>2898</v>
      </c>
      <c r="M1212" s="49"/>
    </row>
    <row r="1213" spans="6:13" x14ac:dyDescent="0.25">
      <c r="F1213" t="s">
        <v>2679</v>
      </c>
      <c r="G1213">
        <v>46238</v>
      </c>
      <c r="H1213">
        <v>5512</v>
      </c>
      <c r="I1213" s="25" t="s">
        <v>2644</v>
      </c>
      <c r="J1213" t="s">
        <v>2679</v>
      </c>
      <c r="M1213" s="49"/>
    </row>
    <row r="1214" spans="6:13" x14ac:dyDescent="0.25">
      <c r="F1214" t="s">
        <v>2679</v>
      </c>
      <c r="G1214">
        <v>46240</v>
      </c>
      <c r="H1214">
        <v>5512</v>
      </c>
      <c r="I1214" s="25" t="s">
        <v>2644</v>
      </c>
      <c r="J1214" t="s">
        <v>2679</v>
      </c>
      <c r="M1214" s="49"/>
    </row>
    <row r="1215" spans="6:13" x14ac:dyDescent="0.25">
      <c r="F1215" t="s">
        <v>2679</v>
      </c>
      <c r="G1215">
        <v>46242</v>
      </c>
      <c r="H1215">
        <v>5512</v>
      </c>
      <c r="I1215" s="25" t="s">
        <v>2644</v>
      </c>
      <c r="J1215" t="s">
        <v>2679</v>
      </c>
      <c r="M1215" s="49"/>
    </row>
    <row r="1216" spans="6:13" x14ac:dyDescent="0.25">
      <c r="F1216" t="s">
        <v>2679</v>
      </c>
      <c r="G1216">
        <v>46236</v>
      </c>
      <c r="H1216">
        <v>5512</v>
      </c>
      <c r="I1216" s="25" t="s">
        <v>2644</v>
      </c>
      <c r="J1216" t="s">
        <v>2679</v>
      </c>
      <c r="M1216" s="49"/>
    </row>
    <row r="1217" spans="6:13" x14ac:dyDescent="0.25">
      <c r="F1217" t="s">
        <v>2679</v>
      </c>
      <c r="G1217">
        <v>46244</v>
      </c>
      <c r="H1217">
        <v>5512</v>
      </c>
      <c r="I1217" s="25" t="s">
        <v>2644</v>
      </c>
      <c r="J1217" t="s">
        <v>2679</v>
      </c>
      <c r="M1217" s="49"/>
    </row>
    <row r="1218" spans="6:13" x14ac:dyDescent="0.25">
      <c r="F1218" t="s">
        <v>3841</v>
      </c>
      <c r="G1218">
        <v>79268</v>
      </c>
      <c r="H1218">
        <v>8315</v>
      </c>
      <c r="I1218" s="25" t="s">
        <v>2639</v>
      </c>
      <c r="J1218" t="s">
        <v>2682</v>
      </c>
      <c r="M1218" s="49"/>
    </row>
    <row r="1219" spans="6:13" x14ac:dyDescent="0.25">
      <c r="F1219" t="s">
        <v>3842</v>
      </c>
      <c r="G1219">
        <v>66359</v>
      </c>
      <c r="H1219">
        <v>10044</v>
      </c>
      <c r="I1219" s="25" t="s">
        <v>3470</v>
      </c>
      <c r="J1219" t="s">
        <v>3843</v>
      </c>
      <c r="M1219" s="49"/>
    </row>
    <row r="1220" spans="6:13" x14ac:dyDescent="0.25">
      <c r="F1220" t="s">
        <v>3844</v>
      </c>
      <c r="G1220">
        <v>37120</v>
      </c>
      <c r="H1220">
        <v>3159</v>
      </c>
      <c r="I1220" s="25" t="s">
        <v>2695</v>
      </c>
      <c r="J1220" t="s">
        <v>2714</v>
      </c>
      <c r="M1220" s="49"/>
    </row>
    <row r="1221" spans="6:13" x14ac:dyDescent="0.25">
      <c r="F1221" t="s">
        <v>3845</v>
      </c>
      <c r="G1221">
        <v>97944</v>
      </c>
      <c r="H1221">
        <v>8128</v>
      </c>
      <c r="I1221" s="25" t="s">
        <v>2639</v>
      </c>
      <c r="J1221" t="s">
        <v>2796</v>
      </c>
      <c r="M1221" s="49"/>
    </row>
    <row r="1222" spans="6:13" x14ac:dyDescent="0.25">
      <c r="F1222" t="s">
        <v>3846</v>
      </c>
      <c r="G1222">
        <v>63636</v>
      </c>
      <c r="H1222">
        <v>6435</v>
      </c>
      <c r="I1222" s="25" t="s">
        <v>2667</v>
      </c>
      <c r="J1222" t="s">
        <v>3324</v>
      </c>
      <c r="M1222" s="49"/>
    </row>
    <row r="1223" spans="6:13" x14ac:dyDescent="0.25">
      <c r="F1223" t="s">
        <v>3847</v>
      </c>
      <c r="G1223">
        <v>21438</v>
      </c>
      <c r="H1223">
        <v>3353</v>
      </c>
      <c r="I1223" s="25" t="s">
        <v>2695</v>
      </c>
      <c r="J1223" t="s">
        <v>2797</v>
      </c>
      <c r="M1223" s="49"/>
    </row>
    <row r="1224" spans="6:13" x14ac:dyDescent="0.25">
      <c r="F1224" t="s">
        <v>3848</v>
      </c>
      <c r="G1224">
        <v>74336</v>
      </c>
      <c r="H1224">
        <v>8125</v>
      </c>
      <c r="I1224" s="25" t="s">
        <v>2639</v>
      </c>
      <c r="J1224" t="s">
        <v>2681</v>
      </c>
      <c r="M1224" s="49"/>
    </row>
    <row r="1225" spans="6:13" x14ac:dyDescent="0.25">
      <c r="F1225" t="s">
        <v>3849</v>
      </c>
      <c r="G1225">
        <v>7554</v>
      </c>
      <c r="H1225">
        <v>16052</v>
      </c>
      <c r="I1225" s="25" t="s">
        <v>3005</v>
      </c>
      <c r="J1225" t="s">
        <v>3850</v>
      </c>
      <c r="M1225" s="49"/>
    </row>
    <row r="1226" spans="6:13" x14ac:dyDescent="0.25">
      <c r="F1226" t="s">
        <v>3849</v>
      </c>
      <c r="G1226">
        <v>7554</v>
      </c>
      <c r="H1226">
        <v>16076</v>
      </c>
      <c r="I1226" s="25" t="s">
        <v>3005</v>
      </c>
      <c r="J1226" t="s">
        <v>3204</v>
      </c>
      <c r="M1226" s="49"/>
    </row>
    <row r="1227" spans="6:13" x14ac:dyDescent="0.25">
      <c r="F1227" t="s">
        <v>3851</v>
      </c>
      <c r="G1227">
        <v>26919</v>
      </c>
      <c r="H1227">
        <v>3461</v>
      </c>
      <c r="I1227" s="25" t="s">
        <v>2695</v>
      </c>
      <c r="J1227" t="s">
        <v>3047</v>
      </c>
      <c r="M1227" s="49"/>
    </row>
    <row r="1228" spans="6:13" x14ac:dyDescent="0.25">
      <c r="F1228" t="s">
        <v>3852</v>
      </c>
      <c r="G1228">
        <v>33034</v>
      </c>
      <c r="H1228">
        <v>5762</v>
      </c>
      <c r="I1228" s="25" t="s">
        <v>2644</v>
      </c>
      <c r="J1228" t="s">
        <v>2824</v>
      </c>
      <c r="M1228" s="49"/>
    </row>
    <row r="1229" spans="6:13" x14ac:dyDescent="0.25">
      <c r="F1229" t="s">
        <v>3853</v>
      </c>
      <c r="G1229">
        <v>49565</v>
      </c>
      <c r="H1229">
        <v>3459</v>
      </c>
      <c r="I1229" s="25" t="s">
        <v>2695</v>
      </c>
      <c r="J1229" t="s">
        <v>2913</v>
      </c>
      <c r="M1229" s="49"/>
    </row>
    <row r="1230" spans="6:13" x14ac:dyDescent="0.25">
      <c r="F1230" t="s">
        <v>3854</v>
      </c>
      <c r="G1230">
        <v>95682</v>
      </c>
      <c r="H1230">
        <v>9377</v>
      </c>
      <c r="I1230" s="25" t="s">
        <v>2671</v>
      </c>
      <c r="J1230" t="s">
        <v>3014</v>
      </c>
      <c r="M1230" s="49"/>
    </row>
    <row r="1231" spans="6:13" x14ac:dyDescent="0.25">
      <c r="F1231" t="s">
        <v>3855</v>
      </c>
      <c r="G1231">
        <v>25364</v>
      </c>
      <c r="H1231">
        <v>1056</v>
      </c>
      <c r="I1231" s="25" t="s">
        <v>2706</v>
      </c>
      <c r="J1231" t="s">
        <v>2932</v>
      </c>
      <c r="M1231" s="49"/>
    </row>
    <row r="1232" spans="6:13" x14ac:dyDescent="0.25">
      <c r="F1232" t="s">
        <v>3856</v>
      </c>
      <c r="G1232">
        <v>14772</v>
      </c>
      <c r="H1232">
        <v>12051</v>
      </c>
      <c r="I1232" s="25" t="s">
        <v>2977</v>
      </c>
      <c r="J1232" t="s">
        <v>3857</v>
      </c>
      <c r="M1232" s="49"/>
    </row>
    <row r="1233" spans="6:13" x14ac:dyDescent="0.25">
      <c r="F1233" t="s">
        <v>3856</v>
      </c>
      <c r="G1233">
        <v>14770</v>
      </c>
      <c r="H1233">
        <v>12051</v>
      </c>
      <c r="I1233" s="25" t="s">
        <v>2977</v>
      </c>
      <c r="J1233" t="s">
        <v>3857</v>
      </c>
      <c r="M1233" s="49"/>
    </row>
    <row r="1234" spans="6:13" x14ac:dyDescent="0.25">
      <c r="F1234" t="s">
        <v>3856</v>
      </c>
      <c r="G1234">
        <v>14774</v>
      </c>
      <c r="H1234">
        <v>12051</v>
      </c>
      <c r="I1234" s="25" t="s">
        <v>2977</v>
      </c>
      <c r="J1234" t="s">
        <v>3857</v>
      </c>
      <c r="M1234" s="49"/>
    </row>
    <row r="1235" spans="6:13" x14ac:dyDescent="0.25">
      <c r="F1235" t="s">
        <v>3858</v>
      </c>
      <c r="G1235">
        <v>14776</v>
      </c>
      <c r="H1235">
        <v>12051</v>
      </c>
      <c r="I1235" s="25" t="s">
        <v>2977</v>
      </c>
      <c r="J1235" t="s">
        <v>3857</v>
      </c>
      <c r="M1235" s="49"/>
    </row>
    <row r="1236" spans="6:13" x14ac:dyDescent="0.25">
      <c r="F1236" t="s">
        <v>3859</v>
      </c>
      <c r="G1236">
        <v>9618</v>
      </c>
      <c r="H1236">
        <v>14522</v>
      </c>
      <c r="I1236" s="25" t="s">
        <v>2756</v>
      </c>
      <c r="J1236" t="s">
        <v>2721</v>
      </c>
      <c r="M1236" s="49"/>
    </row>
    <row r="1237" spans="6:13" x14ac:dyDescent="0.25">
      <c r="F1237" t="s">
        <v>3860</v>
      </c>
      <c r="G1237">
        <v>4821</v>
      </c>
      <c r="H1237">
        <v>14729</v>
      </c>
      <c r="I1237" s="25" t="s">
        <v>2756</v>
      </c>
      <c r="J1237" t="s">
        <v>3305</v>
      </c>
      <c r="M1237" s="49"/>
    </row>
    <row r="1238" spans="6:13" x14ac:dyDescent="0.25">
      <c r="F1238" t="s">
        <v>3860</v>
      </c>
      <c r="G1238">
        <v>4824</v>
      </c>
      <c r="H1238">
        <v>14729</v>
      </c>
      <c r="I1238" s="25" t="s">
        <v>2756</v>
      </c>
      <c r="J1238" t="s">
        <v>3305</v>
      </c>
      <c r="M1238" s="49"/>
    </row>
    <row r="1239" spans="6:13" x14ac:dyDescent="0.25">
      <c r="F1239" t="s">
        <v>3861</v>
      </c>
      <c r="G1239">
        <v>83098</v>
      </c>
      <c r="H1239">
        <v>9187</v>
      </c>
      <c r="I1239" s="25" t="s">
        <v>2671</v>
      </c>
      <c r="J1239" t="s">
        <v>2866</v>
      </c>
      <c r="M1239" s="49"/>
    </row>
    <row r="1240" spans="6:13" x14ac:dyDescent="0.25">
      <c r="F1240" t="s">
        <v>3862</v>
      </c>
      <c r="G1240">
        <v>56338</v>
      </c>
      <c r="H1240">
        <v>7141</v>
      </c>
      <c r="I1240" s="25" t="s">
        <v>2744</v>
      </c>
      <c r="J1240" t="s">
        <v>3009</v>
      </c>
      <c r="M1240" s="49"/>
    </row>
    <row r="1241" spans="6:13" x14ac:dyDescent="0.25">
      <c r="F1241" t="s">
        <v>3862</v>
      </c>
      <c r="G1241">
        <v>56338</v>
      </c>
      <c r="H1241">
        <v>7141</v>
      </c>
      <c r="I1241" s="25" t="s">
        <v>2744</v>
      </c>
      <c r="J1241" t="s">
        <v>3009</v>
      </c>
      <c r="M1241" s="49"/>
    </row>
    <row r="1242" spans="6:13" x14ac:dyDescent="0.25">
      <c r="F1242" t="s">
        <v>3863</v>
      </c>
      <c r="G1242">
        <v>35619</v>
      </c>
      <c r="H1242">
        <v>6532</v>
      </c>
      <c r="I1242" s="25" t="s">
        <v>2667</v>
      </c>
      <c r="J1242" t="s">
        <v>3176</v>
      </c>
      <c r="M1242" s="49"/>
    </row>
    <row r="1243" spans="6:13" x14ac:dyDescent="0.25">
      <c r="F1243" t="s">
        <v>3864</v>
      </c>
      <c r="G1243">
        <v>38700</v>
      </c>
      <c r="H1243">
        <v>3153</v>
      </c>
      <c r="I1243" s="25" t="s">
        <v>2695</v>
      </c>
      <c r="J1243" t="s">
        <v>2773</v>
      </c>
      <c r="M1243" s="49"/>
    </row>
    <row r="1244" spans="6:13" x14ac:dyDescent="0.25">
      <c r="F1244" t="s">
        <v>3864</v>
      </c>
      <c r="G1244">
        <v>37444</v>
      </c>
      <c r="H1244">
        <v>3153</v>
      </c>
      <c r="I1244" s="25" t="s">
        <v>2695</v>
      </c>
      <c r="J1244" t="s">
        <v>2773</v>
      </c>
      <c r="M1244" s="49"/>
    </row>
    <row r="1245" spans="6:13" x14ac:dyDescent="0.25">
      <c r="F1245" t="s">
        <v>3865</v>
      </c>
      <c r="G1245">
        <v>78199</v>
      </c>
      <c r="H1245">
        <v>8326</v>
      </c>
      <c r="I1245" s="25" t="s">
        <v>2639</v>
      </c>
      <c r="J1245" t="s">
        <v>3259</v>
      </c>
      <c r="M1245" s="49"/>
    </row>
    <row r="1246" spans="6:13" x14ac:dyDescent="0.25">
      <c r="F1246" t="s">
        <v>3866</v>
      </c>
      <c r="G1246">
        <v>74542</v>
      </c>
      <c r="H1246">
        <v>8127</v>
      </c>
      <c r="I1246" s="25" t="s">
        <v>2639</v>
      </c>
      <c r="J1246" t="s">
        <v>3747</v>
      </c>
      <c r="M1246" s="49"/>
    </row>
    <row r="1247" spans="6:13" x14ac:dyDescent="0.25">
      <c r="F1247" t="s">
        <v>3867</v>
      </c>
      <c r="G1247">
        <v>6242</v>
      </c>
      <c r="H1247">
        <v>15088</v>
      </c>
      <c r="I1247" s="25" t="s">
        <v>2862</v>
      </c>
      <c r="J1247" t="s">
        <v>2965</v>
      </c>
      <c r="M1247" s="49"/>
    </row>
    <row r="1248" spans="6:13" x14ac:dyDescent="0.25">
      <c r="F1248" t="s">
        <v>3868</v>
      </c>
      <c r="G1248">
        <v>38114</v>
      </c>
      <c r="H1248">
        <v>3101</v>
      </c>
      <c r="I1248" s="25" t="s">
        <v>2695</v>
      </c>
      <c r="J1248" t="s">
        <v>3869</v>
      </c>
      <c r="M1248" s="49"/>
    </row>
    <row r="1249" spans="6:13" x14ac:dyDescent="0.25">
      <c r="F1249" t="s">
        <v>3868</v>
      </c>
      <c r="G1249">
        <v>38102</v>
      </c>
      <c r="H1249">
        <v>3101</v>
      </c>
      <c r="I1249" s="25" t="s">
        <v>2695</v>
      </c>
      <c r="J1249" t="s">
        <v>3869</v>
      </c>
      <c r="M1249" s="49"/>
    </row>
    <row r="1250" spans="6:13" x14ac:dyDescent="0.25">
      <c r="F1250" t="s">
        <v>3868</v>
      </c>
      <c r="G1250">
        <v>38106</v>
      </c>
      <c r="H1250">
        <v>3101</v>
      </c>
      <c r="I1250" s="25" t="s">
        <v>2695</v>
      </c>
      <c r="J1250" t="s">
        <v>3869</v>
      </c>
      <c r="M1250" s="49"/>
    </row>
    <row r="1251" spans="6:13" x14ac:dyDescent="0.25">
      <c r="F1251" t="s">
        <v>3868</v>
      </c>
      <c r="G1251">
        <v>38124</v>
      </c>
      <c r="H1251">
        <v>3101</v>
      </c>
      <c r="I1251" s="25" t="s">
        <v>2695</v>
      </c>
      <c r="J1251" t="s">
        <v>3869</v>
      </c>
      <c r="M1251" s="49"/>
    </row>
    <row r="1252" spans="6:13" x14ac:dyDescent="0.25">
      <c r="F1252" t="s">
        <v>3868</v>
      </c>
      <c r="G1252">
        <v>38116</v>
      </c>
      <c r="H1252">
        <v>3101</v>
      </c>
      <c r="I1252" s="25" t="s">
        <v>2695</v>
      </c>
      <c r="J1252" t="s">
        <v>3869</v>
      </c>
      <c r="M1252" s="49"/>
    </row>
    <row r="1253" spans="6:13" x14ac:dyDescent="0.25">
      <c r="F1253" t="s">
        <v>3868</v>
      </c>
      <c r="G1253">
        <v>38118</v>
      </c>
      <c r="H1253">
        <v>3101</v>
      </c>
      <c r="I1253" s="25" t="s">
        <v>2695</v>
      </c>
      <c r="J1253" t="s">
        <v>3869</v>
      </c>
      <c r="M1253" s="49"/>
    </row>
    <row r="1254" spans="6:13" x14ac:dyDescent="0.25">
      <c r="F1254" t="s">
        <v>3868</v>
      </c>
      <c r="G1254">
        <v>38122</v>
      </c>
      <c r="H1254">
        <v>3101</v>
      </c>
      <c r="I1254" s="25" t="s">
        <v>2695</v>
      </c>
      <c r="J1254" t="s">
        <v>3869</v>
      </c>
      <c r="M1254" s="49"/>
    </row>
    <row r="1255" spans="6:13" x14ac:dyDescent="0.25">
      <c r="F1255" t="s">
        <v>3868</v>
      </c>
      <c r="G1255">
        <v>38108</v>
      </c>
      <c r="H1255">
        <v>3101</v>
      </c>
      <c r="I1255" s="25" t="s">
        <v>2695</v>
      </c>
      <c r="J1255" t="s">
        <v>3869</v>
      </c>
      <c r="M1255" s="49"/>
    </row>
    <row r="1256" spans="6:13" x14ac:dyDescent="0.25">
      <c r="F1256" t="s">
        <v>3868</v>
      </c>
      <c r="G1256">
        <v>38100</v>
      </c>
      <c r="H1256">
        <v>3101</v>
      </c>
      <c r="I1256" s="25" t="s">
        <v>2695</v>
      </c>
      <c r="J1256" t="s">
        <v>3869</v>
      </c>
      <c r="M1256" s="49"/>
    </row>
    <row r="1257" spans="6:13" x14ac:dyDescent="0.25">
      <c r="F1257" t="s">
        <v>3868</v>
      </c>
      <c r="G1257">
        <v>38112</v>
      </c>
      <c r="H1257">
        <v>3101</v>
      </c>
      <c r="I1257" s="25" t="s">
        <v>2695</v>
      </c>
      <c r="J1257" t="s">
        <v>3869</v>
      </c>
      <c r="M1257" s="49"/>
    </row>
    <row r="1258" spans="6:13" x14ac:dyDescent="0.25">
      <c r="F1258" t="s">
        <v>3868</v>
      </c>
      <c r="G1258">
        <v>38110</v>
      </c>
      <c r="H1258">
        <v>3101</v>
      </c>
      <c r="I1258" s="25" t="s">
        <v>2695</v>
      </c>
      <c r="J1258" t="s">
        <v>3869</v>
      </c>
      <c r="M1258" s="49"/>
    </row>
    <row r="1259" spans="6:13" x14ac:dyDescent="0.25">
      <c r="F1259" t="s">
        <v>3868</v>
      </c>
      <c r="G1259">
        <v>38120</v>
      </c>
      <c r="H1259">
        <v>3101</v>
      </c>
      <c r="I1259" s="25" t="s">
        <v>2695</v>
      </c>
      <c r="J1259" t="s">
        <v>3869</v>
      </c>
      <c r="M1259" s="49"/>
    </row>
    <row r="1260" spans="6:13" x14ac:dyDescent="0.25">
      <c r="F1260" t="s">
        <v>3868</v>
      </c>
      <c r="G1260">
        <v>38104</v>
      </c>
      <c r="H1260">
        <v>3101</v>
      </c>
      <c r="I1260" s="25" t="s">
        <v>2695</v>
      </c>
      <c r="J1260" t="s">
        <v>3869</v>
      </c>
      <c r="M1260" s="49"/>
    </row>
    <row r="1261" spans="6:13" x14ac:dyDescent="0.25">
      <c r="F1261" t="s">
        <v>3868</v>
      </c>
      <c r="G1261">
        <v>38126</v>
      </c>
      <c r="H1261">
        <v>3101</v>
      </c>
      <c r="I1261" s="25" t="s">
        <v>2695</v>
      </c>
      <c r="J1261" t="s">
        <v>3869</v>
      </c>
      <c r="M1261" s="49"/>
    </row>
    <row r="1262" spans="6:13" x14ac:dyDescent="0.25">
      <c r="F1262" t="s">
        <v>3870</v>
      </c>
      <c r="G1262">
        <v>65611</v>
      </c>
      <c r="H1262">
        <v>6533</v>
      </c>
      <c r="I1262" s="25" t="s">
        <v>2667</v>
      </c>
      <c r="J1262" t="s">
        <v>3250</v>
      </c>
      <c r="M1262" s="49"/>
    </row>
    <row r="1263" spans="6:13" x14ac:dyDescent="0.25">
      <c r="F1263" t="s">
        <v>3871</v>
      </c>
      <c r="G1263">
        <v>58339</v>
      </c>
      <c r="H1263">
        <v>5954</v>
      </c>
      <c r="I1263" s="25" t="s">
        <v>2644</v>
      </c>
      <c r="J1263" t="s">
        <v>2745</v>
      </c>
      <c r="M1263" s="49"/>
    </row>
    <row r="1264" spans="6:13" x14ac:dyDescent="0.25">
      <c r="F1264" t="s">
        <v>3872</v>
      </c>
      <c r="G1264">
        <v>24796</v>
      </c>
      <c r="H1264">
        <v>1058</v>
      </c>
      <c r="I1264" s="25" t="s">
        <v>2706</v>
      </c>
      <c r="J1264" t="s">
        <v>2707</v>
      </c>
      <c r="M1264" s="49"/>
    </row>
    <row r="1265" spans="6:13" x14ac:dyDescent="0.25">
      <c r="F1265" t="s">
        <v>3873</v>
      </c>
      <c r="G1265">
        <v>25821</v>
      </c>
      <c r="H1265">
        <v>1054</v>
      </c>
      <c r="I1265" s="25" t="s">
        <v>2706</v>
      </c>
      <c r="J1265" t="s">
        <v>2816</v>
      </c>
      <c r="M1265" s="49"/>
    </row>
    <row r="1266" spans="6:13" x14ac:dyDescent="0.25">
      <c r="F1266" t="s">
        <v>3873</v>
      </c>
      <c r="G1266">
        <v>25821</v>
      </c>
      <c r="H1266">
        <v>1054</v>
      </c>
      <c r="I1266" s="25" t="s">
        <v>2706</v>
      </c>
      <c r="J1266" t="s">
        <v>2816</v>
      </c>
      <c r="M1266" s="49"/>
    </row>
    <row r="1267" spans="6:13" x14ac:dyDescent="0.25">
      <c r="F1267" t="s">
        <v>3874</v>
      </c>
      <c r="G1267">
        <v>35236</v>
      </c>
      <c r="H1267">
        <v>6534</v>
      </c>
      <c r="I1267" s="25" t="s">
        <v>2667</v>
      </c>
      <c r="J1267" t="s">
        <v>3092</v>
      </c>
      <c r="M1267" s="49"/>
    </row>
    <row r="1268" spans="6:13" x14ac:dyDescent="0.25">
      <c r="F1268" t="s">
        <v>3875</v>
      </c>
      <c r="G1268">
        <v>24797</v>
      </c>
      <c r="H1268">
        <v>1058</v>
      </c>
      <c r="I1268" s="25" t="s">
        <v>2706</v>
      </c>
      <c r="J1268" t="s">
        <v>2707</v>
      </c>
      <c r="M1268" s="49"/>
    </row>
    <row r="1269" spans="6:13" x14ac:dyDescent="0.25">
      <c r="F1269" t="s">
        <v>3876</v>
      </c>
      <c r="G1269">
        <v>79206</v>
      </c>
      <c r="H1269">
        <v>8315</v>
      </c>
      <c r="I1269" s="25" t="s">
        <v>2639</v>
      </c>
      <c r="J1269" t="s">
        <v>2682</v>
      </c>
      <c r="M1269" s="49"/>
    </row>
    <row r="1270" spans="6:13" x14ac:dyDescent="0.25">
      <c r="F1270" t="s">
        <v>3877</v>
      </c>
      <c r="G1270">
        <v>96151</v>
      </c>
      <c r="H1270">
        <v>9674</v>
      </c>
      <c r="I1270" s="25" t="s">
        <v>2671</v>
      </c>
      <c r="J1270" t="s">
        <v>2839</v>
      </c>
      <c r="M1270" s="49"/>
    </row>
    <row r="1271" spans="6:13" x14ac:dyDescent="0.25">
      <c r="F1271" t="s">
        <v>3878</v>
      </c>
      <c r="G1271">
        <v>83254</v>
      </c>
      <c r="H1271">
        <v>9187</v>
      </c>
      <c r="I1271" s="25" t="s">
        <v>2671</v>
      </c>
      <c r="J1271" t="s">
        <v>2866</v>
      </c>
      <c r="M1271" s="49"/>
    </row>
    <row r="1272" spans="6:13" x14ac:dyDescent="0.25">
      <c r="F1272" t="s">
        <v>3879</v>
      </c>
      <c r="G1272">
        <v>66916</v>
      </c>
      <c r="H1272">
        <v>7336</v>
      </c>
      <c r="I1272" s="25" t="s">
        <v>2744</v>
      </c>
      <c r="J1272" t="s">
        <v>2837</v>
      </c>
      <c r="M1272" s="49"/>
    </row>
    <row r="1273" spans="6:13" x14ac:dyDescent="0.25">
      <c r="F1273" t="s">
        <v>3880</v>
      </c>
      <c r="G1273">
        <v>36287</v>
      </c>
      <c r="H1273">
        <v>6632</v>
      </c>
      <c r="I1273" s="25" t="s">
        <v>2667</v>
      </c>
      <c r="J1273" t="s">
        <v>2924</v>
      </c>
      <c r="M1273" s="49"/>
    </row>
    <row r="1274" spans="6:13" x14ac:dyDescent="0.25">
      <c r="F1274" t="s">
        <v>3881</v>
      </c>
      <c r="G1274">
        <v>94139</v>
      </c>
      <c r="H1274">
        <v>9275</v>
      </c>
      <c r="I1274" s="25" t="s">
        <v>2671</v>
      </c>
      <c r="J1274" t="s">
        <v>2819</v>
      </c>
      <c r="M1274" s="49"/>
    </row>
    <row r="1275" spans="6:13" x14ac:dyDescent="0.25">
      <c r="F1275" t="s">
        <v>3882</v>
      </c>
      <c r="G1275">
        <v>92363</v>
      </c>
      <c r="H1275">
        <v>9373</v>
      </c>
      <c r="I1275" s="25" t="s">
        <v>2671</v>
      </c>
      <c r="J1275" t="s">
        <v>3512</v>
      </c>
      <c r="M1275" s="49"/>
    </row>
    <row r="1276" spans="6:13" x14ac:dyDescent="0.25">
      <c r="F1276" t="s">
        <v>3882</v>
      </c>
      <c r="G1276">
        <v>87739</v>
      </c>
      <c r="H1276">
        <v>9778</v>
      </c>
      <c r="I1276" s="25" t="s">
        <v>2671</v>
      </c>
      <c r="J1276" t="s">
        <v>3081</v>
      </c>
      <c r="M1276" s="49"/>
    </row>
    <row r="1277" spans="6:13" x14ac:dyDescent="0.25">
      <c r="F1277" t="s">
        <v>3883</v>
      </c>
      <c r="G1277">
        <v>8359</v>
      </c>
      <c r="H1277">
        <v>14521</v>
      </c>
      <c r="I1277" s="25" t="s">
        <v>2756</v>
      </c>
      <c r="J1277" t="s">
        <v>2653</v>
      </c>
      <c r="M1277" s="49"/>
    </row>
    <row r="1278" spans="6:13" x14ac:dyDescent="0.25">
      <c r="F1278" t="s">
        <v>3884</v>
      </c>
      <c r="G1278">
        <v>23881</v>
      </c>
      <c r="H1278">
        <v>1053</v>
      </c>
      <c r="I1278" s="25" t="s">
        <v>2706</v>
      </c>
      <c r="J1278" t="s">
        <v>2814</v>
      </c>
      <c r="M1278" s="49"/>
    </row>
    <row r="1279" spans="6:13" x14ac:dyDescent="0.25">
      <c r="F1279" t="s">
        <v>3884</v>
      </c>
      <c r="G1279">
        <v>23881</v>
      </c>
      <c r="H1279">
        <v>1053</v>
      </c>
      <c r="I1279" s="25" t="s">
        <v>2706</v>
      </c>
      <c r="J1279" t="s">
        <v>2814</v>
      </c>
      <c r="M1279" s="49"/>
    </row>
    <row r="1280" spans="6:13" x14ac:dyDescent="0.25">
      <c r="F1280" t="s">
        <v>3885</v>
      </c>
      <c r="G1280">
        <v>96149</v>
      </c>
      <c r="H1280">
        <v>9471</v>
      </c>
      <c r="I1280" s="25" t="s">
        <v>2671</v>
      </c>
      <c r="J1280" t="s">
        <v>3013</v>
      </c>
      <c r="M1280" s="49"/>
    </row>
    <row r="1281" spans="6:13" x14ac:dyDescent="0.25">
      <c r="F1281" t="s">
        <v>3886</v>
      </c>
      <c r="G1281">
        <v>86488</v>
      </c>
      <c r="H1281">
        <v>9774</v>
      </c>
      <c r="I1281" s="25" t="s">
        <v>2671</v>
      </c>
      <c r="J1281" t="s">
        <v>2826</v>
      </c>
      <c r="M1281" s="49"/>
    </row>
    <row r="1282" spans="6:13" x14ac:dyDescent="0.25">
      <c r="F1282" t="s">
        <v>3887</v>
      </c>
      <c r="G1282">
        <v>89183</v>
      </c>
      <c r="H1282">
        <v>8425</v>
      </c>
      <c r="I1282" s="25" t="s">
        <v>2639</v>
      </c>
      <c r="J1282" t="s">
        <v>2648</v>
      </c>
      <c r="M1282" s="49"/>
    </row>
    <row r="1283" spans="6:13" x14ac:dyDescent="0.25">
      <c r="F1283" t="s">
        <v>3888</v>
      </c>
      <c r="G1283">
        <v>79874</v>
      </c>
      <c r="H1283">
        <v>8315</v>
      </c>
      <c r="I1283" s="25" t="s">
        <v>2639</v>
      </c>
      <c r="J1283" t="s">
        <v>2682</v>
      </c>
      <c r="M1283" s="49"/>
    </row>
    <row r="1284" spans="6:13" x14ac:dyDescent="0.25">
      <c r="F1284" t="s">
        <v>3889</v>
      </c>
      <c r="G1284">
        <v>35767</v>
      </c>
      <c r="H1284">
        <v>6532</v>
      </c>
      <c r="I1284" s="25" t="s">
        <v>2667</v>
      </c>
      <c r="J1284" t="s">
        <v>3176</v>
      </c>
      <c r="M1284" s="49"/>
    </row>
    <row r="1285" spans="6:13" x14ac:dyDescent="0.25">
      <c r="F1285" t="s">
        <v>3890</v>
      </c>
      <c r="G1285">
        <v>53547</v>
      </c>
      <c r="H1285">
        <v>7138</v>
      </c>
      <c r="I1285" s="25" t="s">
        <v>2744</v>
      </c>
      <c r="J1285" t="s">
        <v>3110</v>
      </c>
      <c r="M1285" s="49"/>
    </row>
    <row r="1286" spans="6:13" x14ac:dyDescent="0.25">
      <c r="F1286" t="s">
        <v>3890</v>
      </c>
      <c r="G1286">
        <v>53547</v>
      </c>
      <c r="H1286">
        <v>7138</v>
      </c>
      <c r="I1286" s="25" t="s">
        <v>2744</v>
      </c>
      <c r="J1286" t="s">
        <v>3110</v>
      </c>
      <c r="M1286" s="49"/>
    </row>
    <row r="1287" spans="6:13" x14ac:dyDescent="0.25">
      <c r="F1287" t="s">
        <v>3891</v>
      </c>
      <c r="G1287">
        <v>98597</v>
      </c>
      <c r="H1287">
        <v>16066</v>
      </c>
      <c r="I1287" s="25" t="s">
        <v>3005</v>
      </c>
      <c r="J1287" t="s">
        <v>2979</v>
      </c>
      <c r="M1287" s="49"/>
    </row>
    <row r="1288" spans="6:13" x14ac:dyDescent="0.25">
      <c r="F1288" t="s">
        <v>3892</v>
      </c>
      <c r="G1288">
        <v>28719</v>
      </c>
      <c r="H1288">
        <v>4011</v>
      </c>
      <c r="I1288" s="25" t="s">
        <v>3892</v>
      </c>
      <c r="J1288" t="s">
        <v>2684</v>
      </c>
      <c r="M1288" s="49"/>
    </row>
    <row r="1289" spans="6:13" x14ac:dyDescent="0.25">
      <c r="F1289" t="s">
        <v>3892</v>
      </c>
      <c r="G1289">
        <v>28325</v>
      </c>
      <c r="H1289">
        <v>4011</v>
      </c>
      <c r="I1289" s="25" t="s">
        <v>3892</v>
      </c>
      <c r="J1289" t="s">
        <v>2684</v>
      </c>
      <c r="M1289" s="49"/>
    </row>
    <row r="1290" spans="6:13" x14ac:dyDescent="0.25">
      <c r="F1290" t="s">
        <v>3892</v>
      </c>
      <c r="G1290">
        <v>28205</v>
      </c>
      <c r="H1290">
        <v>4011</v>
      </c>
      <c r="I1290" s="25" t="s">
        <v>3892</v>
      </c>
      <c r="J1290" t="s">
        <v>2684</v>
      </c>
      <c r="M1290" s="49"/>
    </row>
    <row r="1291" spans="6:13" x14ac:dyDescent="0.25">
      <c r="F1291" t="s">
        <v>3892</v>
      </c>
      <c r="G1291">
        <v>28355</v>
      </c>
      <c r="H1291">
        <v>4011</v>
      </c>
      <c r="I1291" s="25" t="s">
        <v>3892</v>
      </c>
      <c r="J1291" t="s">
        <v>2684</v>
      </c>
      <c r="M1291" s="49"/>
    </row>
    <row r="1292" spans="6:13" x14ac:dyDescent="0.25">
      <c r="F1292" t="s">
        <v>3892</v>
      </c>
      <c r="G1292">
        <v>28239</v>
      </c>
      <c r="H1292">
        <v>4011</v>
      </c>
      <c r="I1292" s="25" t="s">
        <v>3892</v>
      </c>
      <c r="J1292" t="s">
        <v>2684</v>
      </c>
      <c r="M1292" s="49"/>
    </row>
    <row r="1293" spans="6:13" x14ac:dyDescent="0.25">
      <c r="F1293" t="s">
        <v>3892</v>
      </c>
      <c r="G1293">
        <v>28717</v>
      </c>
      <c r="H1293">
        <v>4011</v>
      </c>
      <c r="I1293" s="25" t="s">
        <v>3892</v>
      </c>
      <c r="J1293" t="s">
        <v>2684</v>
      </c>
      <c r="M1293" s="49"/>
    </row>
    <row r="1294" spans="6:13" x14ac:dyDescent="0.25">
      <c r="F1294" t="s">
        <v>3892</v>
      </c>
      <c r="G1294">
        <v>28329</v>
      </c>
      <c r="H1294">
        <v>4011</v>
      </c>
      <c r="I1294" s="25" t="s">
        <v>3892</v>
      </c>
      <c r="J1294" t="s">
        <v>2684</v>
      </c>
      <c r="M1294" s="49"/>
    </row>
    <row r="1295" spans="6:13" x14ac:dyDescent="0.25">
      <c r="F1295" t="s">
        <v>3892</v>
      </c>
      <c r="G1295">
        <v>28201</v>
      </c>
      <c r="H1295">
        <v>4011</v>
      </c>
      <c r="I1295" s="25" t="s">
        <v>3892</v>
      </c>
      <c r="J1295" t="s">
        <v>2684</v>
      </c>
      <c r="M1295" s="49"/>
    </row>
    <row r="1296" spans="6:13" x14ac:dyDescent="0.25">
      <c r="F1296" t="s">
        <v>3892</v>
      </c>
      <c r="G1296">
        <v>28307</v>
      </c>
      <c r="H1296">
        <v>4011</v>
      </c>
      <c r="I1296" s="25" t="s">
        <v>3892</v>
      </c>
      <c r="J1296" t="s">
        <v>2684</v>
      </c>
      <c r="M1296" s="49"/>
    </row>
    <row r="1297" spans="6:13" x14ac:dyDescent="0.25">
      <c r="F1297" t="s">
        <v>3892</v>
      </c>
      <c r="G1297">
        <v>28213</v>
      </c>
      <c r="H1297">
        <v>4011</v>
      </c>
      <c r="I1297" s="25" t="s">
        <v>3892</v>
      </c>
      <c r="J1297" t="s">
        <v>2684</v>
      </c>
      <c r="M1297" s="49"/>
    </row>
    <row r="1298" spans="6:13" x14ac:dyDescent="0.25">
      <c r="F1298" t="s">
        <v>3892</v>
      </c>
      <c r="G1298">
        <v>28777</v>
      </c>
      <c r="H1298">
        <v>4011</v>
      </c>
      <c r="I1298" s="25" t="s">
        <v>3892</v>
      </c>
      <c r="J1298" t="s">
        <v>2684</v>
      </c>
      <c r="M1298" s="49"/>
    </row>
    <row r="1299" spans="6:13" x14ac:dyDescent="0.25">
      <c r="F1299" t="s">
        <v>3892</v>
      </c>
      <c r="G1299">
        <v>28237</v>
      </c>
      <c r="H1299">
        <v>4011</v>
      </c>
      <c r="I1299" s="25" t="s">
        <v>3892</v>
      </c>
      <c r="J1299" t="s">
        <v>2684</v>
      </c>
      <c r="M1299" s="49"/>
    </row>
    <row r="1300" spans="6:13" x14ac:dyDescent="0.25">
      <c r="F1300" t="s">
        <v>3892</v>
      </c>
      <c r="G1300">
        <v>28309</v>
      </c>
      <c r="H1300">
        <v>4011</v>
      </c>
      <c r="I1300" s="25" t="s">
        <v>3892</v>
      </c>
      <c r="J1300" t="s">
        <v>2684</v>
      </c>
      <c r="M1300" s="49"/>
    </row>
    <row r="1301" spans="6:13" x14ac:dyDescent="0.25">
      <c r="F1301" t="s">
        <v>3892</v>
      </c>
      <c r="G1301">
        <v>28279</v>
      </c>
      <c r="H1301">
        <v>4011</v>
      </c>
      <c r="I1301" s="25" t="s">
        <v>3892</v>
      </c>
      <c r="J1301" t="s">
        <v>2684</v>
      </c>
      <c r="M1301" s="49"/>
    </row>
    <row r="1302" spans="6:13" x14ac:dyDescent="0.25">
      <c r="F1302" t="s">
        <v>3892</v>
      </c>
      <c r="G1302">
        <v>28359</v>
      </c>
      <c r="H1302">
        <v>4011</v>
      </c>
      <c r="I1302" s="25" t="s">
        <v>3892</v>
      </c>
      <c r="J1302" t="s">
        <v>2684</v>
      </c>
      <c r="M1302" s="49"/>
    </row>
    <row r="1303" spans="6:13" x14ac:dyDescent="0.25">
      <c r="F1303" t="s">
        <v>3892</v>
      </c>
      <c r="G1303">
        <v>28277</v>
      </c>
      <c r="H1303">
        <v>4011</v>
      </c>
      <c r="I1303" s="25" t="s">
        <v>3892</v>
      </c>
      <c r="J1303" t="s">
        <v>2684</v>
      </c>
      <c r="M1303" s="49"/>
    </row>
    <row r="1304" spans="6:13" x14ac:dyDescent="0.25">
      <c r="F1304" t="s">
        <v>3892</v>
      </c>
      <c r="G1304">
        <v>28759</v>
      </c>
      <c r="H1304">
        <v>4011</v>
      </c>
      <c r="I1304" s="25" t="s">
        <v>3892</v>
      </c>
      <c r="J1304" t="s">
        <v>2684</v>
      </c>
      <c r="M1304" s="49"/>
    </row>
    <row r="1305" spans="6:13" x14ac:dyDescent="0.25">
      <c r="F1305" t="s">
        <v>3892</v>
      </c>
      <c r="G1305">
        <v>28327</v>
      </c>
      <c r="H1305">
        <v>4011</v>
      </c>
      <c r="I1305" s="25" t="s">
        <v>3892</v>
      </c>
      <c r="J1305" t="s">
        <v>2684</v>
      </c>
      <c r="M1305" s="49"/>
    </row>
    <row r="1306" spans="6:13" x14ac:dyDescent="0.25">
      <c r="F1306" t="s">
        <v>3892</v>
      </c>
      <c r="G1306">
        <v>28209</v>
      </c>
      <c r="H1306">
        <v>4011</v>
      </c>
      <c r="I1306" s="25" t="s">
        <v>3892</v>
      </c>
      <c r="J1306" t="s">
        <v>2684</v>
      </c>
      <c r="M1306" s="49"/>
    </row>
    <row r="1307" spans="6:13" x14ac:dyDescent="0.25">
      <c r="F1307" t="s">
        <v>3892</v>
      </c>
      <c r="G1307">
        <v>28197</v>
      </c>
      <c r="H1307">
        <v>4011</v>
      </c>
      <c r="I1307" s="25" t="s">
        <v>3892</v>
      </c>
      <c r="J1307" t="s">
        <v>2684</v>
      </c>
      <c r="M1307" s="49"/>
    </row>
    <row r="1308" spans="6:13" x14ac:dyDescent="0.25">
      <c r="F1308" t="s">
        <v>3892</v>
      </c>
      <c r="G1308">
        <v>28259</v>
      </c>
      <c r="H1308">
        <v>4011</v>
      </c>
      <c r="I1308" s="25" t="s">
        <v>3892</v>
      </c>
      <c r="J1308" t="s">
        <v>2684</v>
      </c>
      <c r="M1308" s="49"/>
    </row>
    <row r="1309" spans="6:13" x14ac:dyDescent="0.25">
      <c r="F1309" t="s">
        <v>3892</v>
      </c>
      <c r="G1309">
        <v>28199</v>
      </c>
      <c r="H1309">
        <v>4011</v>
      </c>
      <c r="I1309" s="25" t="s">
        <v>3892</v>
      </c>
      <c r="J1309" t="s">
        <v>2684</v>
      </c>
      <c r="M1309" s="49"/>
    </row>
    <row r="1310" spans="6:13" x14ac:dyDescent="0.25">
      <c r="F1310" t="s">
        <v>3892</v>
      </c>
      <c r="G1310">
        <v>28755</v>
      </c>
      <c r="H1310">
        <v>4011</v>
      </c>
      <c r="I1310" s="25" t="s">
        <v>3892</v>
      </c>
      <c r="J1310" t="s">
        <v>2684</v>
      </c>
      <c r="M1310" s="49"/>
    </row>
    <row r="1311" spans="6:13" x14ac:dyDescent="0.25">
      <c r="F1311" t="s">
        <v>3892</v>
      </c>
      <c r="G1311">
        <v>28211</v>
      </c>
      <c r="H1311">
        <v>4011</v>
      </c>
      <c r="I1311" s="25" t="s">
        <v>3892</v>
      </c>
      <c r="J1311" t="s">
        <v>2684</v>
      </c>
      <c r="M1311" s="49"/>
    </row>
    <row r="1312" spans="6:13" x14ac:dyDescent="0.25">
      <c r="F1312" t="s">
        <v>3892</v>
      </c>
      <c r="G1312">
        <v>28217</v>
      </c>
      <c r="H1312">
        <v>4011</v>
      </c>
      <c r="I1312" s="25" t="s">
        <v>3892</v>
      </c>
      <c r="J1312" t="s">
        <v>2684</v>
      </c>
      <c r="M1312" s="49"/>
    </row>
    <row r="1313" spans="6:13" x14ac:dyDescent="0.25">
      <c r="F1313" t="s">
        <v>3892</v>
      </c>
      <c r="G1313">
        <v>28207</v>
      </c>
      <c r="H1313">
        <v>4011</v>
      </c>
      <c r="I1313" s="25" t="s">
        <v>3892</v>
      </c>
      <c r="J1313" t="s">
        <v>2684</v>
      </c>
      <c r="M1313" s="49"/>
    </row>
    <row r="1314" spans="6:13" x14ac:dyDescent="0.25">
      <c r="F1314" t="s">
        <v>3892</v>
      </c>
      <c r="G1314">
        <v>28329</v>
      </c>
      <c r="H1314">
        <v>4011</v>
      </c>
      <c r="I1314" s="25" t="s">
        <v>3892</v>
      </c>
      <c r="J1314" t="s">
        <v>2684</v>
      </c>
      <c r="M1314" s="49"/>
    </row>
    <row r="1315" spans="6:13" x14ac:dyDescent="0.25">
      <c r="F1315" t="s">
        <v>3892</v>
      </c>
      <c r="G1315">
        <v>28219</v>
      </c>
      <c r="H1315">
        <v>4011</v>
      </c>
      <c r="I1315" s="25" t="s">
        <v>3892</v>
      </c>
      <c r="J1315" t="s">
        <v>2684</v>
      </c>
      <c r="M1315" s="49"/>
    </row>
    <row r="1316" spans="6:13" x14ac:dyDescent="0.25">
      <c r="F1316" t="s">
        <v>3892</v>
      </c>
      <c r="G1316">
        <v>28755</v>
      </c>
      <c r="H1316">
        <v>4011</v>
      </c>
      <c r="I1316" s="25" t="s">
        <v>3892</v>
      </c>
      <c r="J1316" t="s">
        <v>2684</v>
      </c>
      <c r="M1316" s="49"/>
    </row>
    <row r="1317" spans="6:13" x14ac:dyDescent="0.25">
      <c r="F1317" t="s">
        <v>3892</v>
      </c>
      <c r="G1317">
        <v>28357</v>
      </c>
      <c r="H1317">
        <v>4011</v>
      </c>
      <c r="I1317" s="25" t="s">
        <v>3892</v>
      </c>
      <c r="J1317" t="s">
        <v>2684</v>
      </c>
      <c r="M1317" s="49"/>
    </row>
    <row r="1318" spans="6:13" x14ac:dyDescent="0.25">
      <c r="F1318" t="s">
        <v>3892</v>
      </c>
      <c r="G1318">
        <v>28757</v>
      </c>
      <c r="H1318">
        <v>4011</v>
      </c>
      <c r="I1318" s="25" t="s">
        <v>3892</v>
      </c>
      <c r="J1318" t="s">
        <v>2684</v>
      </c>
      <c r="M1318" s="49"/>
    </row>
    <row r="1319" spans="6:13" x14ac:dyDescent="0.25">
      <c r="F1319" t="s">
        <v>3892</v>
      </c>
      <c r="G1319">
        <v>28203</v>
      </c>
      <c r="H1319">
        <v>4011</v>
      </c>
      <c r="I1319" s="25" t="s">
        <v>3892</v>
      </c>
      <c r="J1319" t="s">
        <v>2684</v>
      </c>
      <c r="M1319" s="49"/>
    </row>
    <row r="1320" spans="6:13" x14ac:dyDescent="0.25">
      <c r="F1320" t="s">
        <v>3892</v>
      </c>
      <c r="G1320">
        <v>28779</v>
      </c>
      <c r="H1320">
        <v>4011</v>
      </c>
      <c r="I1320" s="25" t="s">
        <v>3892</v>
      </c>
      <c r="J1320" t="s">
        <v>2684</v>
      </c>
      <c r="M1320" s="49"/>
    </row>
    <row r="1321" spans="6:13" x14ac:dyDescent="0.25">
      <c r="F1321" t="s">
        <v>3892</v>
      </c>
      <c r="G1321">
        <v>28195</v>
      </c>
      <c r="H1321">
        <v>4011</v>
      </c>
      <c r="I1321" s="25" t="s">
        <v>3892</v>
      </c>
      <c r="J1321" t="s">
        <v>2684</v>
      </c>
      <c r="M1321" s="49"/>
    </row>
    <row r="1322" spans="6:13" x14ac:dyDescent="0.25">
      <c r="F1322" t="s">
        <v>3892</v>
      </c>
      <c r="G1322">
        <v>28215</v>
      </c>
      <c r="H1322">
        <v>4011</v>
      </c>
      <c r="I1322" s="25" t="s">
        <v>3892</v>
      </c>
      <c r="J1322" t="s">
        <v>2684</v>
      </c>
      <c r="M1322" s="49"/>
    </row>
    <row r="1323" spans="6:13" x14ac:dyDescent="0.25">
      <c r="F1323" t="s">
        <v>3893</v>
      </c>
      <c r="G1323">
        <v>27580</v>
      </c>
      <c r="H1323">
        <v>4012</v>
      </c>
      <c r="I1323" s="25" t="s">
        <v>3892</v>
      </c>
      <c r="J1323" t="s">
        <v>2687</v>
      </c>
      <c r="M1323" s="49"/>
    </row>
    <row r="1324" spans="6:13" x14ac:dyDescent="0.25">
      <c r="F1324" t="s">
        <v>3893</v>
      </c>
      <c r="G1324">
        <v>27574</v>
      </c>
      <c r="H1324">
        <v>4012</v>
      </c>
      <c r="I1324" s="25" t="s">
        <v>3892</v>
      </c>
      <c r="J1324" t="s">
        <v>2687</v>
      </c>
      <c r="M1324" s="49"/>
    </row>
    <row r="1325" spans="6:13" x14ac:dyDescent="0.25">
      <c r="F1325" t="s">
        <v>3893</v>
      </c>
      <c r="G1325">
        <v>27572</v>
      </c>
      <c r="H1325">
        <v>4012</v>
      </c>
      <c r="I1325" s="25" t="s">
        <v>3892</v>
      </c>
      <c r="J1325" t="s">
        <v>2687</v>
      </c>
      <c r="M1325" s="49"/>
    </row>
    <row r="1326" spans="6:13" x14ac:dyDescent="0.25">
      <c r="F1326" t="s">
        <v>3893</v>
      </c>
      <c r="G1326">
        <v>27576</v>
      </c>
      <c r="H1326">
        <v>4012</v>
      </c>
      <c r="I1326" s="25" t="s">
        <v>3892</v>
      </c>
      <c r="J1326" t="s">
        <v>2687</v>
      </c>
      <c r="M1326" s="49"/>
    </row>
    <row r="1327" spans="6:13" x14ac:dyDescent="0.25">
      <c r="F1327" t="s">
        <v>3893</v>
      </c>
      <c r="G1327">
        <v>27570</v>
      </c>
      <c r="H1327">
        <v>4012</v>
      </c>
      <c r="I1327" s="25" t="s">
        <v>3892</v>
      </c>
      <c r="J1327" t="s">
        <v>2687</v>
      </c>
      <c r="M1327" s="49"/>
    </row>
    <row r="1328" spans="6:13" x14ac:dyDescent="0.25">
      <c r="F1328" t="s">
        <v>3893</v>
      </c>
      <c r="G1328">
        <v>27578</v>
      </c>
      <c r="H1328">
        <v>4012</v>
      </c>
      <c r="I1328" s="25" t="s">
        <v>3892</v>
      </c>
      <c r="J1328" t="s">
        <v>2687</v>
      </c>
      <c r="M1328" s="49"/>
    </row>
    <row r="1329" spans="6:13" x14ac:dyDescent="0.25">
      <c r="F1329" t="s">
        <v>3893</v>
      </c>
      <c r="G1329">
        <v>27578</v>
      </c>
      <c r="H1329">
        <v>4012</v>
      </c>
      <c r="I1329" s="25" t="s">
        <v>3892</v>
      </c>
      <c r="J1329" t="s">
        <v>2687</v>
      </c>
      <c r="M1329" s="49"/>
    </row>
    <row r="1330" spans="6:13" x14ac:dyDescent="0.25">
      <c r="F1330" t="s">
        <v>3894</v>
      </c>
      <c r="G1330">
        <v>27568</v>
      </c>
      <c r="H1330">
        <v>4011</v>
      </c>
      <c r="I1330" s="25" t="s">
        <v>3892</v>
      </c>
      <c r="J1330" t="s">
        <v>2684</v>
      </c>
      <c r="M1330" s="49"/>
    </row>
    <row r="1331" spans="6:13" x14ac:dyDescent="0.25">
      <c r="F1331" t="s">
        <v>3894</v>
      </c>
      <c r="G1331">
        <v>27568</v>
      </c>
      <c r="H1331">
        <v>4012</v>
      </c>
      <c r="I1331" s="25" t="s">
        <v>3892</v>
      </c>
      <c r="J1331" t="s">
        <v>2687</v>
      </c>
      <c r="M1331" s="49"/>
    </row>
    <row r="1332" spans="6:13" x14ac:dyDescent="0.25">
      <c r="F1332" t="s">
        <v>3895</v>
      </c>
      <c r="G1332">
        <v>27432</v>
      </c>
      <c r="H1332">
        <v>3357</v>
      </c>
      <c r="I1332" s="25" t="s">
        <v>2695</v>
      </c>
      <c r="J1332" t="s">
        <v>2960</v>
      </c>
      <c r="M1332" s="49"/>
    </row>
    <row r="1333" spans="6:13" x14ac:dyDescent="0.25">
      <c r="F1333" t="s">
        <v>3896</v>
      </c>
      <c r="G1333">
        <v>93179</v>
      </c>
      <c r="H1333">
        <v>9375</v>
      </c>
      <c r="I1333" s="25" t="s">
        <v>2671</v>
      </c>
      <c r="J1333" t="s">
        <v>2986</v>
      </c>
      <c r="M1333" s="49"/>
    </row>
    <row r="1334" spans="6:13" x14ac:dyDescent="0.25">
      <c r="F1334" t="s">
        <v>3897</v>
      </c>
      <c r="G1334">
        <v>64395</v>
      </c>
      <c r="H1334">
        <v>6432</v>
      </c>
      <c r="I1334" s="25" t="s">
        <v>2667</v>
      </c>
      <c r="J1334" t="s">
        <v>2959</v>
      </c>
      <c r="M1334" s="49"/>
    </row>
    <row r="1335" spans="6:13" x14ac:dyDescent="0.25">
      <c r="F1335" t="s">
        <v>3897</v>
      </c>
      <c r="G1335">
        <v>64395</v>
      </c>
      <c r="H1335">
        <v>6437</v>
      </c>
      <c r="I1335" s="25" t="s">
        <v>2667</v>
      </c>
      <c r="J1335" t="s">
        <v>3295</v>
      </c>
      <c r="M1335" s="49"/>
    </row>
    <row r="1336" spans="6:13" x14ac:dyDescent="0.25">
      <c r="F1336" t="s">
        <v>3898</v>
      </c>
      <c r="G1336">
        <v>75015</v>
      </c>
      <c r="H1336">
        <v>8215</v>
      </c>
      <c r="I1336" s="25" t="s">
        <v>2639</v>
      </c>
      <c r="J1336" t="s">
        <v>3345</v>
      </c>
      <c r="M1336" s="49"/>
    </row>
    <row r="1337" spans="6:13" x14ac:dyDescent="0.25">
      <c r="F1337" t="s">
        <v>3899</v>
      </c>
      <c r="G1337">
        <v>55559</v>
      </c>
      <c r="H1337">
        <v>7133</v>
      </c>
      <c r="I1337" s="25" t="s">
        <v>2744</v>
      </c>
      <c r="J1337" t="s">
        <v>2658</v>
      </c>
      <c r="M1337" s="49"/>
    </row>
    <row r="1338" spans="6:13" x14ac:dyDescent="0.25">
      <c r="F1338" t="s">
        <v>3900</v>
      </c>
      <c r="G1338">
        <v>74626</v>
      </c>
      <c r="H1338">
        <v>8126</v>
      </c>
      <c r="I1338" s="25" t="s">
        <v>2639</v>
      </c>
      <c r="J1338" t="s">
        <v>3901</v>
      </c>
      <c r="M1338" s="49"/>
    </row>
    <row r="1339" spans="6:13" x14ac:dyDescent="0.25">
      <c r="F1339" t="s">
        <v>3902</v>
      </c>
      <c r="G1339">
        <v>64747</v>
      </c>
      <c r="H1339">
        <v>6437</v>
      </c>
      <c r="I1339" s="25" t="s">
        <v>2667</v>
      </c>
      <c r="J1339" t="s">
        <v>3295</v>
      </c>
      <c r="M1339" s="49"/>
    </row>
    <row r="1340" spans="6:13" x14ac:dyDescent="0.25">
      <c r="F1340" t="s">
        <v>3903</v>
      </c>
      <c r="G1340">
        <v>34479</v>
      </c>
      <c r="H1340">
        <v>6633</v>
      </c>
      <c r="I1340" s="25" t="s">
        <v>2667</v>
      </c>
      <c r="J1340" t="s">
        <v>2783</v>
      </c>
      <c r="M1340" s="49"/>
    </row>
    <row r="1341" spans="6:13" x14ac:dyDescent="0.25">
      <c r="F1341" t="s">
        <v>3904</v>
      </c>
      <c r="G1341">
        <v>37647</v>
      </c>
      <c r="H1341">
        <v>3255</v>
      </c>
      <c r="I1341" s="25" t="s">
        <v>2695</v>
      </c>
      <c r="J1341" t="s">
        <v>3665</v>
      </c>
      <c r="M1341" s="49"/>
    </row>
    <row r="1342" spans="6:13" x14ac:dyDescent="0.25">
      <c r="F1342" t="s">
        <v>3905</v>
      </c>
      <c r="G1342">
        <v>56867</v>
      </c>
      <c r="H1342">
        <v>7135</v>
      </c>
      <c r="I1342" s="25" t="s">
        <v>2744</v>
      </c>
      <c r="J1342" t="s">
        <v>2693</v>
      </c>
      <c r="M1342" s="49"/>
    </row>
    <row r="1343" spans="6:13" x14ac:dyDescent="0.25">
      <c r="F1343" t="s">
        <v>3905</v>
      </c>
      <c r="G1343">
        <v>56867</v>
      </c>
      <c r="H1343">
        <v>7135</v>
      </c>
      <c r="I1343" s="25" t="s">
        <v>2744</v>
      </c>
      <c r="J1343" t="s">
        <v>2693</v>
      </c>
      <c r="M1343" s="49"/>
    </row>
    <row r="1344" spans="6:13" x14ac:dyDescent="0.25">
      <c r="F1344" t="s">
        <v>3906</v>
      </c>
      <c r="G1344">
        <v>14656</v>
      </c>
      <c r="H1344">
        <v>12063</v>
      </c>
      <c r="I1344" s="25" t="s">
        <v>2977</v>
      </c>
      <c r="J1344" t="s">
        <v>2802</v>
      </c>
      <c r="M1344" s="49"/>
    </row>
    <row r="1345" spans="6:13" x14ac:dyDescent="0.25">
      <c r="F1345" t="s">
        <v>3907</v>
      </c>
      <c r="G1345">
        <v>15518</v>
      </c>
      <c r="H1345">
        <v>12067</v>
      </c>
      <c r="I1345" s="25" t="s">
        <v>2977</v>
      </c>
      <c r="J1345" t="s">
        <v>3332</v>
      </c>
      <c r="M1345" s="49"/>
    </row>
    <row r="1346" spans="6:13" x14ac:dyDescent="0.25">
      <c r="F1346" t="s">
        <v>3907</v>
      </c>
      <c r="G1346">
        <v>15518</v>
      </c>
      <c r="H1346">
        <v>12067</v>
      </c>
      <c r="I1346" s="25" t="s">
        <v>2977</v>
      </c>
      <c r="J1346" t="s">
        <v>3332</v>
      </c>
      <c r="M1346" s="49"/>
    </row>
    <row r="1347" spans="6:13" x14ac:dyDescent="0.25">
      <c r="F1347" t="s">
        <v>3907</v>
      </c>
      <c r="G1347">
        <v>15518</v>
      </c>
      <c r="H1347">
        <v>12067</v>
      </c>
      <c r="I1347" s="25" t="s">
        <v>2977</v>
      </c>
      <c r="J1347" t="s">
        <v>3332</v>
      </c>
      <c r="M1347" s="49"/>
    </row>
    <row r="1348" spans="6:13" x14ac:dyDescent="0.25">
      <c r="F1348" t="s">
        <v>3908</v>
      </c>
      <c r="G1348">
        <v>15295</v>
      </c>
      <c r="H1348">
        <v>12067</v>
      </c>
      <c r="I1348" s="25" t="s">
        <v>2977</v>
      </c>
      <c r="J1348" t="s">
        <v>3332</v>
      </c>
      <c r="M1348" s="49"/>
    </row>
    <row r="1349" spans="6:13" x14ac:dyDescent="0.25">
      <c r="F1349" t="s">
        <v>3909</v>
      </c>
      <c r="G1349">
        <v>21382</v>
      </c>
      <c r="H1349">
        <v>3355</v>
      </c>
      <c r="I1349" s="25" t="s">
        <v>2695</v>
      </c>
      <c r="J1349" t="s">
        <v>2750</v>
      </c>
      <c r="M1349" s="49"/>
    </row>
    <row r="1350" spans="6:13" x14ac:dyDescent="0.25">
      <c r="F1350" t="s">
        <v>3910</v>
      </c>
      <c r="G1350">
        <v>78086</v>
      </c>
      <c r="H1350">
        <v>8326</v>
      </c>
      <c r="I1350" s="25" t="s">
        <v>2639</v>
      </c>
      <c r="J1350" t="s">
        <v>3259</v>
      </c>
      <c r="M1350" s="49"/>
    </row>
    <row r="1351" spans="6:13" x14ac:dyDescent="0.25">
      <c r="F1351" t="s">
        <v>3911</v>
      </c>
      <c r="G1351">
        <v>59929</v>
      </c>
      <c r="H1351">
        <v>5958</v>
      </c>
      <c r="I1351" s="25" t="s">
        <v>2644</v>
      </c>
      <c r="J1351" t="s">
        <v>2820</v>
      </c>
      <c r="M1351" s="49"/>
    </row>
    <row r="1352" spans="6:13" x14ac:dyDescent="0.25">
      <c r="F1352" t="s">
        <v>3912</v>
      </c>
      <c r="G1352">
        <v>29356</v>
      </c>
      <c r="H1352">
        <v>3351</v>
      </c>
      <c r="I1352" s="25" t="s">
        <v>2695</v>
      </c>
      <c r="J1352" t="s">
        <v>2717</v>
      </c>
      <c r="M1352" s="49"/>
    </row>
    <row r="1353" spans="6:13" x14ac:dyDescent="0.25">
      <c r="F1353" t="s">
        <v>3913</v>
      </c>
      <c r="G1353">
        <v>24864</v>
      </c>
      <c r="H1353">
        <v>1059</v>
      </c>
      <c r="I1353" s="25" t="s">
        <v>2706</v>
      </c>
      <c r="J1353" t="s">
        <v>2975</v>
      </c>
      <c r="M1353" s="49"/>
    </row>
    <row r="1354" spans="6:13" x14ac:dyDescent="0.25">
      <c r="F1354" t="s">
        <v>3914</v>
      </c>
      <c r="G1354">
        <v>56656</v>
      </c>
      <c r="H1354">
        <v>7131</v>
      </c>
      <c r="I1354" s="25" t="s">
        <v>2744</v>
      </c>
      <c r="J1354" t="s">
        <v>2643</v>
      </c>
      <c r="M1354" s="49"/>
    </row>
    <row r="1355" spans="6:13" x14ac:dyDescent="0.25">
      <c r="F1355" t="s">
        <v>3915</v>
      </c>
      <c r="G1355">
        <v>25576</v>
      </c>
      <c r="H1355">
        <v>1061</v>
      </c>
      <c r="I1355" s="25" t="s">
        <v>2706</v>
      </c>
      <c r="J1355" t="s">
        <v>2998</v>
      </c>
      <c r="M1355" s="49"/>
    </row>
    <row r="1356" spans="6:13" x14ac:dyDescent="0.25">
      <c r="F1356" t="s">
        <v>3916</v>
      </c>
      <c r="G1356">
        <v>24616</v>
      </c>
      <c r="H1356">
        <v>1060</v>
      </c>
      <c r="I1356" s="25" t="s">
        <v>2706</v>
      </c>
      <c r="J1356" t="s">
        <v>2984</v>
      </c>
      <c r="M1356" s="49"/>
    </row>
    <row r="1357" spans="6:13" x14ac:dyDescent="0.25">
      <c r="F1357" t="s">
        <v>3916</v>
      </c>
      <c r="G1357">
        <v>24616</v>
      </c>
      <c r="H1357">
        <v>1061</v>
      </c>
      <c r="I1357" s="25" t="s">
        <v>2706</v>
      </c>
      <c r="J1357" t="s">
        <v>2998</v>
      </c>
      <c r="M1357" s="49"/>
    </row>
    <row r="1358" spans="6:13" x14ac:dyDescent="0.25">
      <c r="F1358" t="s">
        <v>3917</v>
      </c>
      <c r="G1358">
        <v>64753</v>
      </c>
      <c r="H1358">
        <v>6437</v>
      </c>
      <c r="I1358" s="25" t="s">
        <v>2667</v>
      </c>
      <c r="J1358" t="s">
        <v>3295</v>
      </c>
      <c r="M1358" s="49"/>
    </row>
    <row r="1359" spans="6:13" x14ac:dyDescent="0.25">
      <c r="F1359" t="s">
        <v>3918</v>
      </c>
      <c r="G1359">
        <v>38465</v>
      </c>
      <c r="H1359">
        <v>3151</v>
      </c>
      <c r="I1359" s="25" t="s">
        <v>2695</v>
      </c>
      <c r="J1359" t="s">
        <v>2747</v>
      </c>
      <c r="M1359" s="49"/>
    </row>
    <row r="1360" spans="6:13" x14ac:dyDescent="0.25">
      <c r="F1360" t="s">
        <v>3919</v>
      </c>
      <c r="G1360">
        <v>59969</v>
      </c>
      <c r="H1360">
        <v>5958</v>
      </c>
      <c r="I1360" s="25" t="s">
        <v>2644</v>
      </c>
      <c r="J1360" t="s">
        <v>2820</v>
      </c>
      <c r="M1360" s="49"/>
    </row>
    <row r="1361" spans="6:13" x14ac:dyDescent="0.25">
      <c r="F1361" t="s">
        <v>3919</v>
      </c>
      <c r="G1361">
        <v>59969</v>
      </c>
      <c r="H1361">
        <v>6635</v>
      </c>
      <c r="I1361" s="25" t="s">
        <v>2667</v>
      </c>
      <c r="J1361" t="s">
        <v>2929</v>
      </c>
      <c r="M1361" s="49"/>
    </row>
    <row r="1362" spans="6:13" x14ac:dyDescent="0.25">
      <c r="F1362" t="s">
        <v>3920</v>
      </c>
      <c r="G1362">
        <v>21514</v>
      </c>
      <c r="H1362">
        <v>1053</v>
      </c>
      <c r="I1362" s="25" t="s">
        <v>2706</v>
      </c>
      <c r="J1362" t="s">
        <v>2814</v>
      </c>
      <c r="M1362" s="49"/>
    </row>
    <row r="1363" spans="6:13" x14ac:dyDescent="0.25">
      <c r="F1363" t="s">
        <v>3921</v>
      </c>
      <c r="G1363">
        <v>98596</v>
      </c>
      <c r="H1363">
        <v>16066</v>
      </c>
      <c r="I1363" s="25" t="s">
        <v>3005</v>
      </c>
      <c r="J1363" t="s">
        <v>2979</v>
      </c>
      <c r="M1363" s="49"/>
    </row>
    <row r="1364" spans="6:13" x14ac:dyDescent="0.25">
      <c r="F1364" t="s">
        <v>3922</v>
      </c>
      <c r="G1364">
        <v>53572</v>
      </c>
      <c r="H1364">
        <v>7138</v>
      </c>
      <c r="I1364" s="25" t="s">
        <v>2744</v>
      </c>
      <c r="J1364" t="s">
        <v>3110</v>
      </c>
      <c r="M1364" s="49"/>
    </row>
    <row r="1365" spans="6:13" x14ac:dyDescent="0.25">
      <c r="F1365" t="s">
        <v>3923</v>
      </c>
      <c r="G1365">
        <v>27305</v>
      </c>
      <c r="H1365">
        <v>3251</v>
      </c>
      <c r="I1365" s="25" t="s">
        <v>2695</v>
      </c>
      <c r="J1365" t="s">
        <v>2715</v>
      </c>
      <c r="M1365" s="49"/>
    </row>
    <row r="1366" spans="6:13" x14ac:dyDescent="0.25">
      <c r="F1366" t="s">
        <v>3924</v>
      </c>
      <c r="G1366">
        <v>63486</v>
      </c>
      <c r="H1366">
        <v>6435</v>
      </c>
      <c r="I1366" s="25" t="s">
        <v>2667</v>
      </c>
      <c r="J1366" t="s">
        <v>3324</v>
      </c>
      <c r="M1366" s="49"/>
    </row>
    <row r="1367" spans="6:13" x14ac:dyDescent="0.25">
      <c r="F1367" t="s">
        <v>3925</v>
      </c>
      <c r="G1367">
        <v>66892</v>
      </c>
      <c r="H1367">
        <v>7335</v>
      </c>
      <c r="I1367" s="25" t="s">
        <v>2744</v>
      </c>
      <c r="J1367" t="s">
        <v>3464</v>
      </c>
      <c r="M1367" s="49"/>
    </row>
    <row r="1368" spans="6:13" x14ac:dyDescent="0.25">
      <c r="F1368" t="s">
        <v>3926</v>
      </c>
      <c r="G1368">
        <v>76646</v>
      </c>
      <c r="H1368">
        <v>8215</v>
      </c>
      <c r="I1368" s="25" t="s">
        <v>2639</v>
      </c>
      <c r="J1368" t="s">
        <v>3345</v>
      </c>
      <c r="M1368" s="49"/>
    </row>
    <row r="1369" spans="6:13" x14ac:dyDescent="0.25">
      <c r="F1369" t="s">
        <v>3926</v>
      </c>
      <c r="G1369">
        <v>76646</v>
      </c>
      <c r="H1369">
        <v>8215</v>
      </c>
      <c r="I1369" s="25" t="s">
        <v>2639</v>
      </c>
      <c r="J1369" t="s">
        <v>3345</v>
      </c>
      <c r="M1369" s="49"/>
    </row>
    <row r="1370" spans="6:13" x14ac:dyDescent="0.25">
      <c r="F1370" t="s">
        <v>3927</v>
      </c>
      <c r="G1370">
        <v>76891</v>
      </c>
      <c r="H1370">
        <v>7340</v>
      </c>
      <c r="I1370" s="25" t="s">
        <v>2744</v>
      </c>
      <c r="J1370" t="s">
        <v>3447</v>
      </c>
      <c r="M1370" s="49"/>
    </row>
    <row r="1371" spans="6:13" x14ac:dyDescent="0.25">
      <c r="F1371" t="s">
        <v>3928</v>
      </c>
      <c r="G1371">
        <v>92436</v>
      </c>
      <c r="H1371">
        <v>9376</v>
      </c>
      <c r="I1371" s="25" t="s">
        <v>2671</v>
      </c>
      <c r="J1371" t="s">
        <v>3011</v>
      </c>
      <c r="M1371" s="49"/>
    </row>
    <row r="1372" spans="6:13" x14ac:dyDescent="0.25">
      <c r="F1372" t="s">
        <v>3929</v>
      </c>
      <c r="G1372">
        <v>14822</v>
      </c>
      <c r="H1372">
        <v>12069</v>
      </c>
      <c r="I1372" s="25" t="s">
        <v>2977</v>
      </c>
      <c r="J1372" t="s">
        <v>3478</v>
      </c>
      <c r="M1372" s="49"/>
    </row>
    <row r="1373" spans="6:13" x14ac:dyDescent="0.25">
      <c r="F1373" t="s">
        <v>3930</v>
      </c>
      <c r="G1373">
        <v>84079</v>
      </c>
      <c r="H1373">
        <v>9274</v>
      </c>
      <c r="I1373" s="25" t="s">
        <v>2671</v>
      </c>
      <c r="J1373" t="s">
        <v>2753</v>
      </c>
      <c r="M1373" s="49"/>
    </row>
    <row r="1374" spans="6:13" x14ac:dyDescent="0.25">
      <c r="F1374" t="s">
        <v>3930</v>
      </c>
      <c r="G1374">
        <v>91590</v>
      </c>
      <c r="H1374">
        <v>9571</v>
      </c>
      <c r="I1374" s="25" t="s">
        <v>2671</v>
      </c>
      <c r="J1374" t="s">
        <v>2734</v>
      </c>
      <c r="M1374" s="49"/>
    </row>
    <row r="1375" spans="6:13" x14ac:dyDescent="0.25">
      <c r="F1375" t="s">
        <v>3931</v>
      </c>
      <c r="G1375">
        <v>66904</v>
      </c>
      <c r="H1375">
        <v>7336</v>
      </c>
      <c r="I1375" s="25" t="s">
        <v>2744</v>
      </c>
      <c r="J1375" t="s">
        <v>2837</v>
      </c>
      <c r="M1375" s="49"/>
    </row>
    <row r="1376" spans="6:13" x14ac:dyDescent="0.25">
      <c r="F1376" t="s">
        <v>3932</v>
      </c>
      <c r="G1376">
        <v>55767</v>
      </c>
      <c r="H1376">
        <v>7134</v>
      </c>
      <c r="I1376" s="25" t="s">
        <v>2744</v>
      </c>
      <c r="J1376" t="s">
        <v>2669</v>
      </c>
      <c r="M1376" s="49"/>
    </row>
    <row r="1377" spans="6:13" x14ac:dyDescent="0.25">
      <c r="F1377" t="s">
        <v>3932</v>
      </c>
      <c r="G1377">
        <v>55767</v>
      </c>
      <c r="H1377">
        <v>7134</v>
      </c>
      <c r="I1377" s="25" t="s">
        <v>2744</v>
      </c>
      <c r="J1377" t="s">
        <v>2669</v>
      </c>
      <c r="M1377" s="49"/>
    </row>
    <row r="1378" spans="6:13" x14ac:dyDescent="0.25">
      <c r="F1378" t="s">
        <v>3933</v>
      </c>
      <c r="G1378">
        <v>83052</v>
      </c>
      <c r="H1378">
        <v>9187</v>
      </c>
      <c r="I1378" s="25" t="s">
        <v>2671</v>
      </c>
      <c r="J1378" t="s">
        <v>2866</v>
      </c>
      <c r="M1378" s="49"/>
    </row>
    <row r="1379" spans="6:13" x14ac:dyDescent="0.25">
      <c r="F1379" t="s">
        <v>3934</v>
      </c>
      <c r="G1379">
        <v>19412</v>
      </c>
      <c r="H1379">
        <v>13076</v>
      </c>
      <c r="I1379" s="25" t="s">
        <v>2812</v>
      </c>
      <c r="J1379" t="s">
        <v>2855</v>
      </c>
      <c r="M1379" s="49"/>
    </row>
    <row r="1380" spans="6:13" x14ac:dyDescent="0.25">
      <c r="F1380" t="s">
        <v>3935</v>
      </c>
      <c r="G1380">
        <v>41379</v>
      </c>
      <c r="H1380">
        <v>5166</v>
      </c>
      <c r="I1380" s="25" t="s">
        <v>2644</v>
      </c>
      <c r="J1380" t="s">
        <v>3033</v>
      </c>
      <c r="M1380" s="49"/>
    </row>
    <row r="1381" spans="6:13" x14ac:dyDescent="0.25">
      <c r="F1381" t="s">
        <v>3936</v>
      </c>
      <c r="G1381">
        <v>50321</v>
      </c>
      <c r="H1381">
        <v>5362</v>
      </c>
      <c r="I1381" s="25" t="s">
        <v>2644</v>
      </c>
      <c r="J1381" t="s">
        <v>2947</v>
      </c>
      <c r="M1381" s="49"/>
    </row>
    <row r="1382" spans="6:13" x14ac:dyDescent="0.25">
      <c r="F1382" t="s">
        <v>3936</v>
      </c>
      <c r="G1382">
        <v>68782</v>
      </c>
      <c r="H1382">
        <v>8226</v>
      </c>
      <c r="I1382" s="25" t="s">
        <v>2639</v>
      </c>
      <c r="J1382" t="s">
        <v>3063</v>
      </c>
      <c r="M1382" s="49"/>
    </row>
    <row r="1383" spans="6:13" x14ac:dyDescent="0.25">
      <c r="F1383" t="s">
        <v>3937</v>
      </c>
      <c r="G1383">
        <v>86564</v>
      </c>
      <c r="H1383">
        <v>9185</v>
      </c>
      <c r="I1383" s="25" t="s">
        <v>2671</v>
      </c>
      <c r="J1383" t="s">
        <v>3136</v>
      </c>
      <c r="M1383" s="49"/>
    </row>
    <row r="1384" spans="6:13" x14ac:dyDescent="0.25">
      <c r="F1384" t="s">
        <v>3938</v>
      </c>
      <c r="G1384">
        <v>85649</v>
      </c>
      <c r="H1384">
        <v>9184</v>
      </c>
      <c r="I1384" s="25" t="s">
        <v>2671</v>
      </c>
      <c r="J1384" t="s">
        <v>3168</v>
      </c>
      <c r="M1384" s="49"/>
    </row>
    <row r="1385" spans="6:13" x14ac:dyDescent="0.25">
      <c r="F1385" t="s">
        <v>3939</v>
      </c>
      <c r="G1385">
        <v>25541</v>
      </c>
      <c r="H1385">
        <v>1051</v>
      </c>
      <c r="I1385" s="25" t="s">
        <v>2706</v>
      </c>
      <c r="J1385" t="s">
        <v>2718</v>
      </c>
      <c r="M1385" s="49"/>
    </row>
    <row r="1386" spans="6:13" x14ac:dyDescent="0.25">
      <c r="F1386" t="s">
        <v>3940</v>
      </c>
      <c r="G1386">
        <v>21524</v>
      </c>
      <c r="H1386">
        <v>1053</v>
      </c>
      <c r="I1386" s="25" t="s">
        <v>2706</v>
      </c>
      <c r="J1386" t="s">
        <v>2814</v>
      </c>
      <c r="M1386" s="49"/>
    </row>
    <row r="1387" spans="6:13" x14ac:dyDescent="0.25">
      <c r="F1387" t="s">
        <v>3941</v>
      </c>
      <c r="G1387">
        <v>19071</v>
      </c>
      <c r="H1387">
        <v>13074</v>
      </c>
      <c r="I1387" s="25" t="s">
        <v>2812</v>
      </c>
      <c r="J1387" t="s">
        <v>2896</v>
      </c>
      <c r="M1387" s="49"/>
    </row>
    <row r="1388" spans="6:13" x14ac:dyDescent="0.25">
      <c r="F1388" t="s">
        <v>3942</v>
      </c>
      <c r="G1388">
        <v>17326</v>
      </c>
      <c r="H1388">
        <v>12073</v>
      </c>
      <c r="I1388" s="25" t="s">
        <v>2977</v>
      </c>
      <c r="J1388" t="s">
        <v>3018</v>
      </c>
      <c r="M1388" s="49"/>
    </row>
    <row r="1389" spans="6:13" x14ac:dyDescent="0.25">
      <c r="F1389" t="s">
        <v>3943</v>
      </c>
      <c r="G1389">
        <v>91088</v>
      </c>
      <c r="H1389">
        <v>9572</v>
      </c>
      <c r="I1389" s="25" t="s">
        <v>2671</v>
      </c>
      <c r="J1389" t="s">
        <v>2726</v>
      </c>
      <c r="M1389" s="49"/>
    </row>
    <row r="1390" spans="6:13" x14ac:dyDescent="0.25">
      <c r="F1390" t="s">
        <v>3944</v>
      </c>
      <c r="G1390">
        <v>89347</v>
      </c>
      <c r="H1390">
        <v>9774</v>
      </c>
      <c r="I1390" s="25" t="s">
        <v>2671</v>
      </c>
      <c r="J1390" t="s">
        <v>2826</v>
      </c>
      <c r="M1390" s="49"/>
    </row>
    <row r="1391" spans="6:13" x14ac:dyDescent="0.25">
      <c r="F1391" t="s">
        <v>3945</v>
      </c>
      <c r="G1391">
        <v>78585</v>
      </c>
      <c r="H1391">
        <v>8327</v>
      </c>
      <c r="I1391" s="25" t="s">
        <v>2639</v>
      </c>
      <c r="J1391" t="s">
        <v>2898</v>
      </c>
      <c r="M1391" s="49"/>
    </row>
    <row r="1392" spans="6:13" x14ac:dyDescent="0.25">
      <c r="F1392" t="s">
        <v>3946</v>
      </c>
      <c r="G1392">
        <v>89290</v>
      </c>
      <c r="H1392">
        <v>9775</v>
      </c>
      <c r="I1392" s="25" t="s">
        <v>2671</v>
      </c>
      <c r="J1392" t="s">
        <v>3039</v>
      </c>
      <c r="M1392" s="49"/>
    </row>
    <row r="1393" spans="6:13" x14ac:dyDescent="0.25">
      <c r="F1393" t="s">
        <v>3947</v>
      </c>
      <c r="G1393">
        <v>85656</v>
      </c>
      <c r="H1393">
        <v>9177</v>
      </c>
      <c r="I1393" s="25" t="s">
        <v>2671</v>
      </c>
      <c r="J1393" t="s">
        <v>3536</v>
      </c>
      <c r="M1393" s="49"/>
    </row>
    <row r="1394" spans="6:13" x14ac:dyDescent="0.25">
      <c r="F1394" t="s">
        <v>3948</v>
      </c>
      <c r="G1394">
        <v>84172</v>
      </c>
      <c r="H1394">
        <v>9274</v>
      </c>
      <c r="I1394" s="25" t="s">
        <v>2671</v>
      </c>
      <c r="J1394" t="s">
        <v>2753</v>
      </c>
      <c r="M1394" s="49"/>
    </row>
    <row r="1395" spans="6:13" x14ac:dyDescent="0.25">
      <c r="F1395" t="s">
        <v>3949</v>
      </c>
      <c r="G1395">
        <v>91592</v>
      </c>
      <c r="H1395">
        <v>9571</v>
      </c>
      <c r="I1395" s="25" t="s">
        <v>2671</v>
      </c>
      <c r="J1395" t="s">
        <v>2734</v>
      </c>
      <c r="M1395" s="49"/>
    </row>
    <row r="1396" spans="6:13" x14ac:dyDescent="0.25">
      <c r="F1396" t="s">
        <v>3950</v>
      </c>
      <c r="G1396">
        <v>84428</v>
      </c>
      <c r="H1396">
        <v>9183</v>
      </c>
      <c r="I1396" s="25" t="s">
        <v>2671</v>
      </c>
      <c r="J1396" t="s">
        <v>3095</v>
      </c>
      <c r="M1396" s="49"/>
    </row>
    <row r="1397" spans="6:13" x14ac:dyDescent="0.25">
      <c r="F1397" t="s">
        <v>3951</v>
      </c>
      <c r="G1397">
        <v>86675</v>
      </c>
      <c r="H1397">
        <v>9779</v>
      </c>
      <c r="I1397" s="25" t="s">
        <v>2671</v>
      </c>
      <c r="J1397" t="s">
        <v>2901</v>
      </c>
      <c r="M1397" s="49"/>
    </row>
    <row r="1398" spans="6:13" x14ac:dyDescent="0.25">
      <c r="F1398" t="s">
        <v>3952</v>
      </c>
      <c r="G1398">
        <v>56823</v>
      </c>
      <c r="H1398">
        <v>7135</v>
      </c>
      <c r="I1398" s="25" t="s">
        <v>2744</v>
      </c>
      <c r="J1398" t="s">
        <v>2693</v>
      </c>
      <c r="M1398" s="49"/>
    </row>
    <row r="1399" spans="6:13" x14ac:dyDescent="0.25">
      <c r="F1399" t="s">
        <v>3953</v>
      </c>
      <c r="G1399">
        <v>74722</v>
      </c>
      <c r="H1399">
        <v>8225</v>
      </c>
      <c r="I1399" s="25" t="s">
        <v>2639</v>
      </c>
      <c r="J1399" t="s">
        <v>2729</v>
      </c>
      <c r="M1399" s="49"/>
    </row>
    <row r="1400" spans="6:13" x14ac:dyDescent="0.25">
      <c r="F1400" t="s">
        <v>3954</v>
      </c>
      <c r="G1400">
        <v>79256</v>
      </c>
      <c r="H1400">
        <v>8315</v>
      </c>
      <c r="I1400" s="25" t="s">
        <v>2639</v>
      </c>
      <c r="J1400" t="s">
        <v>2682</v>
      </c>
      <c r="M1400" s="49"/>
    </row>
    <row r="1401" spans="6:13" x14ac:dyDescent="0.25">
      <c r="F1401" t="s">
        <v>3955</v>
      </c>
      <c r="G1401">
        <v>91186</v>
      </c>
      <c r="H1401">
        <v>9576</v>
      </c>
      <c r="I1401" s="25" t="s">
        <v>2671</v>
      </c>
      <c r="J1401" t="s">
        <v>2672</v>
      </c>
      <c r="M1401" s="49"/>
    </row>
    <row r="1402" spans="6:13" x14ac:dyDescent="0.25">
      <c r="F1402" t="s">
        <v>3956</v>
      </c>
      <c r="G1402">
        <v>87474</v>
      </c>
      <c r="H1402">
        <v>9780</v>
      </c>
      <c r="I1402" s="25" t="s">
        <v>2671</v>
      </c>
      <c r="J1402" t="s">
        <v>2899</v>
      </c>
      <c r="M1402" s="49"/>
    </row>
    <row r="1403" spans="6:13" x14ac:dyDescent="0.25">
      <c r="F1403" t="s">
        <v>3957</v>
      </c>
      <c r="G1403">
        <v>55491</v>
      </c>
      <c r="H1403">
        <v>7140</v>
      </c>
      <c r="I1403" s="25" t="s">
        <v>2744</v>
      </c>
      <c r="J1403" t="s">
        <v>2950</v>
      </c>
      <c r="M1403" s="49"/>
    </row>
    <row r="1404" spans="6:13" x14ac:dyDescent="0.25">
      <c r="F1404" t="s">
        <v>3958</v>
      </c>
      <c r="G1404">
        <v>94533</v>
      </c>
      <c r="H1404">
        <v>9271</v>
      </c>
      <c r="I1404" s="25" t="s">
        <v>2671</v>
      </c>
      <c r="J1404" t="s">
        <v>2793</v>
      </c>
      <c r="M1404" s="49"/>
    </row>
    <row r="1405" spans="6:13" x14ac:dyDescent="0.25">
      <c r="F1405" t="s">
        <v>3959</v>
      </c>
      <c r="G1405">
        <v>31710</v>
      </c>
      <c r="H1405">
        <v>3257</v>
      </c>
      <c r="I1405" s="25" t="s">
        <v>2695</v>
      </c>
      <c r="J1405" t="s">
        <v>2788</v>
      </c>
      <c r="M1405" s="49"/>
    </row>
    <row r="1406" spans="6:13" x14ac:dyDescent="0.25">
      <c r="F1406" t="s">
        <v>3960</v>
      </c>
      <c r="G1406">
        <v>21244</v>
      </c>
      <c r="H1406">
        <v>3353</v>
      </c>
      <c r="I1406" s="25" t="s">
        <v>2695</v>
      </c>
      <c r="J1406" t="s">
        <v>2797</v>
      </c>
      <c r="M1406" s="49"/>
    </row>
    <row r="1407" spans="6:13" x14ac:dyDescent="0.25">
      <c r="F1407" t="s">
        <v>3960</v>
      </c>
      <c r="G1407">
        <v>21244</v>
      </c>
      <c r="H1407">
        <v>3353</v>
      </c>
      <c r="I1407" s="25" t="s">
        <v>2695</v>
      </c>
      <c r="J1407" t="s">
        <v>2797</v>
      </c>
      <c r="M1407" s="49"/>
    </row>
    <row r="1408" spans="6:13" x14ac:dyDescent="0.25">
      <c r="F1408" t="s">
        <v>3961</v>
      </c>
      <c r="G1408">
        <v>94124</v>
      </c>
      <c r="H1408">
        <v>9275</v>
      </c>
      <c r="I1408" s="25" t="s">
        <v>2671</v>
      </c>
      <c r="J1408" t="s">
        <v>2819</v>
      </c>
      <c r="M1408" s="49"/>
    </row>
    <row r="1409" spans="6:13" x14ac:dyDescent="0.25">
      <c r="F1409" t="s">
        <v>3962</v>
      </c>
      <c r="G1409">
        <v>86807</v>
      </c>
      <c r="H1409">
        <v>9777</v>
      </c>
      <c r="I1409" s="25" t="s">
        <v>2671</v>
      </c>
      <c r="J1409" t="s">
        <v>2858</v>
      </c>
      <c r="M1409" s="49"/>
    </row>
    <row r="1410" spans="6:13" x14ac:dyDescent="0.25">
      <c r="F1410" t="s">
        <v>3963</v>
      </c>
      <c r="G1410">
        <v>31675</v>
      </c>
      <c r="H1410">
        <v>3257</v>
      </c>
      <c r="I1410" s="25" t="s">
        <v>2695</v>
      </c>
      <c r="J1410" t="s">
        <v>2788</v>
      </c>
      <c r="M1410" s="49"/>
    </row>
    <row r="1411" spans="6:13" x14ac:dyDescent="0.25">
      <c r="F1411" t="s">
        <v>3964</v>
      </c>
      <c r="G1411">
        <v>38372</v>
      </c>
      <c r="H1411">
        <v>3154</v>
      </c>
      <c r="I1411" s="25" t="s">
        <v>2695</v>
      </c>
      <c r="J1411" t="s">
        <v>2807</v>
      </c>
      <c r="M1411" s="49"/>
    </row>
    <row r="1412" spans="6:13" x14ac:dyDescent="0.25">
      <c r="F1412" t="s">
        <v>3965</v>
      </c>
      <c r="G1412">
        <v>24782</v>
      </c>
      <c r="H1412">
        <v>1058</v>
      </c>
      <c r="I1412" s="25" t="s">
        <v>2706</v>
      </c>
      <c r="J1412" t="s">
        <v>2707</v>
      </c>
      <c r="M1412" s="49"/>
    </row>
    <row r="1413" spans="6:13" x14ac:dyDescent="0.25">
      <c r="F1413" t="s">
        <v>3966</v>
      </c>
      <c r="G1413">
        <v>55257</v>
      </c>
      <c r="H1413">
        <v>7339</v>
      </c>
      <c r="I1413" s="25" t="s">
        <v>2744</v>
      </c>
      <c r="J1413" t="s">
        <v>2859</v>
      </c>
      <c r="M1413" s="49"/>
    </row>
    <row r="1414" spans="6:13" x14ac:dyDescent="0.25">
      <c r="F1414" t="s">
        <v>3967</v>
      </c>
      <c r="G1414">
        <v>54610</v>
      </c>
      <c r="H1414">
        <v>7232</v>
      </c>
      <c r="I1414" s="25" t="s">
        <v>2744</v>
      </c>
      <c r="J1414" t="s">
        <v>2733</v>
      </c>
      <c r="M1414" s="49"/>
    </row>
    <row r="1415" spans="6:13" x14ac:dyDescent="0.25">
      <c r="F1415" t="s">
        <v>3968</v>
      </c>
      <c r="G1415">
        <v>63654</v>
      </c>
      <c r="H1415">
        <v>6440</v>
      </c>
      <c r="I1415" s="25" t="s">
        <v>2667</v>
      </c>
      <c r="J1415" t="s">
        <v>3036</v>
      </c>
      <c r="M1415" s="49"/>
    </row>
    <row r="1416" spans="6:13" x14ac:dyDescent="0.25">
      <c r="F1416" t="s">
        <v>3969</v>
      </c>
      <c r="G1416">
        <v>79426</v>
      </c>
      <c r="H1416">
        <v>8315</v>
      </c>
      <c r="I1416" s="25" t="s">
        <v>2639</v>
      </c>
      <c r="J1416" t="s">
        <v>2682</v>
      </c>
      <c r="M1416" s="49"/>
    </row>
    <row r="1417" spans="6:13" x14ac:dyDescent="0.25">
      <c r="F1417" t="s">
        <v>3970</v>
      </c>
      <c r="G1417">
        <v>77815</v>
      </c>
      <c r="H1417">
        <v>8216</v>
      </c>
      <c r="I1417" s="25" t="s">
        <v>2639</v>
      </c>
      <c r="J1417" t="s">
        <v>3185</v>
      </c>
      <c r="M1417" s="49"/>
    </row>
    <row r="1418" spans="6:13" x14ac:dyDescent="0.25">
      <c r="F1418" t="s">
        <v>3971</v>
      </c>
      <c r="G1418">
        <v>77830</v>
      </c>
      <c r="H1418">
        <v>8216</v>
      </c>
      <c r="I1418" s="25" t="s">
        <v>2639</v>
      </c>
      <c r="J1418" t="s">
        <v>3185</v>
      </c>
      <c r="M1418" s="49"/>
    </row>
    <row r="1419" spans="6:13" x14ac:dyDescent="0.25">
      <c r="F1419" t="s">
        <v>3972</v>
      </c>
      <c r="G1419">
        <v>74424</v>
      </c>
      <c r="H1419">
        <v>8127</v>
      </c>
      <c r="I1419" s="25" t="s">
        <v>2639</v>
      </c>
      <c r="J1419" t="s">
        <v>3747</v>
      </c>
      <c r="M1419" s="49"/>
    </row>
    <row r="1420" spans="6:13" x14ac:dyDescent="0.25">
      <c r="F1420" t="s">
        <v>3973</v>
      </c>
      <c r="G1420">
        <v>74426</v>
      </c>
      <c r="H1420">
        <v>8127</v>
      </c>
      <c r="I1420" s="25" t="s">
        <v>2639</v>
      </c>
      <c r="J1420" t="s">
        <v>3747</v>
      </c>
      <c r="M1420" s="49"/>
    </row>
    <row r="1421" spans="6:13" x14ac:dyDescent="0.25">
      <c r="F1421" t="s">
        <v>3973</v>
      </c>
      <c r="G1421">
        <v>74426</v>
      </c>
      <c r="H1421">
        <v>8127</v>
      </c>
      <c r="I1421" s="25" t="s">
        <v>2639</v>
      </c>
      <c r="J1421" t="s">
        <v>3747</v>
      </c>
      <c r="M1421" s="49"/>
    </row>
    <row r="1422" spans="6:13" x14ac:dyDescent="0.25">
      <c r="F1422" t="s">
        <v>3974</v>
      </c>
      <c r="G1422">
        <v>21782</v>
      </c>
      <c r="H1422">
        <v>3352</v>
      </c>
      <c r="I1422" s="25" t="s">
        <v>2695</v>
      </c>
      <c r="J1422" t="s">
        <v>2700</v>
      </c>
      <c r="M1422" s="49"/>
    </row>
    <row r="1423" spans="6:13" x14ac:dyDescent="0.25">
      <c r="F1423" t="s">
        <v>3975</v>
      </c>
      <c r="G1423">
        <v>56859</v>
      </c>
      <c r="H1423">
        <v>7135</v>
      </c>
      <c r="I1423" s="25" t="s">
        <v>2744</v>
      </c>
      <c r="J1423" t="s">
        <v>2693</v>
      </c>
      <c r="M1423" s="49"/>
    </row>
    <row r="1424" spans="6:13" x14ac:dyDescent="0.25">
      <c r="F1424" t="s">
        <v>3975</v>
      </c>
      <c r="G1424">
        <v>56859</v>
      </c>
      <c r="H1424">
        <v>7135</v>
      </c>
      <c r="I1424" s="25" t="s">
        <v>2744</v>
      </c>
      <c r="J1424" t="s">
        <v>2693</v>
      </c>
      <c r="M1424" s="49"/>
    </row>
    <row r="1425" spans="6:13" x14ac:dyDescent="0.25">
      <c r="F1425" t="s">
        <v>3976</v>
      </c>
      <c r="G1425">
        <v>26831</v>
      </c>
      <c r="H1425">
        <v>3457</v>
      </c>
      <c r="I1425" s="25" t="s">
        <v>2695</v>
      </c>
      <c r="J1425" t="s">
        <v>2841</v>
      </c>
      <c r="M1425" s="49"/>
    </row>
    <row r="1426" spans="6:13" x14ac:dyDescent="0.25">
      <c r="F1426" t="s">
        <v>3977</v>
      </c>
      <c r="G1426">
        <v>32257</v>
      </c>
      <c r="H1426">
        <v>5758</v>
      </c>
      <c r="I1426" s="25" t="s">
        <v>2644</v>
      </c>
      <c r="J1426" t="s">
        <v>2810</v>
      </c>
      <c r="M1426" s="49"/>
    </row>
    <row r="1427" spans="6:13" x14ac:dyDescent="0.25">
      <c r="F1427" t="s">
        <v>3978</v>
      </c>
      <c r="G1427">
        <v>55626</v>
      </c>
      <c r="H1427">
        <v>7134</v>
      </c>
      <c r="I1427" s="25" t="s">
        <v>2744</v>
      </c>
      <c r="J1427" t="s">
        <v>2669</v>
      </c>
      <c r="M1427" s="49"/>
    </row>
    <row r="1428" spans="6:13" x14ac:dyDescent="0.25">
      <c r="F1428" t="s">
        <v>3979</v>
      </c>
      <c r="G1428">
        <v>97494</v>
      </c>
      <c r="H1428">
        <v>9674</v>
      </c>
      <c r="I1428" s="25" t="s">
        <v>2671</v>
      </c>
      <c r="J1428" t="s">
        <v>2839</v>
      </c>
      <c r="M1428" s="49"/>
    </row>
    <row r="1429" spans="6:13" x14ac:dyDescent="0.25">
      <c r="F1429" t="s">
        <v>3980</v>
      </c>
      <c r="G1429">
        <v>57299</v>
      </c>
      <c r="H1429">
        <v>5970</v>
      </c>
      <c r="I1429" s="25" t="s">
        <v>2644</v>
      </c>
      <c r="J1429" t="s">
        <v>2987</v>
      </c>
      <c r="M1429" s="49"/>
    </row>
    <row r="1430" spans="6:13" x14ac:dyDescent="0.25">
      <c r="F1430" t="s">
        <v>3981</v>
      </c>
      <c r="G1430">
        <v>33142</v>
      </c>
      <c r="H1430">
        <v>5774</v>
      </c>
      <c r="I1430" s="25" t="s">
        <v>2644</v>
      </c>
      <c r="J1430" t="s">
        <v>2925</v>
      </c>
      <c r="M1430" s="49"/>
    </row>
    <row r="1431" spans="6:13" x14ac:dyDescent="0.25">
      <c r="F1431" t="s">
        <v>3982</v>
      </c>
      <c r="G1431">
        <v>39288</v>
      </c>
      <c r="H1431">
        <v>15086</v>
      </c>
      <c r="I1431" s="25" t="s">
        <v>2862</v>
      </c>
      <c r="J1431" t="s">
        <v>3685</v>
      </c>
      <c r="M1431" s="49"/>
    </row>
    <row r="1432" spans="6:13" x14ac:dyDescent="0.25">
      <c r="F1432" t="s">
        <v>3983</v>
      </c>
      <c r="G1432">
        <v>25712</v>
      </c>
      <c r="H1432">
        <v>1051</v>
      </c>
      <c r="I1432" s="25" t="s">
        <v>2706</v>
      </c>
      <c r="J1432" t="s">
        <v>2718</v>
      </c>
      <c r="M1432" s="49"/>
    </row>
    <row r="1433" spans="6:13" x14ac:dyDescent="0.25">
      <c r="F1433" t="s">
        <v>3984</v>
      </c>
      <c r="G1433">
        <v>3096</v>
      </c>
      <c r="H1433">
        <v>12071</v>
      </c>
      <c r="I1433" s="25" t="s">
        <v>2977</v>
      </c>
      <c r="J1433" t="s">
        <v>3985</v>
      </c>
      <c r="M1433" s="49"/>
    </row>
    <row r="1434" spans="6:13" x14ac:dyDescent="0.25">
      <c r="F1434" t="s">
        <v>3986</v>
      </c>
      <c r="G1434">
        <v>89331</v>
      </c>
      <c r="H1434">
        <v>9774</v>
      </c>
      <c r="I1434" s="25" t="s">
        <v>2671</v>
      </c>
      <c r="J1434" t="s">
        <v>2826</v>
      </c>
      <c r="M1434" s="49"/>
    </row>
    <row r="1435" spans="6:13" x14ac:dyDescent="0.25">
      <c r="F1435" t="s">
        <v>3987</v>
      </c>
      <c r="G1435">
        <v>87545</v>
      </c>
      <c r="H1435">
        <v>9780</v>
      </c>
      <c r="I1435" s="25" t="s">
        <v>2671</v>
      </c>
      <c r="J1435" t="s">
        <v>2899</v>
      </c>
      <c r="M1435" s="49"/>
    </row>
    <row r="1436" spans="6:13" x14ac:dyDescent="0.25">
      <c r="F1436" t="s">
        <v>3988</v>
      </c>
      <c r="G1436">
        <v>91593</v>
      </c>
      <c r="H1436">
        <v>9575</v>
      </c>
      <c r="I1436" s="25" t="s">
        <v>2671</v>
      </c>
      <c r="J1436" t="s">
        <v>3370</v>
      </c>
      <c r="M1436" s="49"/>
    </row>
    <row r="1437" spans="6:13" x14ac:dyDescent="0.25">
      <c r="F1437" t="s">
        <v>3989</v>
      </c>
      <c r="G1437">
        <v>56659</v>
      </c>
      <c r="H1437">
        <v>7131</v>
      </c>
      <c r="I1437" s="25" t="s">
        <v>2744</v>
      </c>
      <c r="J1437" t="s">
        <v>2643</v>
      </c>
      <c r="M1437" s="49"/>
    </row>
    <row r="1438" spans="6:13" x14ac:dyDescent="0.25">
      <c r="F1438" t="s">
        <v>3990</v>
      </c>
      <c r="G1438">
        <v>38272</v>
      </c>
      <c r="H1438">
        <v>3158</v>
      </c>
      <c r="I1438" s="25" t="s">
        <v>2695</v>
      </c>
      <c r="J1438" t="s">
        <v>3055</v>
      </c>
      <c r="M1438" s="49"/>
    </row>
    <row r="1439" spans="6:13" x14ac:dyDescent="0.25">
      <c r="F1439" t="s">
        <v>3990</v>
      </c>
      <c r="G1439">
        <v>31303</v>
      </c>
      <c r="H1439">
        <v>3241</v>
      </c>
      <c r="I1439" s="25" t="s">
        <v>2695</v>
      </c>
      <c r="J1439" t="s">
        <v>2942</v>
      </c>
      <c r="M1439" s="49"/>
    </row>
    <row r="1440" spans="6:13" x14ac:dyDescent="0.25">
      <c r="F1440" t="s">
        <v>3991</v>
      </c>
      <c r="G1440">
        <v>96138</v>
      </c>
      <c r="H1440">
        <v>9471</v>
      </c>
      <c r="I1440" s="25" t="s">
        <v>2671</v>
      </c>
      <c r="J1440" t="s">
        <v>3013</v>
      </c>
      <c r="M1440" s="49"/>
    </row>
    <row r="1441" spans="6:13" x14ac:dyDescent="0.25">
      <c r="F1441" t="s">
        <v>3992</v>
      </c>
      <c r="G1441">
        <v>7616</v>
      </c>
      <c r="H1441">
        <v>16074</v>
      </c>
      <c r="I1441" s="25" t="s">
        <v>3005</v>
      </c>
      <c r="J1441" t="s">
        <v>3292</v>
      </c>
      <c r="M1441" s="49"/>
    </row>
    <row r="1442" spans="6:13" x14ac:dyDescent="0.25">
      <c r="F1442" t="s">
        <v>3993</v>
      </c>
      <c r="G1442">
        <v>86977</v>
      </c>
      <c r="H1442">
        <v>9190</v>
      </c>
      <c r="I1442" s="25" t="s">
        <v>2671</v>
      </c>
      <c r="J1442" t="s">
        <v>3038</v>
      </c>
      <c r="M1442" s="49"/>
    </row>
    <row r="1443" spans="6:13" x14ac:dyDescent="0.25">
      <c r="F1443" t="s">
        <v>3994</v>
      </c>
      <c r="G1443">
        <v>96152</v>
      </c>
      <c r="H1443">
        <v>9575</v>
      </c>
      <c r="I1443" s="25" t="s">
        <v>2671</v>
      </c>
      <c r="J1443" t="s">
        <v>3370</v>
      </c>
      <c r="M1443" s="49"/>
    </row>
    <row r="1444" spans="6:13" x14ac:dyDescent="0.25">
      <c r="F1444" t="s">
        <v>3995</v>
      </c>
      <c r="G1444">
        <v>36151</v>
      </c>
      <c r="H1444">
        <v>6631</v>
      </c>
      <c r="I1444" s="25" t="s">
        <v>2667</v>
      </c>
      <c r="J1444" t="s">
        <v>2766</v>
      </c>
      <c r="M1444" s="49"/>
    </row>
    <row r="1445" spans="6:13" x14ac:dyDescent="0.25">
      <c r="F1445" t="s">
        <v>3996</v>
      </c>
      <c r="G1445">
        <v>84489</v>
      </c>
      <c r="H1445">
        <v>9171</v>
      </c>
      <c r="I1445" s="25" t="s">
        <v>2671</v>
      </c>
      <c r="J1445" t="s">
        <v>3067</v>
      </c>
      <c r="M1445" s="49"/>
    </row>
    <row r="1446" spans="6:13" x14ac:dyDescent="0.25">
      <c r="F1446" t="s">
        <v>3997</v>
      </c>
      <c r="G1446">
        <v>86666</v>
      </c>
      <c r="H1446">
        <v>9185</v>
      </c>
      <c r="I1446" s="25" t="s">
        <v>2671</v>
      </c>
      <c r="J1446" t="s">
        <v>3136</v>
      </c>
      <c r="M1446" s="49"/>
    </row>
    <row r="1447" spans="6:13" x14ac:dyDescent="0.25">
      <c r="F1447" t="s">
        <v>3998</v>
      </c>
      <c r="G1447">
        <v>84508</v>
      </c>
      <c r="H1447">
        <v>9171</v>
      </c>
      <c r="I1447" s="25" t="s">
        <v>2671</v>
      </c>
      <c r="J1447" t="s">
        <v>3067</v>
      </c>
      <c r="M1447" s="49"/>
    </row>
    <row r="1448" spans="6:13" x14ac:dyDescent="0.25">
      <c r="F1448" t="s">
        <v>3999</v>
      </c>
      <c r="G1448">
        <v>96224</v>
      </c>
      <c r="H1448">
        <v>9478</v>
      </c>
      <c r="I1448" s="25" t="s">
        <v>2671</v>
      </c>
      <c r="J1448" t="s">
        <v>3025</v>
      </c>
      <c r="M1448" s="49"/>
    </row>
    <row r="1449" spans="6:13" x14ac:dyDescent="0.25">
      <c r="F1449" t="s">
        <v>4000</v>
      </c>
      <c r="G1449">
        <v>97724</v>
      </c>
      <c r="H1449">
        <v>9673</v>
      </c>
      <c r="I1449" s="25" t="s">
        <v>2671</v>
      </c>
      <c r="J1449" t="s">
        <v>3297</v>
      </c>
      <c r="M1449" s="49"/>
    </row>
    <row r="1450" spans="6:13" x14ac:dyDescent="0.25">
      <c r="F1450" t="s">
        <v>4001</v>
      </c>
      <c r="G1450">
        <v>93133</v>
      </c>
      <c r="H1450">
        <v>9376</v>
      </c>
      <c r="I1450" s="25" t="s">
        <v>2671</v>
      </c>
      <c r="J1450" t="s">
        <v>3011</v>
      </c>
      <c r="M1450" s="49"/>
    </row>
    <row r="1451" spans="6:13" x14ac:dyDescent="0.25">
      <c r="F1451" t="s">
        <v>4002</v>
      </c>
      <c r="G1451">
        <v>91595</v>
      </c>
      <c r="H1451">
        <v>9571</v>
      </c>
      <c r="I1451" s="25" t="s">
        <v>2671</v>
      </c>
      <c r="J1451" t="s">
        <v>2734</v>
      </c>
      <c r="M1451" s="49"/>
    </row>
    <row r="1452" spans="6:13" x14ac:dyDescent="0.25">
      <c r="F1452" t="s">
        <v>4003</v>
      </c>
      <c r="G1452">
        <v>97496</v>
      </c>
      <c r="H1452">
        <v>9674</v>
      </c>
      <c r="I1452" s="25" t="s">
        <v>2671</v>
      </c>
      <c r="J1452" t="s">
        <v>2839</v>
      </c>
      <c r="M1452" s="49"/>
    </row>
    <row r="1453" spans="6:13" x14ac:dyDescent="0.25">
      <c r="F1453" t="s">
        <v>4004</v>
      </c>
      <c r="G1453">
        <v>88483</v>
      </c>
      <c r="H1453">
        <v>8426</v>
      </c>
      <c r="I1453" s="25" t="s">
        <v>2639</v>
      </c>
      <c r="J1453" t="s">
        <v>2702</v>
      </c>
      <c r="M1453" s="49"/>
    </row>
    <row r="1454" spans="6:13" x14ac:dyDescent="0.25">
      <c r="F1454" t="s">
        <v>4005</v>
      </c>
      <c r="G1454">
        <v>65558</v>
      </c>
      <c r="H1454">
        <v>7141</v>
      </c>
      <c r="I1454" s="25" t="s">
        <v>2744</v>
      </c>
      <c r="J1454" t="s">
        <v>3009</v>
      </c>
      <c r="M1454" s="49"/>
    </row>
    <row r="1455" spans="6:13" x14ac:dyDescent="0.25">
      <c r="F1455" t="s">
        <v>4005</v>
      </c>
      <c r="G1455">
        <v>65558</v>
      </c>
      <c r="H1455">
        <v>7141</v>
      </c>
      <c r="I1455" s="25" t="s">
        <v>2744</v>
      </c>
      <c r="J1455" t="s">
        <v>3009</v>
      </c>
      <c r="M1455" s="49"/>
    </row>
    <row r="1456" spans="6:13" x14ac:dyDescent="0.25">
      <c r="F1456" t="s">
        <v>4005</v>
      </c>
      <c r="G1456">
        <v>65558</v>
      </c>
      <c r="H1456">
        <v>7141</v>
      </c>
      <c r="I1456" s="25" t="s">
        <v>2744</v>
      </c>
      <c r="J1456" t="s">
        <v>3009</v>
      </c>
      <c r="M1456" s="49"/>
    </row>
    <row r="1457" spans="6:13" x14ac:dyDescent="0.25">
      <c r="F1457" t="s">
        <v>4005</v>
      </c>
      <c r="G1457">
        <v>65558</v>
      </c>
      <c r="H1457">
        <v>7141</v>
      </c>
      <c r="I1457" s="25" t="s">
        <v>2744</v>
      </c>
      <c r="J1457" t="s">
        <v>3009</v>
      </c>
      <c r="M1457" s="49"/>
    </row>
    <row r="1458" spans="6:13" x14ac:dyDescent="0.25">
      <c r="F1458" t="s">
        <v>4005</v>
      </c>
      <c r="G1458">
        <v>65558</v>
      </c>
      <c r="H1458">
        <v>7141</v>
      </c>
      <c r="I1458" s="25" t="s">
        <v>2744</v>
      </c>
      <c r="J1458" t="s">
        <v>3009</v>
      </c>
      <c r="M1458" s="49"/>
    </row>
    <row r="1459" spans="6:13" x14ac:dyDescent="0.25">
      <c r="F1459" t="s">
        <v>4006</v>
      </c>
      <c r="G1459">
        <v>97775</v>
      </c>
      <c r="H1459">
        <v>9677</v>
      </c>
      <c r="I1459" s="25" t="s">
        <v>2671</v>
      </c>
      <c r="J1459" t="s">
        <v>3148</v>
      </c>
      <c r="M1459" s="49"/>
    </row>
    <row r="1460" spans="6:13" x14ac:dyDescent="0.25">
      <c r="F1460" t="s">
        <v>4007</v>
      </c>
      <c r="G1460">
        <v>9217</v>
      </c>
      <c r="H1460">
        <v>14522</v>
      </c>
      <c r="I1460" s="25" t="s">
        <v>2756</v>
      </c>
      <c r="J1460" t="s">
        <v>2721</v>
      </c>
      <c r="M1460" s="49"/>
    </row>
    <row r="1461" spans="6:13" x14ac:dyDescent="0.25">
      <c r="F1461" t="s">
        <v>4008</v>
      </c>
      <c r="G1461">
        <v>63927</v>
      </c>
      <c r="H1461">
        <v>9676</v>
      </c>
      <c r="I1461" s="25" t="s">
        <v>2671</v>
      </c>
      <c r="J1461" t="s">
        <v>3002</v>
      </c>
      <c r="M1461" s="49"/>
    </row>
    <row r="1462" spans="6:13" x14ac:dyDescent="0.25">
      <c r="F1462" t="s">
        <v>4009</v>
      </c>
      <c r="G1462">
        <v>71576</v>
      </c>
      <c r="H1462">
        <v>8119</v>
      </c>
      <c r="I1462" s="25" t="s">
        <v>2639</v>
      </c>
      <c r="J1462" t="s">
        <v>2908</v>
      </c>
      <c r="M1462" s="49"/>
    </row>
    <row r="1463" spans="6:13" x14ac:dyDescent="0.25">
      <c r="F1463" t="s">
        <v>4010</v>
      </c>
      <c r="G1463">
        <v>90559</v>
      </c>
      <c r="H1463">
        <v>9574</v>
      </c>
      <c r="I1463" s="25" t="s">
        <v>2671</v>
      </c>
      <c r="J1463" t="s">
        <v>2912</v>
      </c>
      <c r="M1463" s="49"/>
    </row>
    <row r="1464" spans="6:13" x14ac:dyDescent="0.25">
      <c r="F1464" t="s">
        <v>4011</v>
      </c>
      <c r="G1464">
        <v>35099</v>
      </c>
      <c r="H1464">
        <v>6635</v>
      </c>
      <c r="I1464" s="25" t="s">
        <v>2667</v>
      </c>
      <c r="J1464" t="s">
        <v>2929</v>
      </c>
      <c r="M1464" s="49"/>
    </row>
    <row r="1465" spans="6:13" x14ac:dyDescent="0.25">
      <c r="F1465" t="s">
        <v>4012</v>
      </c>
      <c r="G1465">
        <v>30938</v>
      </c>
      <c r="H1465">
        <v>3241</v>
      </c>
      <c r="I1465" s="25" t="s">
        <v>2695</v>
      </c>
      <c r="J1465" t="s">
        <v>2942</v>
      </c>
      <c r="M1465" s="49"/>
    </row>
    <row r="1466" spans="6:13" x14ac:dyDescent="0.25">
      <c r="F1466" t="s">
        <v>4013</v>
      </c>
      <c r="G1466">
        <v>96154</v>
      </c>
      <c r="H1466">
        <v>9471</v>
      </c>
      <c r="I1466" s="25" t="s">
        <v>2671</v>
      </c>
      <c r="J1466" t="s">
        <v>3013</v>
      </c>
      <c r="M1466" s="49"/>
    </row>
    <row r="1467" spans="6:13" x14ac:dyDescent="0.25">
      <c r="F1467" t="s">
        <v>4014</v>
      </c>
      <c r="G1467">
        <v>91596</v>
      </c>
      <c r="H1467">
        <v>9571</v>
      </c>
      <c r="I1467" s="25" t="s">
        <v>2671</v>
      </c>
      <c r="J1467" t="s">
        <v>2734</v>
      </c>
      <c r="M1467" s="49"/>
    </row>
    <row r="1468" spans="6:13" x14ac:dyDescent="0.25">
      <c r="F1468" t="s">
        <v>4015</v>
      </c>
      <c r="G1468">
        <v>97705</v>
      </c>
      <c r="H1468">
        <v>9672</v>
      </c>
      <c r="I1468" s="25" t="s">
        <v>2671</v>
      </c>
      <c r="J1468" t="s">
        <v>3241</v>
      </c>
      <c r="M1468" s="49"/>
    </row>
    <row r="1469" spans="6:13" x14ac:dyDescent="0.25">
      <c r="F1469" t="s">
        <v>4016</v>
      </c>
      <c r="G1469">
        <v>1906</v>
      </c>
      <c r="H1469">
        <v>14625</v>
      </c>
      <c r="I1469" s="25" t="s">
        <v>2756</v>
      </c>
      <c r="J1469" t="s">
        <v>2662</v>
      </c>
      <c r="M1469" s="49"/>
    </row>
    <row r="1470" spans="6:13" x14ac:dyDescent="0.25">
      <c r="F1470" t="s">
        <v>4017</v>
      </c>
      <c r="G1470">
        <v>9235</v>
      </c>
      <c r="H1470">
        <v>14521</v>
      </c>
      <c r="I1470" s="25" t="s">
        <v>2756</v>
      </c>
      <c r="J1470" t="s">
        <v>2653</v>
      </c>
      <c r="M1470" s="49"/>
    </row>
    <row r="1471" spans="6:13" x14ac:dyDescent="0.25">
      <c r="F1471" t="s">
        <v>4018</v>
      </c>
      <c r="G1471">
        <v>72393</v>
      </c>
      <c r="H1471">
        <v>8417</v>
      </c>
      <c r="I1471" s="25" t="s">
        <v>2639</v>
      </c>
      <c r="J1471" t="s">
        <v>2890</v>
      </c>
      <c r="M1471" s="49"/>
    </row>
    <row r="1472" spans="6:13" x14ac:dyDescent="0.25">
      <c r="F1472" t="s">
        <v>4019</v>
      </c>
      <c r="G1472">
        <v>17089</v>
      </c>
      <c r="H1472">
        <v>13071</v>
      </c>
      <c r="I1472" s="25" t="s">
        <v>2812</v>
      </c>
      <c r="J1472" t="s">
        <v>2712</v>
      </c>
      <c r="M1472" s="49"/>
    </row>
    <row r="1473" spans="6:13" x14ac:dyDescent="0.25">
      <c r="F1473" t="s">
        <v>4020</v>
      </c>
      <c r="G1473">
        <v>51399</v>
      </c>
      <c r="H1473">
        <v>5378</v>
      </c>
      <c r="I1473" s="25" t="s">
        <v>2644</v>
      </c>
      <c r="J1473" t="s">
        <v>3530</v>
      </c>
      <c r="M1473" s="49"/>
    </row>
    <row r="1474" spans="6:13" x14ac:dyDescent="0.25">
      <c r="F1474" t="s">
        <v>4021</v>
      </c>
      <c r="G1474">
        <v>68642</v>
      </c>
      <c r="H1474">
        <v>6431</v>
      </c>
      <c r="I1474" s="25" t="s">
        <v>2667</v>
      </c>
      <c r="J1474" t="s">
        <v>2686</v>
      </c>
      <c r="M1474" s="49"/>
    </row>
    <row r="1475" spans="6:13" x14ac:dyDescent="0.25">
      <c r="F1475" t="s">
        <v>4022</v>
      </c>
      <c r="G1475">
        <v>89349</v>
      </c>
      <c r="H1475">
        <v>9774</v>
      </c>
      <c r="I1475" s="25" t="s">
        <v>2671</v>
      </c>
      <c r="J1475" t="s">
        <v>2826</v>
      </c>
      <c r="M1475" s="49"/>
    </row>
    <row r="1476" spans="6:13" x14ac:dyDescent="0.25">
      <c r="F1476" t="s">
        <v>4023</v>
      </c>
      <c r="G1476">
        <v>24866</v>
      </c>
      <c r="H1476">
        <v>1059</v>
      </c>
      <c r="I1476" s="25" t="s">
        <v>2706</v>
      </c>
      <c r="J1476" t="s">
        <v>2975</v>
      </c>
      <c r="M1476" s="49"/>
    </row>
    <row r="1477" spans="6:13" x14ac:dyDescent="0.25">
      <c r="F1477" t="s">
        <v>4024</v>
      </c>
      <c r="G1477">
        <v>35418</v>
      </c>
      <c r="H1477">
        <v>6531</v>
      </c>
      <c r="I1477" s="25" t="s">
        <v>2667</v>
      </c>
      <c r="J1477" t="s">
        <v>2927</v>
      </c>
      <c r="M1477" s="49"/>
    </row>
    <row r="1478" spans="6:13" x14ac:dyDescent="0.25">
      <c r="F1478" t="s">
        <v>4025</v>
      </c>
      <c r="G1478">
        <v>78266</v>
      </c>
      <c r="H1478">
        <v>8335</v>
      </c>
      <c r="I1478" s="25" t="s">
        <v>2639</v>
      </c>
      <c r="J1478" t="s">
        <v>2640</v>
      </c>
      <c r="M1478" s="49"/>
    </row>
    <row r="1479" spans="6:13" x14ac:dyDescent="0.25">
      <c r="F1479" t="s">
        <v>4026</v>
      </c>
      <c r="G1479">
        <v>25761</v>
      </c>
      <c r="H1479">
        <v>1051</v>
      </c>
      <c r="I1479" s="25" t="s">
        <v>2706</v>
      </c>
      <c r="J1479" t="s">
        <v>2718</v>
      </c>
      <c r="M1479" s="49"/>
    </row>
    <row r="1480" spans="6:13" x14ac:dyDescent="0.25">
      <c r="F1480" t="s">
        <v>4027</v>
      </c>
      <c r="G1480">
        <v>26969</v>
      </c>
      <c r="H1480">
        <v>3461</v>
      </c>
      <c r="I1480" s="25" t="s">
        <v>2695</v>
      </c>
      <c r="J1480" t="s">
        <v>3047</v>
      </c>
      <c r="M1480" s="49"/>
    </row>
    <row r="1481" spans="6:13" x14ac:dyDescent="0.25">
      <c r="F1481" t="s">
        <v>4028</v>
      </c>
      <c r="G1481">
        <v>64572</v>
      </c>
      <c r="H1481">
        <v>6433</v>
      </c>
      <c r="I1481" s="25" t="s">
        <v>2667</v>
      </c>
      <c r="J1481" t="s">
        <v>3682</v>
      </c>
      <c r="M1481" s="49"/>
    </row>
    <row r="1482" spans="6:13" x14ac:dyDescent="0.25">
      <c r="F1482" t="s">
        <v>4029</v>
      </c>
      <c r="G1482">
        <v>96155</v>
      </c>
      <c r="H1482">
        <v>9471</v>
      </c>
      <c r="I1482" s="25" t="s">
        <v>2671</v>
      </c>
      <c r="J1482" t="s">
        <v>3013</v>
      </c>
      <c r="M1482" s="49"/>
    </row>
    <row r="1483" spans="6:13" x14ac:dyDescent="0.25">
      <c r="F1483" t="s">
        <v>4030</v>
      </c>
      <c r="G1483">
        <v>86647</v>
      </c>
      <c r="H1483">
        <v>9773</v>
      </c>
      <c r="I1483" s="25" t="s">
        <v>2671</v>
      </c>
      <c r="J1483" t="s">
        <v>2852</v>
      </c>
      <c r="M1483" s="49"/>
    </row>
    <row r="1484" spans="6:13" x14ac:dyDescent="0.25">
      <c r="F1484" t="s">
        <v>4031</v>
      </c>
      <c r="G1484">
        <v>97244</v>
      </c>
      <c r="H1484">
        <v>9679</v>
      </c>
      <c r="I1484" s="25" t="s">
        <v>2671</v>
      </c>
      <c r="J1484" t="s">
        <v>3049</v>
      </c>
      <c r="M1484" s="49"/>
    </row>
    <row r="1485" spans="6:13" x14ac:dyDescent="0.25">
      <c r="F1485" t="s">
        <v>4032</v>
      </c>
      <c r="G1485">
        <v>99628</v>
      </c>
      <c r="H1485">
        <v>16068</v>
      </c>
      <c r="I1485" s="25" t="s">
        <v>3005</v>
      </c>
      <c r="J1485" t="s">
        <v>3696</v>
      </c>
      <c r="M1485" s="49"/>
    </row>
    <row r="1486" spans="6:13" x14ac:dyDescent="0.25">
      <c r="F1486" t="s">
        <v>4033</v>
      </c>
      <c r="G1486">
        <v>35510</v>
      </c>
      <c r="H1486">
        <v>6440</v>
      </c>
      <c r="I1486" s="25" t="s">
        <v>2667</v>
      </c>
      <c r="J1486" t="s">
        <v>3036</v>
      </c>
      <c r="M1486" s="49"/>
    </row>
    <row r="1487" spans="6:13" x14ac:dyDescent="0.25">
      <c r="F1487" t="s">
        <v>4034</v>
      </c>
      <c r="G1487">
        <v>18246</v>
      </c>
      <c r="H1487">
        <v>13072</v>
      </c>
      <c r="I1487" s="25" t="s">
        <v>2812</v>
      </c>
      <c r="J1487" t="s">
        <v>2657</v>
      </c>
      <c r="M1487" s="49"/>
    </row>
    <row r="1488" spans="6:13" x14ac:dyDescent="0.25">
      <c r="F1488" t="s">
        <v>4035</v>
      </c>
      <c r="G1488">
        <v>85114</v>
      </c>
      <c r="H1488">
        <v>9176</v>
      </c>
      <c r="I1488" s="25" t="s">
        <v>2671</v>
      </c>
      <c r="J1488" t="s">
        <v>2723</v>
      </c>
      <c r="M1488" s="49"/>
    </row>
    <row r="1489" spans="6:13" x14ac:dyDescent="0.25">
      <c r="F1489" t="s">
        <v>4035</v>
      </c>
      <c r="G1489">
        <v>87740</v>
      </c>
      <c r="H1489">
        <v>9778</v>
      </c>
      <c r="I1489" s="25" t="s">
        <v>2671</v>
      </c>
      <c r="J1489" t="s">
        <v>3081</v>
      </c>
      <c r="M1489" s="49"/>
    </row>
    <row r="1490" spans="6:13" x14ac:dyDescent="0.25">
      <c r="F1490" t="s">
        <v>4036</v>
      </c>
      <c r="G1490">
        <v>21614</v>
      </c>
      <c r="H1490">
        <v>3359</v>
      </c>
      <c r="I1490" s="25" t="s">
        <v>2695</v>
      </c>
      <c r="J1490" t="s">
        <v>2779</v>
      </c>
      <c r="M1490" s="49"/>
    </row>
    <row r="1491" spans="6:13" x14ac:dyDescent="0.25">
      <c r="F1491" t="s">
        <v>4037</v>
      </c>
      <c r="G1491">
        <v>21781</v>
      </c>
      <c r="H1491">
        <v>3352</v>
      </c>
      <c r="I1491" s="25" t="s">
        <v>2695</v>
      </c>
      <c r="J1491" t="s">
        <v>2700</v>
      </c>
      <c r="M1491" s="49"/>
    </row>
    <row r="1492" spans="6:13" x14ac:dyDescent="0.25">
      <c r="F1492" t="s">
        <v>4038</v>
      </c>
      <c r="G1492">
        <v>90556</v>
      </c>
      <c r="H1492">
        <v>9573</v>
      </c>
      <c r="I1492" s="25" t="s">
        <v>2671</v>
      </c>
      <c r="J1492" t="s">
        <v>3087</v>
      </c>
      <c r="M1492" s="49"/>
    </row>
    <row r="1493" spans="6:13" x14ac:dyDescent="0.25">
      <c r="F1493" t="s">
        <v>4039</v>
      </c>
      <c r="G1493">
        <v>3205</v>
      </c>
      <c r="H1493">
        <v>12066</v>
      </c>
      <c r="I1493" s="25" t="s">
        <v>2977</v>
      </c>
      <c r="J1493" t="s">
        <v>2978</v>
      </c>
      <c r="M1493" s="49"/>
    </row>
    <row r="1494" spans="6:13" x14ac:dyDescent="0.25">
      <c r="F1494" t="s">
        <v>4040</v>
      </c>
      <c r="G1494">
        <v>39240</v>
      </c>
      <c r="H1494">
        <v>15089</v>
      </c>
      <c r="I1494" s="25" t="s">
        <v>2862</v>
      </c>
      <c r="J1494" t="s">
        <v>2972</v>
      </c>
      <c r="M1494" s="49"/>
    </row>
    <row r="1495" spans="6:13" x14ac:dyDescent="0.25">
      <c r="F1495" t="s">
        <v>4041</v>
      </c>
      <c r="G1495">
        <v>38547</v>
      </c>
      <c r="H1495">
        <v>3151</v>
      </c>
      <c r="I1495" s="25" t="s">
        <v>2695</v>
      </c>
      <c r="J1495" t="s">
        <v>2747</v>
      </c>
      <c r="M1495" s="49"/>
    </row>
    <row r="1496" spans="6:13" x14ac:dyDescent="0.25">
      <c r="F1496" t="s">
        <v>4042</v>
      </c>
      <c r="G1496">
        <v>34379</v>
      </c>
      <c r="H1496">
        <v>6633</v>
      </c>
      <c r="I1496" s="25" t="s">
        <v>2667</v>
      </c>
      <c r="J1496" t="s">
        <v>2783</v>
      </c>
      <c r="M1496" s="49"/>
    </row>
    <row r="1497" spans="6:13" x14ac:dyDescent="0.25">
      <c r="F1497" t="s">
        <v>4043</v>
      </c>
      <c r="G1497">
        <v>67829</v>
      </c>
      <c r="H1497">
        <v>7133</v>
      </c>
      <c r="I1497" s="25" t="s">
        <v>2744</v>
      </c>
      <c r="J1497" t="s">
        <v>2658</v>
      </c>
      <c r="M1497" s="49"/>
    </row>
    <row r="1498" spans="6:13" x14ac:dyDescent="0.25">
      <c r="F1498" t="s">
        <v>4044</v>
      </c>
      <c r="G1498">
        <v>9337</v>
      </c>
      <c r="H1498">
        <v>14524</v>
      </c>
      <c r="I1498" s="25" t="s">
        <v>2756</v>
      </c>
      <c r="J1498" t="s">
        <v>4045</v>
      </c>
      <c r="M1498" s="49"/>
    </row>
    <row r="1499" spans="6:13" x14ac:dyDescent="0.25">
      <c r="F1499" t="s">
        <v>3043</v>
      </c>
      <c r="G1499">
        <v>75365</v>
      </c>
      <c r="H1499">
        <v>8235</v>
      </c>
      <c r="I1499" s="25" t="s">
        <v>2639</v>
      </c>
      <c r="J1499" t="s">
        <v>3043</v>
      </c>
      <c r="M1499" s="49"/>
    </row>
    <row r="1500" spans="6:13" x14ac:dyDescent="0.25">
      <c r="F1500" t="s">
        <v>4046</v>
      </c>
      <c r="G1500">
        <v>49692</v>
      </c>
      <c r="H1500">
        <v>3453</v>
      </c>
      <c r="I1500" s="25" t="s">
        <v>2695</v>
      </c>
      <c r="J1500" t="s">
        <v>2690</v>
      </c>
      <c r="M1500" s="49"/>
    </row>
    <row r="1501" spans="6:13" x14ac:dyDescent="0.25">
      <c r="F1501" t="s">
        <v>4047</v>
      </c>
      <c r="G1501">
        <v>67316</v>
      </c>
      <c r="H1501">
        <v>7332</v>
      </c>
      <c r="I1501" s="25" t="s">
        <v>2744</v>
      </c>
      <c r="J1501" t="s">
        <v>3061</v>
      </c>
      <c r="M1501" s="49"/>
    </row>
    <row r="1502" spans="6:13" x14ac:dyDescent="0.25">
      <c r="F1502" t="s">
        <v>4048</v>
      </c>
      <c r="G1502">
        <v>44579</v>
      </c>
      <c r="H1502">
        <v>5562</v>
      </c>
      <c r="I1502" s="25" t="s">
        <v>2644</v>
      </c>
      <c r="J1502" t="s">
        <v>2939</v>
      </c>
      <c r="M1502" s="49"/>
    </row>
    <row r="1503" spans="6:13" x14ac:dyDescent="0.25">
      <c r="F1503" t="s">
        <v>4048</v>
      </c>
      <c r="G1503">
        <v>44575</v>
      </c>
      <c r="H1503">
        <v>5562</v>
      </c>
      <c r="I1503" s="25" t="s">
        <v>2644</v>
      </c>
      <c r="J1503" t="s">
        <v>2939</v>
      </c>
      <c r="M1503" s="49"/>
    </row>
    <row r="1504" spans="6:13" x14ac:dyDescent="0.25">
      <c r="F1504" t="s">
        <v>4048</v>
      </c>
      <c r="G1504">
        <v>44581</v>
      </c>
      <c r="H1504">
        <v>5562</v>
      </c>
      <c r="I1504" s="25" t="s">
        <v>2644</v>
      </c>
      <c r="J1504" t="s">
        <v>2939</v>
      </c>
      <c r="M1504" s="49"/>
    </row>
    <row r="1505" spans="6:13" x14ac:dyDescent="0.25">
      <c r="F1505" t="s">
        <v>4048</v>
      </c>
      <c r="G1505">
        <v>44577</v>
      </c>
      <c r="H1505">
        <v>5562</v>
      </c>
      <c r="I1505" s="25" t="s">
        <v>2644</v>
      </c>
      <c r="J1505" t="s">
        <v>2939</v>
      </c>
      <c r="M1505" s="49"/>
    </row>
    <row r="1506" spans="6:13" x14ac:dyDescent="0.25">
      <c r="F1506" t="s">
        <v>4048</v>
      </c>
      <c r="G1506">
        <v>44577</v>
      </c>
      <c r="H1506">
        <v>5562</v>
      </c>
      <c r="I1506" s="25" t="s">
        <v>2644</v>
      </c>
      <c r="J1506" t="s">
        <v>2939</v>
      </c>
      <c r="M1506" s="49"/>
    </row>
    <row r="1507" spans="6:13" x14ac:dyDescent="0.25">
      <c r="F1507" t="s">
        <v>4048</v>
      </c>
      <c r="G1507">
        <v>44577</v>
      </c>
      <c r="H1507">
        <v>5562</v>
      </c>
      <c r="I1507" s="25" t="s">
        <v>2644</v>
      </c>
      <c r="J1507" t="s">
        <v>2939</v>
      </c>
      <c r="M1507" s="49"/>
    </row>
    <row r="1508" spans="6:13" x14ac:dyDescent="0.25">
      <c r="F1508" t="s">
        <v>2717</v>
      </c>
      <c r="G1508">
        <v>29227</v>
      </c>
      <c r="H1508">
        <v>3351</v>
      </c>
      <c r="I1508" s="25" t="s">
        <v>2695</v>
      </c>
      <c r="J1508" t="s">
        <v>2717</v>
      </c>
      <c r="M1508" s="49"/>
    </row>
    <row r="1509" spans="6:13" x14ac:dyDescent="0.25">
      <c r="F1509" t="s">
        <v>2717</v>
      </c>
      <c r="G1509">
        <v>29221</v>
      </c>
      <c r="H1509">
        <v>3351</v>
      </c>
      <c r="I1509" s="25" t="s">
        <v>2695</v>
      </c>
      <c r="J1509" t="s">
        <v>2717</v>
      </c>
      <c r="M1509" s="49"/>
    </row>
    <row r="1510" spans="6:13" x14ac:dyDescent="0.25">
      <c r="F1510" t="s">
        <v>2717</v>
      </c>
      <c r="G1510">
        <v>29223</v>
      </c>
      <c r="H1510">
        <v>3351</v>
      </c>
      <c r="I1510" s="25" t="s">
        <v>2695</v>
      </c>
      <c r="J1510" t="s">
        <v>2717</v>
      </c>
      <c r="M1510" s="49"/>
    </row>
    <row r="1511" spans="6:13" x14ac:dyDescent="0.25">
      <c r="F1511" t="s">
        <v>2717</v>
      </c>
      <c r="G1511">
        <v>29225</v>
      </c>
      <c r="H1511">
        <v>3351</v>
      </c>
      <c r="I1511" s="25" t="s">
        <v>2695</v>
      </c>
      <c r="J1511" t="s">
        <v>2717</v>
      </c>
      <c r="M1511" s="49"/>
    </row>
    <row r="1512" spans="6:13" x14ac:dyDescent="0.25">
      <c r="F1512" t="s">
        <v>4049</v>
      </c>
      <c r="G1512">
        <v>29229</v>
      </c>
      <c r="H1512">
        <v>3351</v>
      </c>
      <c r="I1512" s="25" t="s">
        <v>2695</v>
      </c>
      <c r="J1512" t="s">
        <v>2717</v>
      </c>
      <c r="M1512" s="49"/>
    </row>
    <row r="1513" spans="6:13" x14ac:dyDescent="0.25">
      <c r="F1513" t="s">
        <v>3144</v>
      </c>
      <c r="G1513">
        <v>93413</v>
      </c>
      <c r="H1513">
        <v>9372</v>
      </c>
      <c r="I1513" s="25" t="s">
        <v>2671</v>
      </c>
      <c r="J1513" t="s">
        <v>3144</v>
      </c>
      <c r="M1513" s="49"/>
    </row>
    <row r="1514" spans="6:13" x14ac:dyDescent="0.25">
      <c r="F1514" t="s">
        <v>4050</v>
      </c>
      <c r="G1514">
        <v>93466</v>
      </c>
      <c r="H1514">
        <v>9372</v>
      </c>
      <c r="I1514" s="25" t="s">
        <v>2671</v>
      </c>
      <c r="J1514" t="s">
        <v>3144</v>
      </c>
      <c r="M1514" s="49"/>
    </row>
    <row r="1515" spans="6:13" x14ac:dyDescent="0.25">
      <c r="F1515" t="s">
        <v>4051</v>
      </c>
      <c r="G1515">
        <v>9224</v>
      </c>
      <c r="H1515">
        <v>14511</v>
      </c>
      <c r="I1515" s="25" t="s">
        <v>2756</v>
      </c>
      <c r="J1515" t="s">
        <v>4052</v>
      </c>
      <c r="M1515" s="49"/>
    </row>
    <row r="1516" spans="6:13" x14ac:dyDescent="0.25">
      <c r="F1516" t="s">
        <v>4051</v>
      </c>
      <c r="G1516">
        <v>9117</v>
      </c>
      <c r="H1516">
        <v>14511</v>
      </c>
      <c r="I1516" s="25" t="s">
        <v>2756</v>
      </c>
      <c r="J1516" t="s">
        <v>4052</v>
      </c>
      <c r="M1516" s="49"/>
    </row>
    <row r="1517" spans="6:13" x14ac:dyDescent="0.25">
      <c r="F1517" t="s">
        <v>4051</v>
      </c>
      <c r="G1517">
        <v>9122</v>
      </c>
      <c r="H1517">
        <v>14511</v>
      </c>
      <c r="I1517" s="25" t="s">
        <v>2756</v>
      </c>
      <c r="J1517" t="s">
        <v>4052</v>
      </c>
      <c r="M1517" s="49"/>
    </row>
    <row r="1518" spans="6:13" x14ac:dyDescent="0.25">
      <c r="F1518" t="s">
        <v>4051</v>
      </c>
      <c r="G1518">
        <v>9116</v>
      </c>
      <c r="H1518">
        <v>14511</v>
      </c>
      <c r="I1518" s="25" t="s">
        <v>2756</v>
      </c>
      <c r="J1518" t="s">
        <v>4052</v>
      </c>
      <c r="M1518" s="49"/>
    </row>
    <row r="1519" spans="6:13" x14ac:dyDescent="0.25">
      <c r="F1519" t="s">
        <v>4051</v>
      </c>
      <c r="G1519">
        <v>9120</v>
      </c>
      <c r="H1519">
        <v>14511</v>
      </c>
      <c r="I1519" s="25" t="s">
        <v>2756</v>
      </c>
      <c r="J1519" t="s">
        <v>4052</v>
      </c>
      <c r="M1519" s="49"/>
    </row>
    <row r="1520" spans="6:13" x14ac:dyDescent="0.25">
      <c r="F1520" t="s">
        <v>4051</v>
      </c>
      <c r="G1520">
        <v>9228</v>
      </c>
      <c r="H1520">
        <v>14511</v>
      </c>
      <c r="I1520" s="25" t="s">
        <v>2756</v>
      </c>
      <c r="J1520" t="s">
        <v>4052</v>
      </c>
      <c r="M1520" s="49"/>
    </row>
    <row r="1521" spans="6:13" x14ac:dyDescent="0.25">
      <c r="F1521" t="s">
        <v>4051</v>
      </c>
      <c r="G1521">
        <v>9131</v>
      </c>
      <c r="H1521">
        <v>14511</v>
      </c>
      <c r="I1521" s="25" t="s">
        <v>2756</v>
      </c>
      <c r="J1521" t="s">
        <v>4052</v>
      </c>
      <c r="M1521" s="49"/>
    </row>
    <row r="1522" spans="6:13" x14ac:dyDescent="0.25">
      <c r="F1522" t="s">
        <v>4051</v>
      </c>
      <c r="G1522">
        <v>9117</v>
      </c>
      <c r="H1522">
        <v>14511</v>
      </c>
      <c r="I1522" s="25" t="s">
        <v>2756</v>
      </c>
      <c r="J1522" t="s">
        <v>4052</v>
      </c>
      <c r="M1522" s="49"/>
    </row>
    <row r="1523" spans="6:13" x14ac:dyDescent="0.25">
      <c r="F1523" t="s">
        <v>4051</v>
      </c>
      <c r="G1523">
        <v>9125</v>
      </c>
      <c r="H1523">
        <v>14511</v>
      </c>
      <c r="I1523" s="25" t="s">
        <v>2756</v>
      </c>
      <c r="J1523" t="s">
        <v>4052</v>
      </c>
      <c r="M1523" s="49"/>
    </row>
    <row r="1524" spans="6:13" x14ac:dyDescent="0.25">
      <c r="F1524" t="s">
        <v>4051</v>
      </c>
      <c r="G1524">
        <v>9130</v>
      </c>
      <c r="H1524">
        <v>14511</v>
      </c>
      <c r="I1524" s="25" t="s">
        <v>2756</v>
      </c>
      <c r="J1524" t="s">
        <v>4052</v>
      </c>
      <c r="M1524" s="49"/>
    </row>
    <row r="1525" spans="6:13" x14ac:dyDescent="0.25">
      <c r="F1525" t="s">
        <v>4051</v>
      </c>
      <c r="G1525">
        <v>9114</v>
      </c>
      <c r="H1525">
        <v>14511</v>
      </c>
      <c r="I1525" s="25" t="s">
        <v>2756</v>
      </c>
      <c r="J1525" t="s">
        <v>4052</v>
      </c>
      <c r="M1525" s="49"/>
    </row>
    <row r="1526" spans="6:13" x14ac:dyDescent="0.25">
      <c r="F1526" t="s">
        <v>4051</v>
      </c>
      <c r="G1526">
        <v>9113</v>
      </c>
      <c r="H1526">
        <v>14511</v>
      </c>
      <c r="I1526" s="25" t="s">
        <v>2756</v>
      </c>
      <c r="J1526" t="s">
        <v>4052</v>
      </c>
      <c r="M1526" s="49"/>
    </row>
    <row r="1527" spans="6:13" x14ac:dyDescent="0.25">
      <c r="F1527" t="s">
        <v>4051</v>
      </c>
      <c r="G1527">
        <v>9123</v>
      </c>
      <c r="H1527">
        <v>14511</v>
      </c>
      <c r="I1527" s="25" t="s">
        <v>2756</v>
      </c>
      <c r="J1527" t="s">
        <v>4052</v>
      </c>
      <c r="M1527" s="49"/>
    </row>
    <row r="1528" spans="6:13" x14ac:dyDescent="0.25">
      <c r="F1528" t="s">
        <v>4051</v>
      </c>
      <c r="G1528">
        <v>9127</v>
      </c>
      <c r="H1528">
        <v>14511</v>
      </c>
      <c r="I1528" s="25" t="s">
        <v>2756</v>
      </c>
      <c r="J1528" t="s">
        <v>4052</v>
      </c>
      <c r="M1528" s="49"/>
    </row>
    <row r="1529" spans="6:13" x14ac:dyDescent="0.25">
      <c r="F1529" t="s">
        <v>4051</v>
      </c>
      <c r="G1529">
        <v>9126</v>
      </c>
      <c r="H1529">
        <v>14511</v>
      </c>
      <c r="I1529" s="25" t="s">
        <v>2756</v>
      </c>
      <c r="J1529" t="s">
        <v>4052</v>
      </c>
      <c r="M1529" s="49"/>
    </row>
    <row r="1530" spans="6:13" x14ac:dyDescent="0.25">
      <c r="F1530" t="s">
        <v>4051</v>
      </c>
      <c r="G1530">
        <v>9119</v>
      </c>
      <c r="H1530">
        <v>14511</v>
      </c>
      <c r="I1530" s="25" t="s">
        <v>2756</v>
      </c>
      <c r="J1530" t="s">
        <v>4052</v>
      </c>
      <c r="M1530" s="49"/>
    </row>
    <row r="1531" spans="6:13" x14ac:dyDescent="0.25">
      <c r="F1531" t="s">
        <v>4051</v>
      </c>
      <c r="G1531">
        <v>9112</v>
      </c>
      <c r="H1531">
        <v>14511</v>
      </c>
      <c r="I1531" s="25" t="s">
        <v>2756</v>
      </c>
      <c r="J1531" t="s">
        <v>4052</v>
      </c>
      <c r="M1531" s="49"/>
    </row>
    <row r="1532" spans="6:13" x14ac:dyDescent="0.25">
      <c r="F1532" t="s">
        <v>4051</v>
      </c>
      <c r="G1532">
        <v>9111</v>
      </c>
      <c r="H1532">
        <v>14511</v>
      </c>
      <c r="I1532" s="25" t="s">
        <v>2756</v>
      </c>
      <c r="J1532" t="s">
        <v>4052</v>
      </c>
      <c r="M1532" s="49"/>
    </row>
    <row r="1533" spans="6:13" x14ac:dyDescent="0.25">
      <c r="F1533" t="s">
        <v>4051</v>
      </c>
      <c r="G1533">
        <v>9128</v>
      </c>
      <c r="H1533">
        <v>14511</v>
      </c>
      <c r="I1533" s="25" t="s">
        <v>2756</v>
      </c>
      <c r="J1533" t="s">
        <v>4052</v>
      </c>
      <c r="M1533" s="49"/>
    </row>
    <row r="1534" spans="6:13" x14ac:dyDescent="0.25">
      <c r="F1534" t="s">
        <v>4053</v>
      </c>
      <c r="G1534">
        <v>83339</v>
      </c>
      <c r="H1534">
        <v>9189</v>
      </c>
      <c r="I1534" s="25" t="s">
        <v>2671</v>
      </c>
      <c r="J1534" t="s">
        <v>3028</v>
      </c>
      <c r="M1534" s="49"/>
    </row>
    <row r="1535" spans="6:13" x14ac:dyDescent="0.25">
      <c r="F1535" t="s">
        <v>4054</v>
      </c>
      <c r="G1535">
        <v>83256</v>
      </c>
      <c r="H1535">
        <v>9187</v>
      </c>
      <c r="I1535" s="25" t="s">
        <v>2671</v>
      </c>
      <c r="J1535" t="s">
        <v>2866</v>
      </c>
      <c r="M1535" s="49"/>
    </row>
    <row r="1536" spans="6:13" x14ac:dyDescent="0.25">
      <c r="F1536" t="s">
        <v>4055</v>
      </c>
      <c r="G1536">
        <v>66978</v>
      </c>
      <c r="H1536">
        <v>7340</v>
      </c>
      <c r="I1536" s="25" t="s">
        <v>2744</v>
      </c>
      <c r="J1536" t="s">
        <v>3447</v>
      </c>
      <c r="M1536" s="49"/>
    </row>
    <row r="1537" spans="6:13" x14ac:dyDescent="0.25">
      <c r="F1537" t="s">
        <v>4056</v>
      </c>
      <c r="G1537">
        <v>9236</v>
      </c>
      <c r="H1537">
        <v>14522</v>
      </c>
      <c r="I1537" s="25" t="s">
        <v>2756</v>
      </c>
      <c r="J1537" t="s">
        <v>2721</v>
      </c>
      <c r="M1537" s="49"/>
    </row>
    <row r="1538" spans="6:13" x14ac:dyDescent="0.25">
      <c r="F1538" t="s">
        <v>4057</v>
      </c>
      <c r="G1538">
        <v>38678</v>
      </c>
      <c r="H1538">
        <v>3153</v>
      </c>
      <c r="I1538" s="25" t="s">
        <v>2695</v>
      </c>
      <c r="J1538" t="s">
        <v>2773</v>
      </c>
      <c r="M1538" s="49"/>
    </row>
    <row r="1539" spans="6:13" x14ac:dyDescent="0.25">
      <c r="F1539" t="s">
        <v>4058</v>
      </c>
      <c r="G1539">
        <v>74389</v>
      </c>
      <c r="H1539">
        <v>8125</v>
      </c>
      <c r="I1539" s="25" t="s">
        <v>2639</v>
      </c>
      <c r="J1539" t="s">
        <v>2681</v>
      </c>
      <c r="M1539" s="49"/>
    </row>
    <row r="1540" spans="6:13" x14ac:dyDescent="0.25">
      <c r="F1540" t="s">
        <v>4059</v>
      </c>
      <c r="G1540">
        <v>29459</v>
      </c>
      <c r="H1540">
        <v>3354</v>
      </c>
      <c r="I1540" s="25" t="s">
        <v>2695</v>
      </c>
      <c r="J1540" t="s">
        <v>2853</v>
      </c>
      <c r="M1540" s="49"/>
    </row>
    <row r="1541" spans="6:13" x14ac:dyDescent="0.25">
      <c r="F1541" t="s">
        <v>2690</v>
      </c>
      <c r="G1541">
        <v>49661</v>
      </c>
      <c r="H1541">
        <v>3453</v>
      </c>
      <c r="I1541" s="25" t="s">
        <v>2695</v>
      </c>
      <c r="J1541" t="s">
        <v>2690</v>
      </c>
      <c r="M1541" s="49"/>
    </row>
    <row r="1542" spans="6:13" x14ac:dyDescent="0.25">
      <c r="F1542" t="s">
        <v>2798</v>
      </c>
      <c r="G1542">
        <v>96450</v>
      </c>
      <c r="H1542">
        <v>9463</v>
      </c>
      <c r="I1542" s="25" t="s">
        <v>2671</v>
      </c>
      <c r="J1542" t="s">
        <v>4060</v>
      </c>
      <c r="M1542" s="49"/>
    </row>
    <row r="1543" spans="6:13" x14ac:dyDescent="0.25">
      <c r="F1543" t="s">
        <v>4061</v>
      </c>
      <c r="G1543">
        <v>56812</v>
      </c>
      <c r="H1543">
        <v>7135</v>
      </c>
      <c r="I1543" s="25" t="s">
        <v>2744</v>
      </c>
      <c r="J1543" t="s">
        <v>2693</v>
      </c>
      <c r="M1543" s="49"/>
    </row>
    <row r="1544" spans="6:13" x14ac:dyDescent="0.25">
      <c r="F1544" t="s">
        <v>2697</v>
      </c>
      <c r="G1544">
        <v>48653</v>
      </c>
      <c r="H1544">
        <v>5558</v>
      </c>
      <c r="I1544" s="25" t="s">
        <v>2644</v>
      </c>
      <c r="J1544" t="s">
        <v>2697</v>
      </c>
      <c r="M1544" s="49"/>
    </row>
    <row r="1545" spans="6:13" x14ac:dyDescent="0.25">
      <c r="F1545" t="s">
        <v>4062</v>
      </c>
      <c r="G1545">
        <v>35091</v>
      </c>
      <c r="H1545">
        <v>6534</v>
      </c>
      <c r="I1545" s="25" t="s">
        <v>2667</v>
      </c>
      <c r="J1545" t="s">
        <v>3092</v>
      </c>
      <c r="M1545" s="49"/>
    </row>
    <row r="1546" spans="6:13" x14ac:dyDescent="0.25">
      <c r="F1546" t="s">
        <v>4063</v>
      </c>
      <c r="G1546">
        <v>4680</v>
      </c>
      <c r="H1546">
        <v>14729</v>
      </c>
      <c r="I1546" s="25" t="s">
        <v>2756</v>
      </c>
      <c r="J1546" t="s">
        <v>3305</v>
      </c>
      <c r="M1546" s="49"/>
    </row>
    <row r="1547" spans="6:13" x14ac:dyDescent="0.25">
      <c r="F1547" t="s">
        <v>4064</v>
      </c>
      <c r="G1547">
        <v>97903</v>
      </c>
      <c r="H1547">
        <v>9676</v>
      </c>
      <c r="I1547" s="25" t="s">
        <v>2671</v>
      </c>
      <c r="J1547" t="s">
        <v>3002</v>
      </c>
      <c r="M1547" s="49"/>
    </row>
    <row r="1548" spans="6:13" x14ac:dyDescent="0.25">
      <c r="F1548" t="s">
        <v>4065</v>
      </c>
      <c r="G1548">
        <v>91598</v>
      </c>
      <c r="H1548">
        <v>9571</v>
      </c>
      <c r="I1548" s="25" t="s">
        <v>2671</v>
      </c>
      <c r="J1548" t="s">
        <v>2734</v>
      </c>
      <c r="M1548" s="49"/>
    </row>
    <row r="1549" spans="6:13" x14ac:dyDescent="0.25">
      <c r="F1549" t="s">
        <v>4066</v>
      </c>
      <c r="G1549">
        <v>17094</v>
      </c>
      <c r="H1549">
        <v>13071</v>
      </c>
      <c r="I1549" s="25" t="s">
        <v>2812</v>
      </c>
      <c r="J1549" t="s">
        <v>2712</v>
      </c>
      <c r="M1549" s="49"/>
    </row>
    <row r="1550" spans="6:13" x14ac:dyDescent="0.25">
      <c r="F1550" t="s">
        <v>4067</v>
      </c>
      <c r="G1550">
        <v>66497</v>
      </c>
      <c r="H1550">
        <v>7340</v>
      </c>
      <c r="I1550" s="25" t="s">
        <v>2744</v>
      </c>
      <c r="J1550" t="s">
        <v>3447</v>
      </c>
      <c r="M1550" s="49"/>
    </row>
    <row r="1551" spans="6:13" x14ac:dyDescent="0.25">
      <c r="F1551" t="s">
        <v>4068</v>
      </c>
      <c r="G1551">
        <v>31863</v>
      </c>
      <c r="H1551">
        <v>3252</v>
      </c>
      <c r="I1551" s="25" t="s">
        <v>2695</v>
      </c>
      <c r="J1551" t="s">
        <v>2760</v>
      </c>
      <c r="M1551" s="49"/>
    </row>
    <row r="1552" spans="6:13" x14ac:dyDescent="0.25">
      <c r="F1552" t="s">
        <v>4069</v>
      </c>
      <c r="G1552">
        <v>36219</v>
      </c>
      <c r="H1552">
        <v>6632</v>
      </c>
      <c r="I1552" s="25" t="s">
        <v>2667</v>
      </c>
      <c r="J1552" t="s">
        <v>2924</v>
      </c>
      <c r="M1552" s="49"/>
    </row>
    <row r="1553" spans="6:13" x14ac:dyDescent="0.25">
      <c r="F1553" t="s">
        <v>4070</v>
      </c>
      <c r="G1553">
        <v>1640</v>
      </c>
      <c r="H1553">
        <v>14627</v>
      </c>
      <c r="I1553" s="25" t="s">
        <v>2756</v>
      </c>
      <c r="J1553" t="s">
        <v>2872</v>
      </c>
      <c r="M1553" s="49"/>
    </row>
    <row r="1554" spans="6:13" x14ac:dyDescent="0.25">
      <c r="F1554" t="s">
        <v>4071</v>
      </c>
      <c r="G1554">
        <v>6869</v>
      </c>
      <c r="H1554">
        <v>15091</v>
      </c>
      <c r="I1554" s="25" t="s">
        <v>2862</v>
      </c>
      <c r="J1554" t="s">
        <v>2126</v>
      </c>
      <c r="M1554" s="49"/>
    </row>
    <row r="1555" spans="6:13" x14ac:dyDescent="0.25">
      <c r="F1555" t="s">
        <v>4071</v>
      </c>
      <c r="G1555">
        <v>6868</v>
      </c>
      <c r="H1555">
        <v>15091</v>
      </c>
      <c r="I1555" s="25" t="s">
        <v>2862</v>
      </c>
      <c r="J1555" t="s">
        <v>2126</v>
      </c>
      <c r="M1555" s="49"/>
    </row>
    <row r="1556" spans="6:13" x14ac:dyDescent="0.25">
      <c r="F1556" t="s">
        <v>4072</v>
      </c>
      <c r="G1556">
        <v>3046</v>
      </c>
      <c r="H1556">
        <v>12052</v>
      </c>
      <c r="I1556" s="25" t="s">
        <v>2977</v>
      </c>
      <c r="J1556" t="s">
        <v>4073</v>
      </c>
      <c r="M1556" s="49"/>
    </row>
    <row r="1557" spans="6:13" x14ac:dyDescent="0.25">
      <c r="F1557" t="s">
        <v>4072</v>
      </c>
      <c r="G1557">
        <v>3053</v>
      </c>
      <c r="H1557">
        <v>12052</v>
      </c>
      <c r="I1557" s="25" t="s">
        <v>2977</v>
      </c>
      <c r="J1557" t="s">
        <v>4073</v>
      </c>
      <c r="M1557" s="49"/>
    </row>
    <row r="1558" spans="6:13" x14ac:dyDescent="0.25">
      <c r="F1558" t="s">
        <v>4072</v>
      </c>
      <c r="G1558">
        <v>3044</v>
      </c>
      <c r="H1558">
        <v>12052</v>
      </c>
      <c r="I1558" s="25" t="s">
        <v>2977</v>
      </c>
      <c r="J1558" t="s">
        <v>4073</v>
      </c>
      <c r="M1558" s="49"/>
    </row>
    <row r="1559" spans="6:13" x14ac:dyDescent="0.25">
      <c r="F1559" t="s">
        <v>4072</v>
      </c>
      <c r="G1559">
        <v>3051</v>
      </c>
      <c r="H1559">
        <v>12052</v>
      </c>
      <c r="I1559" s="25" t="s">
        <v>2977</v>
      </c>
      <c r="J1559" t="s">
        <v>4073</v>
      </c>
      <c r="M1559" s="49"/>
    </row>
    <row r="1560" spans="6:13" x14ac:dyDescent="0.25">
      <c r="F1560" t="s">
        <v>4072</v>
      </c>
      <c r="G1560">
        <v>3055</v>
      </c>
      <c r="H1560">
        <v>12052</v>
      </c>
      <c r="I1560" s="25" t="s">
        <v>2977</v>
      </c>
      <c r="J1560" t="s">
        <v>4073</v>
      </c>
      <c r="M1560" s="49"/>
    </row>
    <row r="1561" spans="6:13" x14ac:dyDescent="0.25">
      <c r="F1561" t="s">
        <v>4072</v>
      </c>
      <c r="G1561">
        <v>3048</v>
      </c>
      <c r="H1561">
        <v>12052</v>
      </c>
      <c r="I1561" s="25" t="s">
        <v>2977</v>
      </c>
      <c r="J1561" t="s">
        <v>4073</v>
      </c>
      <c r="M1561" s="49"/>
    </row>
    <row r="1562" spans="6:13" x14ac:dyDescent="0.25">
      <c r="F1562" t="s">
        <v>4072</v>
      </c>
      <c r="G1562">
        <v>3052</v>
      </c>
      <c r="H1562">
        <v>12052</v>
      </c>
      <c r="I1562" s="25" t="s">
        <v>2977</v>
      </c>
      <c r="J1562" t="s">
        <v>4073</v>
      </c>
      <c r="M1562" s="49"/>
    </row>
    <row r="1563" spans="6:13" x14ac:dyDescent="0.25">
      <c r="F1563" t="s">
        <v>4072</v>
      </c>
      <c r="G1563">
        <v>3054</v>
      </c>
      <c r="H1563">
        <v>12052</v>
      </c>
      <c r="I1563" s="25" t="s">
        <v>2977</v>
      </c>
      <c r="J1563" t="s">
        <v>4073</v>
      </c>
      <c r="M1563" s="49"/>
    </row>
    <row r="1564" spans="6:13" x14ac:dyDescent="0.25">
      <c r="F1564" t="s">
        <v>4072</v>
      </c>
      <c r="G1564">
        <v>3042</v>
      </c>
      <c r="H1564">
        <v>12052</v>
      </c>
      <c r="I1564" s="25" t="s">
        <v>2977</v>
      </c>
      <c r="J1564" t="s">
        <v>4073</v>
      </c>
      <c r="M1564" s="49"/>
    </row>
    <row r="1565" spans="6:13" x14ac:dyDescent="0.25">
      <c r="F1565" t="s">
        <v>4072</v>
      </c>
      <c r="G1565">
        <v>3050</v>
      </c>
      <c r="H1565">
        <v>12052</v>
      </c>
      <c r="I1565" s="25" t="s">
        <v>2977</v>
      </c>
      <c r="J1565" t="s">
        <v>4073</v>
      </c>
      <c r="M1565" s="49"/>
    </row>
    <row r="1566" spans="6:13" x14ac:dyDescent="0.25">
      <c r="F1566" t="s">
        <v>4074</v>
      </c>
      <c r="G1566">
        <v>74564</v>
      </c>
      <c r="H1566">
        <v>8127</v>
      </c>
      <c r="I1566" s="25" t="s">
        <v>2639</v>
      </c>
      <c r="J1566" t="s">
        <v>3747</v>
      </c>
      <c r="M1566" s="49"/>
    </row>
    <row r="1567" spans="6:13" x14ac:dyDescent="0.25">
      <c r="F1567" t="s">
        <v>4075</v>
      </c>
      <c r="G1567">
        <v>97993</v>
      </c>
      <c r="H1567">
        <v>8128</v>
      </c>
      <c r="I1567" s="25" t="s">
        <v>2639</v>
      </c>
      <c r="J1567" t="s">
        <v>2796</v>
      </c>
      <c r="M1567" s="49"/>
    </row>
    <row r="1568" spans="6:13" x14ac:dyDescent="0.25">
      <c r="F1568" t="s">
        <v>4076</v>
      </c>
      <c r="G1568">
        <v>38162</v>
      </c>
      <c r="H1568">
        <v>3158</v>
      </c>
      <c r="I1568" s="25" t="s">
        <v>2695</v>
      </c>
      <c r="J1568" t="s">
        <v>3055</v>
      </c>
      <c r="M1568" s="49"/>
    </row>
    <row r="1569" spans="6:13" x14ac:dyDescent="0.25">
      <c r="F1569" t="s">
        <v>4077</v>
      </c>
      <c r="G1569">
        <v>95473</v>
      </c>
      <c r="H1569">
        <v>9472</v>
      </c>
      <c r="I1569" s="25" t="s">
        <v>2671</v>
      </c>
      <c r="J1569" t="s">
        <v>2801</v>
      </c>
      <c r="M1569" s="49"/>
    </row>
    <row r="1570" spans="6:13" x14ac:dyDescent="0.25">
      <c r="F1570" t="s">
        <v>4078</v>
      </c>
      <c r="G1570">
        <v>99831</v>
      </c>
      <c r="H1570">
        <v>16063</v>
      </c>
      <c r="I1570" s="25" t="s">
        <v>3005</v>
      </c>
      <c r="J1570" t="s">
        <v>3308</v>
      </c>
      <c r="M1570" s="49"/>
    </row>
    <row r="1571" spans="6:13" x14ac:dyDescent="0.25">
      <c r="F1571" t="s">
        <v>4079</v>
      </c>
      <c r="G1571">
        <v>8451</v>
      </c>
      <c r="H1571">
        <v>14524</v>
      </c>
      <c r="I1571" s="25" t="s">
        <v>2756</v>
      </c>
      <c r="J1571" t="s">
        <v>4045</v>
      </c>
      <c r="M1571" s="49"/>
    </row>
    <row r="1572" spans="6:13" x14ac:dyDescent="0.25">
      <c r="F1572" t="s">
        <v>4080</v>
      </c>
      <c r="G1572">
        <v>3246</v>
      </c>
      <c r="H1572">
        <v>12062</v>
      </c>
      <c r="I1572" s="25" t="s">
        <v>2977</v>
      </c>
      <c r="J1572" t="s">
        <v>3310</v>
      </c>
      <c r="M1572" s="49"/>
    </row>
    <row r="1573" spans="6:13" x14ac:dyDescent="0.25">
      <c r="F1573" t="s">
        <v>4081</v>
      </c>
      <c r="G1573">
        <v>8147</v>
      </c>
      <c r="H1573">
        <v>14524</v>
      </c>
      <c r="I1573" s="25" t="s">
        <v>2756</v>
      </c>
      <c r="J1573" t="s">
        <v>4045</v>
      </c>
      <c r="M1573" s="49"/>
    </row>
    <row r="1574" spans="6:13" x14ac:dyDescent="0.25">
      <c r="F1574" t="s">
        <v>4082</v>
      </c>
      <c r="G1574">
        <v>19089</v>
      </c>
      <c r="H1574">
        <v>13076</v>
      </c>
      <c r="I1574" s="25" t="s">
        <v>2812</v>
      </c>
      <c r="J1574" t="s">
        <v>2855</v>
      </c>
      <c r="M1574" s="49"/>
    </row>
    <row r="1575" spans="6:13" x14ac:dyDescent="0.25">
      <c r="F1575" t="s">
        <v>4083</v>
      </c>
      <c r="G1575">
        <v>7613</v>
      </c>
      <c r="H1575">
        <v>16074</v>
      </c>
      <c r="I1575" s="25" t="s">
        <v>3005</v>
      </c>
      <c r="J1575" t="s">
        <v>3292</v>
      </c>
      <c r="M1575" s="49"/>
    </row>
    <row r="1576" spans="6:13" x14ac:dyDescent="0.25">
      <c r="F1576" t="s">
        <v>4084</v>
      </c>
      <c r="G1576">
        <v>9474</v>
      </c>
      <c r="H1576">
        <v>14521</v>
      </c>
      <c r="I1576" s="25" t="s">
        <v>2756</v>
      </c>
      <c r="J1576" t="s">
        <v>2653</v>
      </c>
      <c r="M1576" s="49"/>
    </row>
    <row r="1577" spans="6:13" x14ac:dyDescent="0.25">
      <c r="F1577" t="s">
        <v>4085</v>
      </c>
      <c r="G1577">
        <v>2733</v>
      </c>
      <c r="H1577">
        <v>14625</v>
      </c>
      <c r="I1577" s="25" t="s">
        <v>2756</v>
      </c>
      <c r="J1577" t="s">
        <v>2662</v>
      </c>
      <c r="M1577" s="49"/>
    </row>
    <row r="1578" spans="6:13" x14ac:dyDescent="0.25">
      <c r="F1578" t="s">
        <v>2700</v>
      </c>
      <c r="G1578">
        <v>27476</v>
      </c>
      <c r="H1578">
        <v>3352</v>
      </c>
      <c r="I1578" s="25" t="s">
        <v>2695</v>
      </c>
      <c r="J1578" t="s">
        <v>2700</v>
      </c>
      <c r="M1578" s="49"/>
    </row>
    <row r="1579" spans="6:13" x14ac:dyDescent="0.25">
      <c r="F1579" t="s">
        <v>2700</v>
      </c>
      <c r="G1579">
        <v>27478</v>
      </c>
      <c r="H1579">
        <v>3352</v>
      </c>
      <c r="I1579" s="25" t="s">
        <v>2695</v>
      </c>
      <c r="J1579" t="s">
        <v>2700</v>
      </c>
      <c r="M1579" s="49"/>
    </row>
    <row r="1580" spans="6:13" x14ac:dyDescent="0.25">
      <c r="F1580" t="s">
        <v>2700</v>
      </c>
      <c r="G1580">
        <v>27472</v>
      </c>
      <c r="H1580">
        <v>3352</v>
      </c>
      <c r="I1580" s="25" t="s">
        <v>2695</v>
      </c>
      <c r="J1580" t="s">
        <v>2700</v>
      </c>
      <c r="M1580" s="49"/>
    </row>
    <row r="1581" spans="6:13" x14ac:dyDescent="0.25">
      <c r="F1581" t="s">
        <v>2700</v>
      </c>
      <c r="G1581">
        <v>27474</v>
      </c>
      <c r="H1581">
        <v>3352</v>
      </c>
      <c r="I1581" s="25" t="s">
        <v>2695</v>
      </c>
      <c r="J1581" t="s">
        <v>2700</v>
      </c>
      <c r="M1581" s="49"/>
    </row>
    <row r="1582" spans="6:13" x14ac:dyDescent="0.25">
      <c r="F1582" t="s">
        <v>4086</v>
      </c>
      <c r="G1582">
        <v>57567</v>
      </c>
      <c r="H1582">
        <v>7132</v>
      </c>
      <c r="I1582" s="25" t="s">
        <v>2744</v>
      </c>
      <c r="J1582" t="s">
        <v>3022</v>
      </c>
      <c r="M1582" s="49"/>
    </row>
    <row r="1583" spans="6:13" x14ac:dyDescent="0.25">
      <c r="F1583" t="s">
        <v>3066</v>
      </c>
      <c r="G1583">
        <v>85221</v>
      </c>
      <c r="H1583">
        <v>9174</v>
      </c>
      <c r="I1583" s="25" t="s">
        <v>2671</v>
      </c>
      <c r="J1583" t="s">
        <v>3066</v>
      </c>
      <c r="M1583" s="49"/>
    </row>
    <row r="1584" spans="6:13" x14ac:dyDescent="0.25">
      <c r="F1584" t="s">
        <v>4087</v>
      </c>
      <c r="G1584">
        <v>91462</v>
      </c>
      <c r="H1584">
        <v>9575</v>
      </c>
      <c r="I1584" s="25" t="s">
        <v>2671</v>
      </c>
      <c r="J1584" t="s">
        <v>3370</v>
      </c>
      <c r="M1584" s="49"/>
    </row>
    <row r="1585" spans="6:13" x14ac:dyDescent="0.25">
      <c r="F1585" t="s">
        <v>4088</v>
      </c>
      <c r="G1585">
        <v>79875</v>
      </c>
      <c r="H1585">
        <v>8337</v>
      </c>
      <c r="I1585" s="25" t="s">
        <v>2639</v>
      </c>
      <c r="J1585" t="s">
        <v>2869</v>
      </c>
      <c r="M1585" s="49"/>
    </row>
    <row r="1586" spans="6:13" x14ac:dyDescent="0.25">
      <c r="F1586" t="s">
        <v>4089</v>
      </c>
      <c r="G1586">
        <v>25578</v>
      </c>
      <c r="H1586">
        <v>1061</v>
      </c>
      <c r="I1586" s="25" t="s">
        <v>2706</v>
      </c>
      <c r="J1586" t="s">
        <v>2998</v>
      </c>
      <c r="M1586" s="49"/>
    </row>
    <row r="1587" spans="6:13" x14ac:dyDescent="0.25">
      <c r="F1587" t="s">
        <v>4090</v>
      </c>
      <c r="G1587">
        <v>53949</v>
      </c>
      <c r="H1587">
        <v>5366</v>
      </c>
      <c r="I1587" s="25" t="s">
        <v>2644</v>
      </c>
      <c r="J1587" t="s">
        <v>2748</v>
      </c>
      <c r="M1587" s="49"/>
    </row>
    <row r="1588" spans="6:13" x14ac:dyDescent="0.25">
      <c r="F1588" t="s">
        <v>4091</v>
      </c>
      <c r="G1588">
        <v>4774</v>
      </c>
      <c r="H1588">
        <v>14730</v>
      </c>
      <c r="I1588" s="25" t="s">
        <v>2756</v>
      </c>
      <c r="J1588" t="s">
        <v>2704</v>
      </c>
      <c r="M1588" s="49"/>
    </row>
    <row r="1589" spans="6:13" x14ac:dyDescent="0.25">
      <c r="F1589" t="s">
        <v>4092</v>
      </c>
      <c r="G1589">
        <v>21368</v>
      </c>
      <c r="H1589">
        <v>3355</v>
      </c>
      <c r="I1589" s="25" t="s">
        <v>2695</v>
      </c>
      <c r="J1589" t="s">
        <v>2750</v>
      </c>
      <c r="M1589" s="49"/>
    </row>
    <row r="1590" spans="6:13" x14ac:dyDescent="0.25">
      <c r="F1590" t="s">
        <v>4093</v>
      </c>
      <c r="G1590">
        <v>23747</v>
      </c>
      <c r="H1590">
        <v>1055</v>
      </c>
      <c r="I1590" s="25" t="s">
        <v>2706</v>
      </c>
      <c r="J1590" t="s">
        <v>2806</v>
      </c>
      <c r="M1590" s="49"/>
    </row>
    <row r="1591" spans="6:13" x14ac:dyDescent="0.25">
      <c r="F1591" t="s">
        <v>4094</v>
      </c>
      <c r="G1591">
        <v>15936</v>
      </c>
      <c r="H1591">
        <v>12072</v>
      </c>
      <c r="I1591" s="25" t="s">
        <v>2977</v>
      </c>
      <c r="J1591" t="s">
        <v>3077</v>
      </c>
      <c r="M1591" s="49"/>
    </row>
    <row r="1592" spans="6:13" x14ac:dyDescent="0.25">
      <c r="F1592" t="s">
        <v>4095</v>
      </c>
      <c r="G1592">
        <v>17166</v>
      </c>
      <c r="H1592">
        <v>13072</v>
      </c>
      <c r="I1592" s="25" t="s">
        <v>2812</v>
      </c>
      <c r="J1592" t="s">
        <v>2657</v>
      </c>
      <c r="M1592" s="49"/>
    </row>
    <row r="1593" spans="6:13" x14ac:dyDescent="0.25">
      <c r="F1593" t="s">
        <v>4096</v>
      </c>
      <c r="G1593">
        <v>66994</v>
      </c>
      <c r="H1593">
        <v>7340</v>
      </c>
      <c r="I1593" s="25" t="s">
        <v>2744</v>
      </c>
      <c r="J1593" t="s">
        <v>3447</v>
      </c>
      <c r="M1593" s="49"/>
    </row>
    <row r="1594" spans="6:13" x14ac:dyDescent="0.25">
      <c r="F1594" t="s">
        <v>4097</v>
      </c>
      <c r="G1594">
        <v>29413</v>
      </c>
      <c r="H1594">
        <v>15081</v>
      </c>
      <c r="I1594" s="25" t="s">
        <v>2862</v>
      </c>
      <c r="J1594" t="s">
        <v>2649</v>
      </c>
      <c r="M1594" s="49"/>
    </row>
    <row r="1595" spans="6:13" x14ac:dyDescent="0.25">
      <c r="F1595" t="s">
        <v>4098</v>
      </c>
      <c r="G1595">
        <v>88718</v>
      </c>
      <c r="H1595">
        <v>8435</v>
      </c>
      <c r="I1595" s="25" t="s">
        <v>2639</v>
      </c>
      <c r="J1595" t="s">
        <v>3632</v>
      </c>
      <c r="M1595" s="49"/>
    </row>
    <row r="1596" spans="6:13" x14ac:dyDescent="0.25">
      <c r="F1596" t="s">
        <v>4099</v>
      </c>
      <c r="G1596">
        <v>54689</v>
      </c>
      <c r="H1596">
        <v>7232</v>
      </c>
      <c r="I1596" s="25" t="s">
        <v>2744</v>
      </c>
      <c r="J1596" t="s">
        <v>2733</v>
      </c>
      <c r="M1596" s="49"/>
    </row>
    <row r="1597" spans="6:13" x14ac:dyDescent="0.25">
      <c r="F1597" t="s">
        <v>4100</v>
      </c>
      <c r="G1597">
        <v>14624</v>
      </c>
      <c r="H1597">
        <v>12063</v>
      </c>
      <c r="I1597" s="25" t="s">
        <v>2977</v>
      </c>
      <c r="J1597" t="s">
        <v>2802</v>
      </c>
      <c r="M1597" s="49"/>
    </row>
    <row r="1598" spans="6:13" x14ac:dyDescent="0.25">
      <c r="F1598" t="s">
        <v>4101</v>
      </c>
      <c r="G1598">
        <v>63874</v>
      </c>
      <c r="H1598">
        <v>9671</v>
      </c>
      <c r="I1598" s="25" t="s">
        <v>2671</v>
      </c>
      <c r="J1598" t="s">
        <v>3074</v>
      </c>
      <c r="M1598" s="49"/>
    </row>
    <row r="1599" spans="6:13" x14ac:dyDescent="0.25">
      <c r="F1599" t="s">
        <v>4102</v>
      </c>
      <c r="G1599">
        <v>49401</v>
      </c>
      <c r="H1599">
        <v>3460</v>
      </c>
      <c r="I1599" s="25" t="s">
        <v>2695</v>
      </c>
      <c r="J1599" t="s">
        <v>3029</v>
      </c>
      <c r="M1599" s="49"/>
    </row>
    <row r="1600" spans="6:13" x14ac:dyDescent="0.25">
      <c r="F1600" t="s">
        <v>4103</v>
      </c>
      <c r="G1600">
        <v>29472</v>
      </c>
      <c r="H1600">
        <v>3354</v>
      </c>
      <c r="I1600" s="25" t="s">
        <v>2695</v>
      </c>
      <c r="J1600" t="s">
        <v>2853</v>
      </c>
      <c r="M1600" s="49"/>
    </row>
    <row r="1601" spans="6:13" x14ac:dyDescent="0.25">
      <c r="F1601" t="s">
        <v>4104</v>
      </c>
      <c r="G1601">
        <v>24351</v>
      </c>
      <c r="H1601">
        <v>1058</v>
      </c>
      <c r="I1601" s="25" t="s">
        <v>2706</v>
      </c>
      <c r="J1601" t="s">
        <v>2707</v>
      </c>
      <c r="M1601" s="49"/>
    </row>
    <row r="1602" spans="6:13" x14ac:dyDescent="0.25">
      <c r="F1602" t="s">
        <v>4105</v>
      </c>
      <c r="G1602">
        <v>24229</v>
      </c>
      <c r="H1602">
        <v>1058</v>
      </c>
      <c r="I1602" s="25" t="s">
        <v>2706</v>
      </c>
      <c r="J1602" t="s">
        <v>2707</v>
      </c>
      <c r="M1602" s="49"/>
    </row>
    <row r="1603" spans="6:13" x14ac:dyDescent="0.25">
      <c r="F1603" t="s">
        <v>4106</v>
      </c>
      <c r="G1603">
        <v>38461</v>
      </c>
      <c r="H1603">
        <v>3154</v>
      </c>
      <c r="I1603" s="25" t="s">
        <v>2695</v>
      </c>
      <c r="J1603" t="s">
        <v>2807</v>
      </c>
      <c r="M1603" s="49"/>
    </row>
    <row r="1604" spans="6:13" x14ac:dyDescent="0.25">
      <c r="F1604" t="s">
        <v>4107</v>
      </c>
      <c r="G1604">
        <v>29451</v>
      </c>
      <c r="H1604">
        <v>3354</v>
      </c>
      <c r="I1604" s="25" t="s">
        <v>2695</v>
      </c>
      <c r="J1604" t="s">
        <v>2853</v>
      </c>
      <c r="M1604" s="49"/>
    </row>
    <row r="1605" spans="6:13" x14ac:dyDescent="0.25">
      <c r="F1605" t="s">
        <v>4108</v>
      </c>
      <c r="G1605">
        <v>67814</v>
      </c>
      <c r="H1605">
        <v>7333</v>
      </c>
      <c r="I1605" s="25" t="s">
        <v>2744</v>
      </c>
      <c r="J1605" t="s">
        <v>2724</v>
      </c>
      <c r="M1605" s="49"/>
    </row>
    <row r="1606" spans="6:13" x14ac:dyDescent="0.25">
      <c r="F1606" t="s">
        <v>4109</v>
      </c>
      <c r="G1606">
        <v>24867</v>
      </c>
      <c r="H1606">
        <v>1059</v>
      </c>
      <c r="I1606" s="25" t="s">
        <v>2706</v>
      </c>
      <c r="J1606" t="s">
        <v>2975</v>
      </c>
      <c r="M1606" s="49"/>
    </row>
    <row r="1607" spans="6:13" x14ac:dyDescent="0.25">
      <c r="F1607" t="s">
        <v>4110</v>
      </c>
      <c r="G1607">
        <v>67125</v>
      </c>
      <c r="H1607">
        <v>7338</v>
      </c>
      <c r="I1607" s="25" t="s">
        <v>2744</v>
      </c>
      <c r="J1607" t="s">
        <v>3069</v>
      </c>
      <c r="M1607" s="49"/>
    </row>
    <row r="1608" spans="6:13" x14ac:dyDescent="0.25">
      <c r="F1608" t="s">
        <v>4111</v>
      </c>
      <c r="G1608">
        <v>17159</v>
      </c>
      <c r="H1608">
        <v>13071</v>
      </c>
      <c r="I1608" s="25" t="s">
        <v>2812</v>
      </c>
      <c r="J1608" t="s">
        <v>2712</v>
      </c>
      <c r="M1608" s="49"/>
    </row>
    <row r="1609" spans="6:13" x14ac:dyDescent="0.25">
      <c r="F1609" t="s">
        <v>4112</v>
      </c>
      <c r="G1609">
        <v>64285</v>
      </c>
      <c r="H1609">
        <v>6411</v>
      </c>
      <c r="I1609" s="25" t="s">
        <v>2667</v>
      </c>
      <c r="J1609" t="s">
        <v>4113</v>
      </c>
      <c r="M1609" s="49"/>
    </row>
    <row r="1610" spans="6:13" x14ac:dyDescent="0.25">
      <c r="F1610" t="s">
        <v>4112</v>
      </c>
      <c r="G1610">
        <v>64297</v>
      </c>
      <c r="H1610">
        <v>6411</v>
      </c>
      <c r="I1610" s="25" t="s">
        <v>2667</v>
      </c>
      <c r="J1610" t="s">
        <v>4113</v>
      </c>
      <c r="M1610" s="49"/>
    </row>
    <row r="1611" spans="6:13" x14ac:dyDescent="0.25">
      <c r="F1611" t="s">
        <v>4112</v>
      </c>
      <c r="G1611">
        <v>64283</v>
      </c>
      <c r="H1611">
        <v>6411</v>
      </c>
      <c r="I1611" s="25" t="s">
        <v>2667</v>
      </c>
      <c r="J1611" t="s">
        <v>4113</v>
      </c>
      <c r="M1611" s="49"/>
    </row>
    <row r="1612" spans="6:13" x14ac:dyDescent="0.25">
      <c r="F1612" t="s">
        <v>4112</v>
      </c>
      <c r="G1612">
        <v>64291</v>
      </c>
      <c r="H1612">
        <v>6411</v>
      </c>
      <c r="I1612" s="25" t="s">
        <v>2667</v>
      </c>
      <c r="J1612" t="s">
        <v>4113</v>
      </c>
      <c r="M1612" s="49"/>
    </row>
    <row r="1613" spans="6:13" x14ac:dyDescent="0.25">
      <c r="F1613" t="s">
        <v>4112</v>
      </c>
      <c r="G1613">
        <v>64287</v>
      </c>
      <c r="H1613">
        <v>6411</v>
      </c>
      <c r="I1613" s="25" t="s">
        <v>2667</v>
      </c>
      <c r="J1613" t="s">
        <v>4113</v>
      </c>
      <c r="M1613" s="49"/>
    </row>
    <row r="1614" spans="6:13" x14ac:dyDescent="0.25">
      <c r="F1614" t="s">
        <v>4112</v>
      </c>
      <c r="G1614">
        <v>64295</v>
      </c>
      <c r="H1614">
        <v>6411</v>
      </c>
      <c r="I1614" s="25" t="s">
        <v>2667</v>
      </c>
      <c r="J1614" t="s">
        <v>4113</v>
      </c>
      <c r="M1614" s="49"/>
    </row>
    <row r="1615" spans="6:13" x14ac:dyDescent="0.25">
      <c r="F1615" t="s">
        <v>4112</v>
      </c>
      <c r="G1615">
        <v>64289</v>
      </c>
      <c r="H1615">
        <v>6411</v>
      </c>
      <c r="I1615" s="25" t="s">
        <v>2667</v>
      </c>
      <c r="J1615" t="s">
        <v>4113</v>
      </c>
      <c r="M1615" s="49"/>
    </row>
    <row r="1616" spans="6:13" x14ac:dyDescent="0.25">
      <c r="F1616" t="s">
        <v>4112</v>
      </c>
      <c r="G1616">
        <v>64293</v>
      </c>
      <c r="H1616">
        <v>6411</v>
      </c>
      <c r="I1616" s="25" t="s">
        <v>2667</v>
      </c>
      <c r="J1616" t="s">
        <v>4113</v>
      </c>
      <c r="M1616" s="49"/>
    </row>
    <row r="1617" spans="6:13" x14ac:dyDescent="0.25">
      <c r="F1617" t="s">
        <v>4114</v>
      </c>
      <c r="G1617">
        <v>86453</v>
      </c>
      <c r="H1617">
        <v>9771</v>
      </c>
      <c r="I1617" s="25" t="s">
        <v>2671</v>
      </c>
      <c r="J1617" t="s">
        <v>2741</v>
      </c>
      <c r="M1617" s="49"/>
    </row>
    <row r="1618" spans="6:13" x14ac:dyDescent="0.25">
      <c r="F1618" t="s">
        <v>4115</v>
      </c>
      <c r="G1618">
        <v>37586</v>
      </c>
      <c r="H1618">
        <v>3155</v>
      </c>
      <c r="I1618" s="25" t="s">
        <v>2695</v>
      </c>
      <c r="J1618" t="s">
        <v>3274</v>
      </c>
      <c r="M1618" s="49"/>
    </row>
    <row r="1619" spans="6:13" x14ac:dyDescent="0.25">
      <c r="F1619" t="s">
        <v>4116</v>
      </c>
      <c r="G1619">
        <v>23942</v>
      </c>
      <c r="H1619">
        <v>13074</v>
      </c>
      <c r="I1619" s="25" t="s">
        <v>2812</v>
      </c>
      <c r="J1619" t="s">
        <v>2896</v>
      </c>
      <c r="M1619" s="49"/>
    </row>
    <row r="1620" spans="6:13" x14ac:dyDescent="0.25">
      <c r="F1620" t="s">
        <v>4117</v>
      </c>
      <c r="G1620">
        <v>45711</v>
      </c>
      <c r="H1620">
        <v>5562</v>
      </c>
      <c r="I1620" s="25" t="s">
        <v>2644</v>
      </c>
      <c r="J1620" t="s">
        <v>2939</v>
      </c>
      <c r="M1620" s="49"/>
    </row>
    <row r="1621" spans="6:13" x14ac:dyDescent="0.25">
      <c r="F1621" t="s">
        <v>4118</v>
      </c>
      <c r="G1621">
        <v>78083</v>
      </c>
      <c r="H1621">
        <v>8326</v>
      </c>
      <c r="I1621" s="25" t="s">
        <v>2639</v>
      </c>
      <c r="J1621" t="s">
        <v>3259</v>
      </c>
      <c r="M1621" s="49"/>
    </row>
    <row r="1622" spans="6:13" x14ac:dyDescent="0.25">
      <c r="F1622" t="s">
        <v>4119</v>
      </c>
      <c r="G1622">
        <v>54550</v>
      </c>
      <c r="H1622">
        <v>7233</v>
      </c>
      <c r="I1622" s="25" t="s">
        <v>2744</v>
      </c>
      <c r="J1622" t="s">
        <v>3037</v>
      </c>
      <c r="M1622" s="49"/>
    </row>
    <row r="1623" spans="6:13" x14ac:dyDescent="0.25">
      <c r="F1623" t="s">
        <v>4120</v>
      </c>
      <c r="G1623">
        <v>72356</v>
      </c>
      <c r="H1623">
        <v>8417</v>
      </c>
      <c r="I1623" s="25" t="s">
        <v>2639</v>
      </c>
      <c r="J1623" t="s">
        <v>2890</v>
      </c>
      <c r="M1623" s="49"/>
    </row>
    <row r="1624" spans="6:13" x14ac:dyDescent="0.25">
      <c r="F1624" t="s">
        <v>4121</v>
      </c>
      <c r="G1624">
        <v>35232</v>
      </c>
      <c r="H1624">
        <v>6534</v>
      </c>
      <c r="I1624" s="25" t="s">
        <v>2667</v>
      </c>
      <c r="J1624" t="s">
        <v>3092</v>
      </c>
      <c r="M1624" s="49"/>
    </row>
    <row r="1625" spans="6:13" x14ac:dyDescent="0.25">
      <c r="F1625" t="s">
        <v>4122</v>
      </c>
      <c r="G1625">
        <v>75392</v>
      </c>
      <c r="H1625">
        <v>8115</v>
      </c>
      <c r="I1625" s="25" t="s">
        <v>2639</v>
      </c>
      <c r="J1625" t="s">
        <v>2843</v>
      </c>
      <c r="M1625" s="49"/>
    </row>
    <row r="1626" spans="6:13" x14ac:dyDescent="0.25">
      <c r="F1626" t="s">
        <v>2793</v>
      </c>
      <c r="G1626">
        <v>94469</v>
      </c>
      <c r="H1626">
        <v>9271</v>
      </c>
      <c r="I1626" s="25" t="s">
        <v>2671</v>
      </c>
      <c r="J1626" t="s">
        <v>2793</v>
      </c>
      <c r="M1626" s="49"/>
    </row>
    <row r="1627" spans="6:13" x14ac:dyDescent="0.25">
      <c r="F1627" t="s">
        <v>4123</v>
      </c>
      <c r="G1627">
        <v>88693</v>
      </c>
      <c r="H1627">
        <v>8435</v>
      </c>
      <c r="I1627" s="25" t="s">
        <v>2639</v>
      </c>
      <c r="J1627" t="s">
        <v>3632</v>
      </c>
      <c r="M1627" s="49"/>
    </row>
    <row r="1628" spans="6:13" x14ac:dyDescent="0.25">
      <c r="F1628" t="s">
        <v>4124</v>
      </c>
      <c r="G1628">
        <v>73326</v>
      </c>
      <c r="H1628">
        <v>8117</v>
      </c>
      <c r="I1628" s="25" t="s">
        <v>2639</v>
      </c>
      <c r="J1628" t="s">
        <v>2710</v>
      </c>
      <c r="M1628" s="49"/>
    </row>
    <row r="1629" spans="6:13" x14ac:dyDescent="0.25">
      <c r="F1629" t="s">
        <v>4125</v>
      </c>
      <c r="G1629">
        <v>67146</v>
      </c>
      <c r="H1629">
        <v>7332</v>
      </c>
      <c r="I1629" s="25" t="s">
        <v>2744</v>
      </c>
      <c r="J1629" t="s">
        <v>3061</v>
      </c>
      <c r="M1629" s="49"/>
    </row>
    <row r="1630" spans="6:13" x14ac:dyDescent="0.25">
      <c r="F1630" t="s">
        <v>4126</v>
      </c>
      <c r="G1630">
        <v>78586</v>
      </c>
      <c r="H1630">
        <v>8327</v>
      </c>
      <c r="I1630" s="25" t="s">
        <v>2639</v>
      </c>
      <c r="J1630" t="s">
        <v>2898</v>
      </c>
      <c r="M1630" s="49"/>
    </row>
    <row r="1631" spans="6:13" x14ac:dyDescent="0.25">
      <c r="F1631" t="s">
        <v>4127</v>
      </c>
      <c r="G1631">
        <v>92364</v>
      </c>
      <c r="H1631">
        <v>9373</v>
      </c>
      <c r="I1631" s="25" t="s">
        <v>2671</v>
      </c>
      <c r="J1631" t="s">
        <v>3512</v>
      </c>
      <c r="M1631" s="49"/>
    </row>
    <row r="1632" spans="6:13" x14ac:dyDescent="0.25">
      <c r="F1632" t="s">
        <v>4128</v>
      </c>
      <c r="G1632">
        <v>86738</v>
      </c>
      <c r="H1632">
        <v>9779</v>
      </c>
      <c r="I1632" s="25" t="s">
        <v>2671</v>
      </c>
      <c r="J1632" t="s">
        <v>2901</v>
      </c>
      <c r="M1632" s="49"/>
    </row>
    <row r="1633" spans="6:13" x14ac:dyDescent="0.25">
      <c r="F1633" t="s">
        <v>4129</v>
      </c>
      <c r="G1633">
        <v>86489</v>
      </c>
      <c r="H1633">
        <v>9774</v>
      </c>
      <c r="I1633" s="25" t="s">
        <v>2671</v>
      </c>
      <c r="J1633" t="s">
        <v>2826</v>
      </c>
      <c r="M1633" s="49"/>
    </row>
    <row r="1634" spans="6:13" x14ac:dyDescent="0.25">
      <c r="F1634" t="s">
        <v>4130</v>
      </c>
      <c r="G1634">
        <v>78652</v>
      </c>
      <c r="H1634">
        <v>8325</v>
      </c>
      <c r="I1634" s="25" t="s">
        <v>2639</v>
      </c>
      <c r="J1634" t="s">
        <v>2829</v>
      </c>
      <c r="M1634" s="49"/>
    </row>
    <row r="1635" spans="6:13" x14ac:dyDescent="0.25">
      <c r="F1635" t="s">
        <v>4131</v>
      </c>
      <c r="G1635">
        <v>73779</v>
      </c>
      <c r="H1635">
        <v>8116</v>
      </c>
      <c r="I1635" s="25" t="s">
        <v>2639</v>
      </c>
      <c r="J1635" t="s">
        <v>2834</v>
      </c>
      <c r="M1635" s="49"/>
    </row>
    <row r="1636" spans="6:13" x14ac:dyDescent="0.25">
      <c r="F1636" t="s">
        <v>4132</v>
      </c>
      <c r="G1636">
        <v>33129</v>
      </c>
      <c r="H1636">
        <v>5774</v>
      </c>
      <c r="I1636" s="25" t="s">
        <v>2644</v>
      </c>
      <c r="J1636" t="s">
        <v>2925</v>
      </c>
      <c r="M1636" s="49"/>
    </row>
    <row r="1637" spans="6:13" x14ac:dyDescent="0.25">
      <c r="F1637" t="s">
        <v>4133</v>
      </c>
      <c r="G1637">
        <v>4509</v>
      </c>
      <c r="H1637">
        <v>14730</v>
      </c>
      <c r="I1637" s="25" t="s">
        <v>2756</v>
      </c>
      <c r="J1637" t="s">
        <v>2704</v>
      </c>
      <c r="M1637" s="49"/>
    </row>
    <row r="1638" spans="6:13" x14ac:dyDescent="0.25">
      <c r="F1638" t="s">
        <v>4134</v>
      </c>
      <c r="G1638">
        <v>66503</v>
      </c>
      <c r="H1638">
        <v>7340</v>
      </c>
      <c r="I1638" s="25" t="s">
        <v>2744</v>
      </c>
      <c r="J1638" t="s">
        <v>3447</v>
      </c>
      <c r="M1638" s="49"/>
    </row>
    <row r="1639" spans="6:13" x14ac:dyDescent="0.25">
      <c r="F1639" t="s">
        <v>4135</v>
      </c>
      <c r="G1639">
        <v>25786</v>
      </c>
      <c r="H1639">
        <v>1051</v>
      </c>
      <c r="I1639" s="25" t="s">
        <v>2706</v>
      </c>
      <c r="J1639" t="s">
        <v>2718</v>
      </c>
      <c r="M1639" s="49"/>
    </row>
    <row r="1640" spans="6:13" x14ac:dyDescent="0.25">
      <c r="F1640" t="s">
        <v>4136</v>
      </c>
      <c r="G1640">
        <v>27755</v>
      </c>
      <c r="H1640">
        <v>3401</v>
      </c>
      <c r="I1640" s="25" t="s">
        <v>2695</v>
      </c>
      <c r="J1640" t="s">
        <v>2708</v>
      </c>
      <c r="M1640" s="49"/>
    </row>
    <row r="1641" spans="6:13" x14ac:dyDescent="0.25">
      <c r="F1641" t="s">
        <v>4136</v>
      </c>
      <c r="G1641">
        <v>27753</v>
      </c>
      <c r="H1641">
        <v>3401</v>
      </c>
      <c r="I1641" s="25" t="s">
        <v>2695</v>
      </c>
      <c r="J1641" t="s">
        <v>2708</v>
      </c>
      <c r="M1641" s="49"/>
    </row>
    <row r="1642" spans="6:13" x14ac:dyDescent="0.25">
      <c r="F1642" t="s">
        <v>4136</v>
      </c>
      <c r="G1642">
        <v>27755</v>
      </c>
      <c r="H1642">
        <v>3401</v>
      </c>
      <c r="I1642" s="25" t="s">
        <v>2695</v>
      </c>
      <c r="J1642" t="s">
        <v>2708</v>
      </c>
      <c r="M1642" s="49"/>
    </row>
    <row r="1643" spans="6:13" x14ac:dyDescent="0.25">
      <c r="F1643" t="s">
        <v>4136</v>
      </c>
      <c r="G1643">
        <v>27749</v>
      </c>
      <c r="H1643">
        <v>3401</v>
      </c>
      <c r="I1643" s="25" t="s">
        <v>2695</v>
      </c>
      <c r="J1643" t="s">
        <v>2708</v>
      </c>
      <c r="M1643" s="49"/>
    </row>
    <row r="1644" spans="6:13" x14ac:dyDescent="0.25">
      <c r="F1644" t="s">
        <v>4136</v>
      </c>
      <c r="G1644">
        <v>27755</v>
      </c>
      <c r="H1644">
        <v>3401</v>
      </c>
      <c r="I1644" s="25" t="s">
        <v>2695</v>
      </c>
      <c r="J1644" t="s">
        <v>2708</v>
      </c>
      <c r="M1644" s="49"/>
    </row>
    <row r="1645" spans="6:13" x14ac:dyDescent="0.25">
      <c r="F1645" t="s">
        <v>4136</v>
      </c>
      <c r="G1645">
        <v>27751</v>
      </c>
      <c r="H1645">
        <v>3401</v>
      </c>
      <c r="I1645" s="25" t="s">
        <v>2695</v>
      </c>
      <c r="J1645" t="s">
        <v>2708</v>
      </c>
      <c r="M1645" s="49"/>
    </row>
    <row r="1646" spans="6:13" x14ac:dyDescent="0.25">
      <c r="F1646" t="s">
        <v>4137</v>
      </c>
      <c r="G1646">
        <v>25788</v>
      </c>
      <c r="H1646">
        <v>1051</v>
      </c>
      <c r="I1646" s="25" t="s">
        <v>2706</v>
      </c>
      <c r="J1646" t="s">
        <v>2718</v>
      </c>
      <c r="M1646" s="49"/>
    </row>
    <row r="1647" spans="6:13" x14ac:dyDescent="0.25">
      <c r="F1647" t="s">
        <v>2711</v>
      </c>
      <c r="G1647">
        <v>17109</v>
      </c>
      <c r="H1647">
        <v>13071</v>
      </c>
      <c r="I1647" s="25" t="s">
        <v>2812</v>
      </c>
      <c r="J1647" t="s">
        <v>2712</v>
      </c>
      <c r="M1647" s="49"/>
    </row>
    <row r="1648" spans="6:13" x14ac:dyDescent="0.25">
      <c r="F1648" t="s">
        <v>4138</v>
      </c>
      <c r="G1648">
        <v>17111</v>
      </c>
      <c r="H1648">
        <v>13071</v>
      </c>
      <c r="I1648" s="25" t="s">
        <v>2812</v>
      </c>
      <c r="J1648" t="s">
        <v>2712</v>
      </c>
      <c r="M1648" s="49"/>
    </row>
    <row r="1649" spans="6:13" x14ac:dyDescent="0.25">
      <c r="F1649" t="s">
        <v>4139</v>
      </c>
      <c r="G1649">
        <v>73770</v>
      </c>
      <c r="H1649">
        <v>8116</v>
      </c>
      <c r="I1649" s="25" t="s">
        <v>2639</v>
      </c>
      <c r="J1649" t="s">
        <v>2834</v>
      </c>
      <c r="M1649" s="49"/>
    </row>
    <row r="1650" spans="6:13" x14ac:dyDescent="0.25">
      <c r="F1650" t="s">
        <v>4139</v>
      </c>
      <c r="G1650">
        <v>85095</v>
      </c>
      <c r="H1650">
        <v>9176</v>
      </c>
      <c r="I1650" s="25" t="s">
        <v>2671</v>
      </c>
      <c r="J1650" t="s">
        <v>2723</v>
      </c>
      <c r="M1650" s="49"/>
    </row>
    <row r="1651" spans="6:13" x14ac:dyDescent="0.25">
      <c r="F1651" t="s">
        <v>4140</v>
      </c>
      <c r="G1651">
        <v>78588</v>
      </c>
      <c r="H1651">
        <v>8327</v>
      </c>
      <c r="I1651" s="25" t="s">
        <v>2639</v>
      </c>
      <c r="J1651" t="s">
        <v>2898</v>
      </c>
      <c r="M1651" s="49"/>
    </row>
    <row r="1652" spans="6:13" x14ac:dyDescent="0.25">
      <c r="F1652" t="s">
        <v>4141</v>
      </c>
      <c r="G1652">
        <v>86920</v>
      </c>
      <c r="H1652">
        <v>9181</v>
      </c>
      <c r="I1652" s="25" t="s">
        <v>2671</v>
      </c>
      <c r="J1652" t="s">
        <v>3126</v>
      </c>
      <c r="M1652" s="49"/>
    </row>
    <row r="1653" spans="6:13" x14ac:dyDescent="0.25">
      <c r="F1653" t="s">
        <v>4142</v>
      </c>
      <c r="G1653">
        <v>38321</v>
      </c>
      <c r="H1653">
        <v>3158</v>
      </c>
      <c r="I1653" s="25" t="s">
        <v>2695</v>
      </c>
      <c r="J1653" t="s">
        <v>3055</v>
      </c>
      <c r="M1653" s="49"/>
    </row>
    <row r="1654" spans="6:13" x14ac:dyDescent="0.25">
      <c r="F1654" t="s">
        <v>4143</v>
      </c>
      <c r="G1654">
        <v>91599</v>
      </c>
      <c r="H1654">
        <v>9571</v>
      </c>
      <c r="I1654" s="25" t="s">
        <v>2671</v>
      </c>
      <c r="J1654" t="s">
        <v>2734</v>
      </c>
      <c r="M1654" s="49"/>
    </row>
    <row r="1655" spans="6:13" x14ac:dyDescent="0.25">
      <c r="F1655" t="s">
        <v>4144</v>
      </c>
      <c r="G1655">
        <v>79211</v>
      </c>
      <c r="H1655">
        <v>8316</v>
      </c>
      <c r="I1655" s="25" t="s">
        <v>2639</v>
      </c>
      <c r="J1655" t="s">
        <v>3385</v>
      </c>
      <c r="M1655" s="49"/>
    </row>
    <row r="1656" spans="6:13" x14ac:dyDescent="0.25">
      <c r="F1656" t="s">
        <v>4145</v>
      </c>
      <c r="G1656">
        <v>36466</v>
      </c>
      <c r="H1656">
        <v>16063</v>
      </c>
      <c r="I1656" s="25" t="s">
        <v>3005</v>
      </c>
      <c r="J1656" t="s">
        <v>3308</v>
      </c>
      <c r="M1656" s="49"/>
    </row>
    <row r="1657" spans="6:13" x14ac:dyDescent="0.25">
      <c r="F1657" t="s">
        <v>4146</v>
      </c>
      <c r="G1657">
        <v>53507</v>
      </c>
      <c r="H1657">
        <v>7131</v>
      </c>
      <c r="I1657" s="25" t="s">
        <v>2744</v>
      </c>
      <c r="J1657" t="s">
        <v>2643</v>
      </c>
      <c r="M1657" s="49"/>
    </row>
    <row r="1658" spans="6:13" x14ac:dyDescent="0.25">
      <c r="F1658" t="s">
        <v>4147</v>
      </c>
      <c r="G1658">
        <v>56428</v>
      </c>
      <c r="H1658">
        <v>7143</v>
      </c>
      <c r="I1658" s="25" t="s">
        <v>2744</v>
      </c>
      <c r="J1658" t="s">
        <v>2952</v>
      </c>
      <c r="M1658" s="49"/>
    </row>
    <row r="1659" spans="6:13" x14ac:dyDescent="0.25">
      <c r="F1659" t="s">
        <v>4148</v>
      </c>
      <c r="G1659">
        <v>26906</v>
      </c>
      <c r="H1659">
        <v>3454</v>
      </c>
      <c r="I1659" s="25" t="s">
        <v>2695</v>
      </c>
      <c r="J1659" t="s">
        <v>2739</v>
      </c>
      <c r="M1659" s="49"/>
    </row>
    <row r="1660" spans="6:13" x14ac:dyDescent="0.25">
      <c r="F1660" t="s">
        <v>4149</v>
      </c>
      <c r="G1660">
        <v>6842</v>
      </c>
      <c r="H1660">
        <v>15001</v>
      </c>
      <c r="I1660" s="25" t="s">
        <v>2862</v>
      </c>
      <c r="J1660" t="s">
        <v>4150</v>
      </c>
      <c r="M1660" s="49"/>
    </row>
    <row r="1661" spans="6:13" x14ac:dyDescent="0.25">
      <c r="F1661" t="s">
        <v>4149</v>
      </c>
      <c r="G1661">
        <v>6847</v>
      </c>
      <c r="H1661">
        <v>15001</v>
      </c>
      <c r="I1661" s="25" t="s">
        <v>2862</v>
      </c>
      <c r="J1661" t="s">
        <v>4150</v>
      </c>
      <c r="M1661" s="49"/>
    </row>
    <row r="1662" spans="6:13" x14ac:dyDescent="0.25">
      <c r="F1662" t="s">
        <v>4149</v>
      </c>
      <c r="G1662">
        <v>6842</v>
      </c>
      <c r="H1662">
        <v>15001</v>
      </c>
      <c r="I1662" s="25" t="s">
        <v>2862</v>
      </c>
      <c r="J1662" t="s">
        <v>4150</v>
      </c>
      <c r="M1662" s="49"/>
    </row>
    <row r="1663" spans="6:13" x14ac:dyDescent="0.25">
      <c r="F1663" t="s">
        <v>4149</v>
      </c>
      <c r="G1663">
        <v>6862</v>
      </c>
      <c r="H1663">
        <v>15001</v>
      </c>
      <c r="I1663" s="25" t="s">
        <v>2862</v>
      </c>
      <c r="J1663" t="s">
        <v>4150</v>
      </c>
      <c r="M1663" s="49"/>
    </row>
    <row r="1664" spans="6:13" x14ac:dyDescent="0.25">
      <c r="F1664" t="s">
        <v>4149</v>
      </c>
      <c r="G1664">
        <v>6844</v>
      </c>
      <c r="H1664">
        <v>15001</v>
      </c>
      <c r="I1664" s="25" t="s">
        <v>2862</v>
      </c>
      <c r="J1664" t="s">
        <v>4150</v>
      </c>
      <c r="M1664" s="49"/>
    </row>
    <row r="1665" spans="6:13" x14ac:dyDescent="0.25">
      <c r="F1665" t="s">
        <v>4149</v>
      </c>
      <c r="G1665">
        <v>6861</v>
      </c>
      <c r="H1665">
        <v>15001</v>
      </c>
      <c r="I1665" s="25" t="s">
        <v>2862</v>
      </c>
      <c r="J1665" t="s">
        <v>4150</v>
      </c>
      <c r="M1665" s="49"/>
    </row>
    <row r="1666" spans="6:13" x14ac:dyDescent="0.25">
      <c r="F1666" t="s">
        <v>4149</v>
      </c>
      <c r="G1666">
        <v>6849</v>
      </c>
      <c r="H1666">
        <v>15001</v>
      </c>
      <c r="I1666" s="25" t="s">
        <v>2862</v>
      </c>
      <c r="J1666" t="s">
        <v>4150</v>
      </c>
      <c r="M1666" s="49"/>
    </row>
    <row r="1667" spans="6:13" x14ac:dyDescent="0.25">
      <c r="F1667" t="s">
        <v>4149</v>
      </c>
      <c r="G1667">
        <v>6846</v>
      </c>
      <c r="H1667">
        <v>15001</v>
      </c>
      <c r="I1667" s="25" t="s">
        <v>2862</v>
      </c>
      <c r="J1667" t="s">
        <v>4150</v>
      </c>
      <c r="M1667" s="49"/>
    </row>
    <row r="1668" spans="6:13" x14ac:dyDescent="0.25">
      <c r="F1668" t="s">
        <v>4149</v>
      </c>
      <c r="G1668">
        <v>6862</v>
      </c>
      <c r="H1668">
        <v>15001</v>
      </c>
      <c r="I1668" s="25" t="s">
        <v>2862</v>
      </c>
      <c r="J1668" t="s">
        <v>4150</v>
      </c>
      <c r="M1668" s="49"/>
    </row>
    <row r="1669" spans="6:13" x14ac:dyDescent="0.25">
      <c r="F1669" t="s">
        <v>4151</v>
      </c>
      <c r="G1669">
        <v>26847</v>
      </c>
      <c r="H1669">
        <v>3457</v>
      </c>
      <c r="I1669" s="25" t="s">
        <v>2695</v>
      </c>
      <c r="J1669" t="s">
        <v>2841</v>
      </c>
      <c r="M1669" s="49"/>
    </row>
    <row r="1670" spans="6:13" x14ac:dyDescent="0.25">
      <c r="F1670" t="s">
        <v>4152</v>
      </c>
      <c r="G1670">
        <v>32758</v>
      </c>
      <c r="H1670">
        <v>5766</v>
      </c>
      <c r="I1670" s="25" t="s">
        <v>2644</v>
      </c>
      <c r="J1670" t="s">
        <v>2844</v>
      </c>
      <c r="M1670" s="49"/>
    </row>
    <row r="1671" spans="6:13" x14ac:dyDescent="0.25">
      <c r="F1671" t="s">
        <v>4152</v>
      </c>
      <c r="G1671">
        <v>32760</v>
      </c>
      <c r="H1671">
        <v>5766</v>
      </c>
      <c r="I1671" s="25" t="s">
        <v>2644</v>
      </c>
      <c r="J1671" t="s">
        <v>2844</v>
      </c>
      <c r="M1671" s="49"/>
    </row>
    <row r="1672" spans="6:13" x14ac:dyDescent="0.25">
      <c r="F1672" t="s">
        <v>4152</v>
      </c>
      <c r="G1672">
        <v>32756</v>
      </c>
      <c r="H1672">
        <v>5766</v>
      </c>
      <c r="I1672" s="25" t="s">
        <v>2644</v>
      </c>
      <c r="J1672" t="s">
        <v>2844</v>
      </c>
      <c r="M1672" s="49"/>
    </row>
    <row r="1673" spans="6:13" x14ac:dyDescent="0.25">
      <c r="F1673" t="s">
        <v>4153</v>
      </c>
      <c r="G1673">
        <v>97337</v>
      </c>
      <c r="H1673">
        <v>9675</v>
      </c>
      <c r="I1673" s="25" t="s">
        <v>2671</v>
      </c>
      <c r="J1673" t="s">
        <v>2880</v>
      </c>
      <c r="M1673" s="49"/>
    </row>
    <row r="1674" spans="6:13" x14ac:dyDescent="0.25">
      <c r="F1674" t="s">
        <v>4154</v>
      </c>
      <c r="G1674">
        <v>72135</v>
      </c>
      <c r="H1674">
        <v>8416</v>
      </c>
      <c r="I1674" s="25" t="s">
        <v>2639</v>
      </c>
      <c r="J1674" t="s">
        <v>3085</v>
      </c>
      <c r="M1674" s="49"/>
    </row>
    <row r="1675" spans="6:13" x14ac:dyDescent="0.25">
      <c r="F1675" t="s">
        <v>4155</v>
      </c>
      <c r="G1675">
        <v>76706</v>
      </c>
      <c r="H1675">
        <v>8215</v>
      </c>
      <c r="I1675" s="25" t="s">
        <v>2639</v>
      </c>
      <c r="J1675" t="s">
        <v>3345</v>
      </c>
      <c r="M1675" s="49"/>
    </row>
    <row r="1676" spans="6:13" x14ac:dyDescent="0.25">
      <c r="F1676" t="s">
        <v>4156</v>
      </c>
      <c r="G1676">
        <v>79802</v>
      </c>
      <c r="H1676">
        <v>8337</v>
      </c>
      <c r="I1676" s="25" t="s">
        <v>2639</v>
      </c>
      <c r="J1676" t="s">
        <v>2869</v>
      </c>
      <c r="M1676" s="49"/>
    </row>
    <row r="1677" spans="6:13" x14ac:dyDescent="0.25">
      <c r="F1677" t="s">
        <v>4157</v>
      </c>
      <c r="G1677">
        <v>72581</v>
      </c>
      <c r="H1677">
        <v>8415</v>
      </c>
      <c r="I1677" s="25" t="s">
        <v>2639</v>
      </c>
      <c r="J1677" t="s">
        <v>2946</v>
      </c>
      <c r="M1677" s="49"/>
    </row>
    <row r="1678" spans="6:13" x14ac:dyDescent="0.25">
      <c r="F1678" t="s">
        <v>4158</v>
      </c>
      <c r="G1678">
        <v>88451</v>
      </c>
      <c r="H1678">
        <v>8426</v>
      </c>
      <c r="I1678" s="25" t="s">
        <v>2639</v>
      </c>
      <c r="J1678" t="s">
        <v>2702</v>
      </c>
      <c r="M1678" s="49"/>
    </row>
    <row r="1679" spans="6:13" x14ac:dyDescent="0.25">
      <c r="F1679" t="s">
        <v>4159</v>
      </c>
      <c r="G1679">
        <v>73265</v>
      </c>
      <c r="H1679">
        <v>8116</v>
      </c>
      <c r="I1679" s="25" t="s">
        <v>2639</v>
      </c>
      <c r="J1679" t="s">
        <v>2834</v>
      </c>
      <c r="M1679" s="49"/>
    </row>
    <row r="1680" spans="6:13" x14ac:dyDescent="0.25">
      <c r="F1680" t="s">
        <v>4160</v>
      </c>
      <c r="G1680">
        <v>93180</v>
      </c>
      <c r="H1680">
        <v>9375</v>
      </c>
      <c r="I1680" s="25" t="s">
        <v>2671</v>
      </c>
      <c r="J1680" t="s">
        <v>2986</v>
      </c>
      <c r="M1680" s="49"/>
    </row>
    <row r="1681" spans="6:13" x14ac:dyDescent="0.25">
      <c r="F1681" t="s">
        <v>4161</v>
      </c>
      <c r="G1681">
        <v>54411</v>
      </c>
      <c r="H1681">
        <v>7231</v>
      </c>
      <c r="I1681" s="25" t="s">
        <v>2744</v>
      </c>
      <c r="J1681" t="s">
        <v>2664</v>
      </c>
      <c r="M1681" s="49"/>
    </row>
    <row r="1682" spans="6:13" x14ac:dyDescent="0.25">
      <c r="F1682" t="s">
        <v>4161</v>
      </c>
      <c r="G1682">
        <v>54411</v>
      </c>
      <c r="H1682">
        <v>7231</v>
      </c>
      <c r="I1682" s="25" t="s">
        <v>2744</v>
      </c>
      <c r="J1682" t="s">
        <v>2664</v>
      </c>
      <c r="M1682" s="49"/>
    </row>
    <row r="1683" spans="6:13" x14ac:dyDescent="0.25">
      <c r="F1683" t="s">
        <v>4161</v>
      </c>
      <c r="G1683">
        <v>54411</v>
      </c>
      <c r="H1683">
        <v>7235</v>
      </c>
      <c r="I1683" s="25" t="s">
        <v>2744</v>
      </c>
      <c r="J1683" t="s">
        <v>3016</v>
      </c>
      <c r="M1683" s="49"/>
    </row>
    <row r="1684" spans="6:13" x14ac:dyDescent="0.25">
      <c r="F1684" t="s">
        <v>4161</v>
      </c>
      <c r="G1684">
        <v>54411</v>
      </c>
      <c r="H1684">
        <v>7235</v>
      </c>
      <c r="I1684" s="25" t="s">
        <v>2744</v>
      </c>
      <c r="J1684" t="s">
        <v>3016</v>
      </c>
      <c r="M1684" s="49"/>
    </row>
    <row r="1685" spans="6:13" x14ac:dyDescent="0.25">
      <c r="F1685" t="s">
        <v>4162</v>
      </c>
      <c r="G1685">
        <v>21407</v>
      </c>
      <c r="H1685">
        <v>3355</v>
      </c>
      <c r="I1685" s="25" t="s">
        <v>2695</v>
      </c>
      <c r="J1685" t="s">
        <v>2750</v>
      </c>
      <c r="M1685" s="49"/>
    </row>
    <row r="1686" spans="6:13" x14ac:dyDescent="0.25">
      <c r="F1686" t="s">
        <v>4163</v>
      </c>
      <c r="G1686">
        <v>55483</v>
      </c>
      <c r="H1686">
        <v>7134</v>
      </c>
      <c r="I1686" s="25" t="s">
        <v>2744</v>
      </c>
      <c r="J1686" t="s">
        <v>2669</v>
      </c>
      <c r="M1686" s="49"/>
    </row>
    <row r="1687" spans="6:13" x14ac:dyDescent="0.25">
      <c r="F1687" t="s">
        <v>4163</v>
      </c>
      <c r="G1687">
        <v>55483</v>
      </c>
      <c r="H1687">
        <v>7134</v>
      </c>
      <c r="I1687" s="25" t="s">
        <v>2744</v>
      </c>
      <c r="J1687" t="s">
        <v>2669</v>
      </c>
      <c r="M1687" s="49"/>
    </row>
    <row r="1688" spans="6:13" x14ac:dyDescent="0.25">
      <c r="F1688" t="s">
        <v>4163</v>
      </c>
      <c r="G1688">
        <v>55483</v>
      </c>
      <c r="H1688">
        <v>7134</v>
      </c>
      <c r="I1688" s="25" t="s">
        <v>2744</v>
      </c>
      <c r="J1688" t="s">
        <v>2669</v>
      </c>
      <c r="M1688" s="49"/>
    </row>
    <row r="1689" spans="6:13" x14ac:dyDescent="0.25">
      <c r="F1689" t="s">
        <v>4163</v>
      </c>
      <c r="G1689">
        <v>55483</v>
      </c>
      <c r="H1689">
        <v>7134</v>
      </c>
      <c r="I1689" s="25" t="s">
        <v>2744</v>
      </c>
      <c r="J1689" t="s">
        <v>2669</v>
      </c>
      <c r="M1689" s="49"/>
    </row>
    <row r="1690" spans="6:13" x14ac:dyDescent="0.25">
      <c r="F1690" t="s">
        <v>4163</v>
      </c>
      <c r="G1690">
        <v>55483</v>
      </c>
      <c r="H1690">
        <v>7134</v>
      </c>
      <c r="I1690" s="25" t="s">
        <v>2744</v>
      </c>
      <c r="J1690" t="s">
        <v>2669</v>
      </c>
      <c r="M1690" s="49"/>
    </row>
    <row r="1691" spans="6:13" x14ac:dyDescent="0.25">
      <c r="F1691" t="s">
        <v>4163</v>
      </c>
      <c r="G1691">
        <v>55483</v>
      </c>
      <c r="H1691">
        <v>7134</v>
      </c>
      <c r="I1691" s="25" t="s">
        <v>2744</v>
      </c>
      <c r="J1691" t="s">
        <v>2669</v>
      </c>
      <c r="M1691" s="49"/>
    </row>
    <row r="1692" spans="6:13" x14ac:dyDescent="0.25">
      <c r="F1692" t="s">
        <v>4163</v>
      </c>
      <c r="G1692">
        <v>55483</v>
      </c>
      <c r="H1692">
        <v>7140</v>
      </c>
      <c r="I1692" s="25" t="s">
        <v>2744</v>
      </c>
      <c r="J1692" t="s">
        <v>2950</v>
      </c>
      <c r="M1692" s="49"/>
    </row>
    <row r="1693" spans="6:13" x14ac:dyDescent="0.25">
      <c r="F1693" t="s">
        <v>4163</v>
      </c>
      <c r="G1693">
        <v>55483</v>
      </c>
      <c r="H1693">
        <v>7140</v>
      </c>
      <c r="I1693" s="25" t="s">
        <v>2744</v>
      </c>
      <c r="J1693" t="s">
        <v>2950</v>
      </c>
      <c r="M1693" s="49"/>
    </row>
    <row r="1694" spans="6:13" x14ac:dyDescent="0.25">
      <c r="F1694" t="s">
        <v>4163</v>
      </c>
      <c r="G1694">
        <v>55483</v>
      </c>
      <c r="H1694">
        <v>7140</v>
      </c>
      <c r="I1694" s="25" t="s">
        <v>2744</v>
      </c>
      <c r="J1694" t="s">
        <v>2950</v>
      </c>
      <c r="M1694" s="49"/>
    </row>
    <row r="1695" spans="6:13" x14ac:dyDescent="0.25">
      <c r="F1695" t="s">
        <v>4163</v>
      </c>
      <c r="G1695">
        <v>55483</v>
      </c>
      <c r="H1695">
        <v>7140</v>
      </c>
      <c r="I1695" s="25" t="s">
        <v>2744</v>
      </c>
      <c r="J1695" t="s">
        <v>2950</v>
      </c>
      <c r="M1695" s="49"/>
    </row>
    <row r="1696" spans="6:13" x14ac:dyDescent="0.25">
      <c r="F1696" t="s">
        <v>4163</v>
      </c>
      <c r="G1696">
        <v>55483</v>
      </c>
      <c r="H1696">
        <v>7140</v>
      </c>
      <c r="I1696" s="25" t="s">
        <v>2744</v>
      </c>
      <c r="J1696" t="s">
        <v>2950</v>
      </c>
      <c r="M1696" s="49"/>
    </row>
    <row r="1697" spans="6:13" x14ac:dyDescent="0.25">
      <c r="F1697" t="s">
        <v>4163</v>
      </c>
      <c r="G1697">
        <v>55483</v>
      </c>
      <c r="H1697">
        <v>7140</v>
      </c>
      <c r="I1697" s="25" t="s">
        <v>2744</v>
      </c>
      <c r="J1697" t="s">
        <v>2950</v>
      </c>
      <c r="M1697" s="49"/>
    </row>
    <row r="1698" spans="6:13" x14ac:dyDescent="0.25">
      <c r="F1698" t="s">
        <v>4164</v>
      </c>
      <c r="G1698">
        <v>38530</v>
      </c>
      <c r="H1698">
        <v>3151</v>
      </c>
      <c r="I1698" s="25" t="s">
        <v>2695</v>
      </c>
      <c r="J1698" t="s">
        <v>2747</v>
      </c>
      <c r="M1698" s="49"/>
    </row>
    <row r="1699" spans="6:13" x14ac:dyDescent="0.25">
      <c r="F1699" t="s">
        <v>4165</v>
      </c>
      <c r="G1699">
        <v>64807</v>
      </c>
      <c r="H1699">
        <v>6432</v>
      </c>
      <c r="I1699" s="25" t="s">
        <v>2667</v>
      </c>
      <c r="J1699" t="s">
        <v>2959</v>
      </c>
      <c r="M1699" s="49"/>
    </row>
    <row r="1700" spans="6:13" x14ac:dyDescent="0.25">
      <c r="F1700" t="s">
        <v>4166</v>
      </c>
      <c r="G1700">
        <v>86420</v>
      </c>
      <c r="H1700">
        <v>9772</v>
      </c>
      <c r="I1700" s="25" t="s">
        <v>2671</v>
      </c>
      <c r="J1700" t="s">
        <v>2738</v>
      </c>
      <c r="M1700" s="49"/>
    </row>
    <row r="1701" spans="6:13" x14ac:dyDescent="0.25">
      <c r="F1701" t="s">
        <v>4167</v>
      </c>
      <c r="G1701">
        <v>31199</v>
      </c>
      <c r="H1701">
        <v>3254</v>
      </c>
      <c r="I1701" s="25" t="s">
        <v>2695</v>
      </c>
      <c r="J1701" t="s">
        <v>2817</v>
      </c>
      <c r="M1701" s="49"/>
    </row>
    <row r="1702" spans="6:13" x14ac:dyDescent="0.25">
      <c r="F1702" t="s">
        <v>4168</v>
      </c>
      <c r="G1702">
        <v>69234</v>
      </c>
      <c r="H1702">
        <v>8226</v>
      </c>
      <c r="I1702" s="25" t="s">
        <v>2639</v>
      </c>
      <c r="J1702" t="s">
        <v>3063</v>
      </c>
      <c r="M1702" s="49"/>
    </row>
    <row r="1703" spans="6:13" x14ac:dyDescent="0.25">
      <c r="F1703" t="s">
        <v>4169</v>
      </c>
      <c r="G1703">
        <v>67811</v>
      </c>
      <c r="H1703">
        <v>7333</v>
      </c>
      <c r="I1703" s="25" t="s">
        <v>2744</v>
      </c>
      <c r="J1703" t="s">
        <v>2724</v>
      </c>
      <c r="M1703" s="49"/>
    </row>
    <row r="1704" spans="6:13" x14ac:dyDescent="0.25">
      <c r="F1704" t="s">
        <v>4170</v>
      </c>
      <c r="G1704">
        <v>37633</v>
      </c>
      <c r="H1704">
        <v>3255</v>
      </c>
      <c r="I1704" s="25" t="s">
        <v>2695</v>
      </c>
      <c r="J1704" t="s">
        <v>3665</v>
      </c>
      <c r="M1704" s="49"/>
    </row>
    <row r="1705" spans="6:13" x14ac:dyDescent="0.25">
      <c r="F1705" t="s">
        <v>4171</v>
      </c>
      <c r="G1705">
        <v>34519</v>
      </c>
      <c r="H1705">
        <v>6635</v>
      </c>
      <c r="I1705" s="25" t="s">
        <v>2667</v>
      </c>
      <c r="J1705" t="s">
        <v>2929</v>
      </c>
      <c r="M1705" s="49"/>
    </row>
    <row r="1706" spans="6:13" x14ac:dyDescent="0.25">
      <c r="F1706" t="s">
        <v>4172</v>
      </c>
      <c r="G1706">
        <v>34474</v>
      </c>
      <c r="H1706">
        <v>6635</v>
      </c>
      <c r="I1706" s="25" t="s">
        <v>2667</v>
      </c>
      <c r="J1706" t="s">
        <v>2929</v>
      </c>
      <c r="M1706" s="49"/>
    </row>
    <row r="1707" spans="6:13" x14ac:dyDescent="0.25">
      <c r="F1707" t="s">
        <v>4173</v>
      </c>
      <c r="G1707">
        <v>31603</v>
      </c>
      <c r="H1707">
        <v>3256</v>
      </c>
      <c r="I1707" s="25" t="s">
        <v>2695</v>
      </c>
      <c r="J1707" t="s">
        <v>2892</v>
      </c>
      <c r="M1707" s="49"/>
    </row>
    <row r="1708" spans="6:13" x14ac:dyDescent="0.25">
      <c r="F1708" t="s">
        <v>2715</v>
      </c>
      <c r="G1708">
        <v>49356</v>
      </c>
      <c r="H1708">
        <v>3251</v>
      </c>
      <c r="I1708" s="25" t="s">
        <v>2695</v>
      </c>
      <c r="J1708" t="s">
        <v>2715</v>
      </c>
      <c r="M1708" s="49"/>
    </row>
    <row r="1709" spans="6:13" x14ac:dyDescent="0.25">
      <c r="F1709" t="s">
        <v>4174</v>
      </c>
      <c r="G1709">
        <v>56269</v>
      </c>
      <c r="H1709">
        <v>7138</v>
      </c>
      <c r="I1709" s="25" t="s">
        <v>2744</v>
      </c>
      <c r="J1709" t="s">
        <v>3110</v>
      </c>
      <c r="M1709" s="49"/>
    </row>
    <row r="1710" spans="6:13" x14ac:dyDescent="0.25">
      <c r="F1710" t="s">
        <v>4174</v>
      </c>
      <c r="G1710">
        <v>56269</v>
      </c>
      <c r="H1710">
        <v>7138</v>
      </c>
      <c r="I1710" s="25" t="s">
        <v>2744</v>
      </c>
      <c r="J1710" t="s">
        <v>3110</v>
      </c>
      <c r="M1710" s="49"/>
    </row>
    <row r="1711" spans="6:13" x14ac:dyDescent="0.25">
      <c r="F1711" t="s">
        <v>4175</v>
      </c>
      <c r="G1711">
        <v>18347</v>
      </c>
      <c r="H1711">
        <v>13073</v>
      </c>
      <c r="I1711" s="25" t="s">
        <v>2812</v>
      </c>
      <c r="J1711" t="s">
        <v>2813</v>
      </c>
      <c r="M1711" s="49"/>
    </row>
    <row r="1712" spans="6:13" x14ac:dyDescent="0.25">
      <c r="F1712" t="s">
        <v>4176</v>
      </c>
      <c r="G1712">
        <v>91456</v>
      </c>
      <c r="H1712">
        <v>9575</v>
      </c>
      <c r="I1712" s="25" t="s">
        <v>2671</v>
      </c>
      <c r="J1712" t="s">
        <v>3370</v>
      </c>
      <c r="M1712" s="49"/>
    </row>
    <row r="1713" spans="6:13" x14ac:dyDescent="0.25">
      <c r="F1713" t="s">
        <v>4177</v>
      </c>
      <c r="G1713">
        <v>86911</v>
      </c>
      <c r="H1713">
        <v>9181</v>
      </c>
      <c r="I1713" s="25" t="s">
        <v>2671</v>
      </c>
      <c r="J1713" t="s">
        <v>3126</v>
      </c>
      <c r="M1713" s="49"/>
    </row>
    <row r="1714" spans="6:13" x14ac:dyDescent="0.25">
      <c r="F1714" t="s">
        <v>4178</v>
      </c>
      <c r="G1714">
        <v>89165</v>
      </c>
      <c r="H1714">
        <v>8425</v>
      </c>
      <c r="I1714" s="25" t="s">
        <v>2639</v>
      </c>
      <c r="J1714" t="s">
        <v>2648</v>
      </c>
      <c r="M1714" s="49"/>
    </row>
    <row r="1715" spans="6:13" x14ac:dyDescent="0.25">
      <c r="F1715" t="s">
        <v>4178</v>
      </c>
      <c r="G1715">
        <v>89165</v>
      </c>
      <c r="H1715">
        <v>8426</v>
      </c>
      <c r="I1715" s="25" t="s">
        <v>2639</v>
      </c>
      <c r="J1715" t="s">
        <v>2702</v>
      </c>
      <c r="M1715" s="49"/>
    </row>
    <row r="1716" spans="6:13" x14ac:dyDescent="0.25">
      <c r="F1716" t="s">
        <v>4179</v>
      </c>
      <c r="G1716">
        <v>90599</v>
      </c>
      <c r="H1716">
        <v>9571</v>
      </c>
      <c r="I1716" s="25" t="s">
        <v>2671</v>
      </c>
      <c r="J1716" t="s">
        <v>2734</v>
      </c>
      <c r="M1716" s="49"/>
    </row>
    <row r="1717" spans="6:13" x14ac:dyDescent="0.25">
      <c r="F1717" t="s">
        <v>4180</v>
      </c>
      <c r="G1717">
        <v>84378</v>
      </c>
      <c r="H1717">
        <v>9277</v>
      </c>
      <c r="I1717" s="25" t="s">
        <v>2671</v>
      </c>
      <c r="J1717" t="s">
        <v>3150</v>
      </c>
      <c r="M1717" s="49"/>
    </row>
    <row r="1718" spans="6:13" x14ac:dyDescent="0.25">
      <c r="F1718" t="s">
        <v>4181</v>
      </c>
      <c r="G1718">
        <v>91463</v>
      </c>
      <c r="H1718">
        <v>9575</v>
      </c>
      <c r="I1718" s="25" t="s">
        <v>2671</v>
      </c>
      <c r="J1718" t="s">
        <v>3370</v>
      </c>
      <c r="M1718" s="49"/>
    </row>
    <row r="1719" spans="6:13" x14ac:dyDescent="0.25">
      <c r="F1719" t="s">
        <v>4182</v>
      </c>
      <c r="G1719">
        <v>92542</v>
      </c>
      <c r="H1719">
        <v>9376</v>
      </c>
      <c r="I1719" s="25" t="s">
        <v>2671</v>
      </c>
      <c r="J1719" t="s">
        <v>3011</v>
      </c>
      <c r="M1719" s="49"/>
    </row>
    <row r="1720" spans="6:13" x14ac:dyDescent="0.25">
      <c r="F1720" t="s">
        <v>4183</v>
      </c>
      <c r="G1720">
        <v>92345</v>
      </c>
      <c r="H1720">
        <v>9373</v>
      </c>
      <c r="I1720" s="25" t="s">
        <v>2671</v>
      </c>
      <c r="J1720" t="s">
        <v>3512</v>
      </c>
      <c r="M1720" s="49"/>
    </row>
    <row r="1721" spans="6:13" x14ac:dyDescent="0.25">
      <c r="F1721" t="s">
        <v>4184</v>
      </c>
      <c r="G1721">
        <v>78661</v>
      </c>
      <c r="H1721">
        <v>8325</v>
      </c>
      <c r="I1721" s="25" t="s">
        <v>2639</v>
      </c>
      <c r="J1721" t="s">
        <v>2829</v>
      </c>
      <c r="M1721" s="49"/>
    </row>
    <row r="1722" spans="6:13" x14ac:dyDescent="0.25">
      <c r="F1722" t="s">
        <v>4185</v>
      </c>
      <c r="G1722">
        <v>87463</v>
      </c>
      <c r="H1722">
        <v>9780</v>
      </c>
      <c r="I1722" s="25" t="s">
        <v>2671</v>
      </c>
      <c r="J1722" t="s">
        <v>2899</v>
      </c>
      <c r="M1722" s="49"/>
    </row>
    <row r="1723" spans="6:13" x14ac:dyDescent="0.25">
      <c r="F1723" t="s">
        <v>4186</v>
      </c>
      <c r="G1723">
        <v>83623</v>
      </c>
      <c r="H1723">
        <v>9173</v>
      </c>
      <c r="I1723" s="25" t="s">
        <v>2671</v>
      </c>
      <c r="J1723" t="s">
        <v>3280</v>
      </c>
      <c r="M1723" s="49"/>
    </row>
    <row r="1724" spans="6:13" x14ac:dyDescent="0.25">
      <c r="F1724" t="s">
        <v>4187</v>
      </c>
      <c r="G1724">
        <v>63128</v>
      </c>
      <c r="H1724">
        <v>6438</v>
      </c>
      <c r="I1724" s="25" t="s">
        <v>2667</v>
      </c>
      <c r="J1724" t="s">
        <v>4188</v>
      </c>
      <c r="M1724" s="49"/>
    </row>
    <row r="1725" spans="6:13" x14ac:dyDescent="0.25">
      <c r="F1725" t="s">
        <v>4189</v>
      </c>
      <c r="G1725">
        <v>35716</v>
      </c>
      <c r="H1725">
        <v>6532</v>
      </c>
      <c r="I1725" s="25" t="s">
        <v>2667</v>
      </c>
      <c r="J1725" t="s">
        <v>3176</v>
      </c>
      <c r="M1725" s="49"/>
    </row>
    <row r="1726" spans="6:13" x14ac:dyDescent="0.25">
      <c r="F1726" t="s">
        <v>4190</v>
      </c>
      <c r="G1726">
        <v>65582</v>
      </c>
      <c r="H1726">
        <v>7141</v>
      </c>
      <c r="I1726" s="25" t="s">
        <v>2744</v>
      </c>
      <c r="J1726" t="s">
        <v>3009</v>
      </c>
      <c r="M1726" s="49"/>
    </row>
    <row r="1727" spans="6:13" x14ac:dyDescent="0.25">
      <c r="F1727" t="s">
        <v>4191</v>
      </c>
      <c r="G1727">
        <v>35684</v>
      </c>
      <c r="H1727">
        <v>6532</v>
      </c>
      <c r="I1727" s="25" t="s">
        <v>2667</v>
      </c>
      <c r="J1727" t="s">
        <v>3176</v>
      </c>
      <c r="M1727" s="49"/>
    </row>
    <row r="1728" spans="6:13" x14ac:dyDescent="0.25">
      <c r="F1728" t="s">
        <v>4191</v>
      </c>
      <c r="G1728">
        <v>35685</v>
      </c>
      <c r="H1728">
        <v>6532</v>
      </c>
      <c r="I1728" s="25" t="s">
        <v>2667</v>
      </c>
      <c r="J1728" t="s">
        <v>3176</v>
      </c>
      <c r="M1728" s="49"/>
    </row>
    <row r="1729" spans="6:13" x14ac:dyDescent="0.25">
      <c r="F1729" t="s">
        <v>4191</v>
      </c>
      <c r="G1729">
        <v>35683</v>
      </c>
      <c r="H1729">
        <v>6532</v>
      </c>
      <c r="I1729" s="25" t="s">
        <v>2667</v>
      </c>
      <c r="J1729" t="s">
        <v>3176</v>
      </c>
      <c r="M1729" s="49"/>
    </row>
    <row r="1730" spans="6:13" x14ac:dyDescent="0.25">
      <c r="F1730" t="s">
        <v>4191</v>
      </c>
      <c r="G1730">
        <v>35687</v>
      </c>
      <c r="H1730">
        <v>6532</v>
      </c>
      <c r="I1730" s="25" t="s">
        <v>2667</v>
      </c>
      <c r="J1730" t="s">
        <v>3176</v>
      </c>
      <c r="M1730" s="49"/>
    </row>
    <row r="1731" spans="6:13" x14ac:dyDescent="0.25">
      <c r="F1731" t="s">
        <v>4191</v>
      </c>
      <c r="G1731">
        <v>35690</v>
      </c>
      <c r="H1731">
        <v>6532</v>
      </c>
      <c r="I1731" s="25" t="s">
        <v>2667</v>
      </c>
      <c r="J1731" t="s">
        <v>3176</v>
      </c>
      <c r="M1731" s="49"/>
    </row>
    <row r="1732" spans="6:13" x14ac:dyDescent="0.25">
      <c r="F1732" t="s">
        <v>4191</v>
      </c>
      <c r="G1732">
        <v>35689</v>
      </c>
      <c r="H1732">
        <v>6532</v>
      </c>
      <c r="I1732" s="25" t="s">
        <v>2667</v>
      </c>
      <c r="J1732" t="s">
        <v>3176</v>
      </c>
      <c r="M1732" s="49"/>
    </row>
    <row r="1733" spans="6:13" x14ac:dyDescent="0.25">
      <c r="F1733" t="s">
        <v>4191</v>
      </c>
      <c r="G1733">
        <v>35688</v>
      </c>
      <c r="H1733">
        <v>6532</v>
      </c>
      <c r="I1733" s="25" t="s">
        <v>2667</v>
      </c>
      <c r="J1733" t="s">
        <v>3176</v>
      </c>
      <c r="M1733" s="49"/>
    </row>
    <row r="1734" spans="6:13" x14ac:dyDescent="0.25">
      <c r="F1734" t="s">
        <v>4191</v>
      </c>
      <c r="G1734">
        <v>35686</v>
      </c>
      <c r="H1734">
        <v>6532</v>
      </c>
      <c r="I1734" s="25" t="s">
        <v>2667</v>
      </c>
      <c r="J1734" t="s">
        <v>3176</v>
      </c>
      <c r="M1734" s="49"/>
    </row>
    <row r="1735" spans="6:13" x14ac:dyDescent="0.25">
      <c r="F1735" t="s">
        <v>2852</v>
      </c>
      <c r="G1735">
        <v>89407</v>
      </c>
      <c r="H1735">
        <v>9773</v>
      </c>
      <c r="I1735" s="25" t="s">
        <v>2671</v>
      </c>
      <c r="J1735" t="s">
        <v>2852</v>
      </c>
      <c r="M1735" s="49"/>
    </row>
    <row r="1736" spans="6:13" x14ac:dyDescent="0.25">
      <c r="F1736" t="s">
        <v>4192</v>
      </c>
      <c r="G1736">
        <v>66763</v>
      </c>
      <c r="H1736">
        <v>10044</v>
      </c>
      <c r="I1736" s="25" t="s">
        <v>3470</v>
      </c>
      <c r="J1736" t="s">
        <v>3843</v>
      </c>
      <c r="M1736" s="49"/>
    </row>
    <row r="1737" spans="6:13" x14ac:dyDescent="0.25">
      <c r="F1737" t="s">
        <v>4193</v>
      </c>
      <c r="G1737">
        <v>37351</v>
      </c>
      <c r="H1737">
        <v>16061</v>
      </c>
      <c r="I1737" s="25" t="s">
        <v>3005</v>
      </c>
      <c r="J1737" t="s">
        <v>2730</v>
      </c>
      <c r="M1737" s="49"/>
    </row>
    <row r="1738" spans="6:13" x14ac:dyDescent="0.25">
      <c r="F1738" t="s">
        <v>4194</v>
      </c>
      <c r="G1738">
        <v>84130</v>
      </c>
      <c r="H1738">
        <v>9279</v>
      </c>
      <c r="I1738" s="25" t="s">
        <v>2671</v>
      </c>
      <c r="J1738" t="s">
        <v>4195</v>
      </c>
      <c r="M1738" s="49"/>
    </row>
    <row r="1739" spans="6:13" x14ac:dyDescent="0.25">
      <c r="F1739" t="s">
        <v>4196</v>
      </c>
      <c r="G1739">
        <v>97497</v>
      </c>
      <c r="H1739">
        <v>9678</v>
      </c>
      <c r="I1739" s="25" t="s">
        <v>2671</v>
      </c>
      <c r="J1739" t="s">
        <v>3539</v>
      </c>
      <c r="M1739" s="49"/>
    </row>
    <row r="1740" spans="6:13" x14ac:dyDescent="0.25">
      <c r="F1740" t="s">
        <v>4197</v>
      </c>
      <c r="G1740">
        <v>91550</v>
      </c>
      <c r="H1740">
        <v>9571</v>
      </c>
      <c r="I1740" s="25" t="s">
        <v>2671</v>
      </c>
      <c r="J1740" t="s">
        <v>2734</v>
      </c>
      <c r="M1740" s="49"/>
    </row>
    <row r="1741" spans="6:13" x14ac:dyDescent="0.25">
      <c r="F1741" t="s">
        <v>4198</v>
      </c>
      <c r="G1741">
        <v>86424</v>
      </c>
      <c r="H1741">
        <v>9772</v>
      </c>
      <c r="I1741" s="25" t="s">
        <v>2671</v>
      </c>
      <c r="J1741" t="s">
        <v>2738</v>
      </c>
      <c r="M1741" s="49"/>
    </row>
    <row r="1742" spans="6:13" x14ac:dyDescent="0.25">
      <c r="F1742" t="s">
        <v>4199</v>
      </c>
      <c r="G1742">
        <v>49413</v>
      </c>
      <c r="H1742">
        <v>3460</v>
      </c>
      <c r="I1742" s="25" t="s">
        <v>2695</v>
      </c>
      <c r="J1742" t="s">
        <v>3029</v>
      </c>
      <c r="M1742" s="49"/>
    </row>
    <row r="1743" spans="6:13" x14ac:dyDescent="0.25">
      <c r="F1743" t="s">
        <v>4200</v>
      </c>
      <c r="G1743">
        <v>46535</v>
      </c>
      <c r="H1743">
        <v>5170</v>
      </c>
      <c r="I1743" s="25" t="s">
        <v>2644</v>
      </c>
      <c r="J1743" t="s">
        <v>2949</v>
      </c>
      <c r="M1743" s="49"/>
    </row>
    <row r="1744" spans="6:13" x14ac:dyDescent="0.25">
      <c r="F1744" t="s">
        <v>4200</v>
      </c>
      <c r="G1744">
        <v>46537</v>
      </c>
      <c r="H1744">
        <v>5170</v>
      </c>
      <c r="I1744" s="25" t="s">
        <v>2644</v>
      </c>
      <c r="J1744" t="s">
        <v>2949</v>
      </c>
      <c r="M1744" s="49"/>
    </row>
    <row r="1745" spans="6:13" x14ac:dyDescent="0.25">
      <c r="F1745" t="s">
        <v>4200</v>
      </c>
      <c r="G1745">
        <v>46539</v>
      </c>
      <c r="H1745">
        <v>5170</v>
      </c>
      <c r="I1745" s="25" t="s">
        <v>2644</v>
      </c>
      <c r="J1745" t="s">
        <v>2949</v>
      </c>
      <c r="M1745" s="49"/>
    </row>
    <row r="1746" spans="6:13" x14ac:dyDescent="0.25">
      <c r="F1746" t="s">
        <v>4201</v>
      </c>
      <c r="G1746">
        <v>36160</v>
      </c>
      <c r="H1746">
        <v>6631</v>
      </c>
      <c r="I1746" s="25" t="s">
        <v>2667</v>
      </c>
      <c r="J1746" t="s">
        <v>2766</v>
      </c>
      <c r="M1746" s="49"/>
    </row>
    <row r="1747" spans="6:13" x14ac:dyDescent="0.25">
      <c r="F1747" t="s">
        <v>4202</v>
      </c>
      <c r="G1747">
        <v>1744</v>
      </c>
      <c r="H1747">
        <v>14628</v>
      </c>
      <c r="I1747" s="25" t="s">
        <v>2756</v>
      </c>
      <c r="J1747" t="s">
        <v>2968</v>
      </c>
      <c r="M1747" s="49"/>
    </row>
    <row r="1748" spans="6:13" x14ac:dyDescent="0.25">
      <c r="F1748" t="s">
        <v>4203</v>
      </c>
      <c r="G1748">
        <v>67246</v>
      </c>
      <c r="H1748">
        <v>7332</v>
      </c>
      <c r="I1748" s="25" t="s">
        <v>2744</v>
      </c>
      <c r="J1748" t="s">
        <v>3061</v>
      </c>
      <c r="M1748" s="49"/>
    </row>
    <row r="1749" spans="6:13" x14ac:dyDescent="0.25">
      <c r="F1749" t="s">
        <v>4204</v>
      </c>
      <c r="G1749">
        <v>89561</v>
      </c>
      <c r="H1749">
        <v>8135</v>
      </c>
      <c r="I1749" s="25" t="s">
        <v>2639</v>
      </c>
      <c r="J1749" t="s">
        <v>3437</v>
      </c>
      <c r="M1749" s="49"/>
    </row>
    <row r="1750" spans="6:13" x14ac:dyDescent="0.25">
      <c r="F1750" t="s">
        <v>4205</v>
      </c>
      <c r="G1750">
        <v>49201</v>
      </c>
      <c r="H1750">
        <v>3459</v>
      </c>
      <c r="I1750" s="25" t="s">
        <v>2695</v>
      </c>
      <c r="J1750" t="s">
        <v>2913</v>
      </c>
      <c r="M1750" s="49"/>
    </row>
    <row r="1751" spans="6:13" x14ac:dyDescent="0.25">
      <c r="F1751" t="s">
        <v>4206</v>
      </c>
      <c r="G1751">
        <v>97456</v>
      </c>
      <c r="H1751">
        <v>9678</v>
      </c>
      <c r="I1751" s="25" t="s">
        <v>2671</v>
      </c>
      <c r="J1751" t="s">
        <v>3539</v>
      </c>
      <c r="M1751" s="49"/>
    </row>
    <row r="1752" spans="6:13" x14ac:dyDescent="0.25">
      <c r="F1752" t="s">
        <v>4207</v>
      </c>
      <c r="G1752">
        <v>67596</v>
      </c>
      <c r="H1752">
        <v>7331</v>
      </c>
      <c r="I1752" s="25" t="s">
        <v>2744</v>
      </c>
      <c r="J1752" t="s">
        <v>2650</v>
      </c>
      <c r="M1752" s="49"/>
    </row>
    <row r="1753" spans="6:13" x14ac:dyDescent="0.25">
      <c r="F1753" t="s">
        <v>4208</v>
      </c>
      <c r="G1753">
        <v>91723</v>
      </c>
      <c r="H1753">
        <v>9577</v>
      </c>
      <c r="I1753" s="25" t="s">
        <v>2671</v>
      </c>
      <c r="J1753" t="s">
        <v>2678</v>
      </c>
      <c r="M1753" s="49"/>
    </row>
    <row r="1754" spans="6:13" x14ac:dyDescent="0.25">
      <c r="F1754" t="s">
        <v>4209</v>
      </c>
      <c r="G1754">
        <v>71254</v>
      </c>
      <c r="H1754">
        <v>8118</v>
      </c>
      <c r="I1754" s="25" t="s">
        <v>2639</v>
      </c>
      <c r="J1754" t="s">
        <v>2763</v>
      </c>
      <c r="M1754" s="49"/>
    </row>
    <row r="1755" spans="6:13" x14ac:dyDescent="0.25">
      <c r="F1755" t="s">
        <v>4210</v>
      </c>
      <c r="G1755">
        <v>75335</v>
      </c>
      <c r="H1755">
        <v>8235</v>
      </c>
      <c r="I1755" s="25" t="s">
        <v>2639</v>
      </c>
      <c r="J1755" t="s">
        <v>3043</v>
      </c>
      <c r="M1755" s="49"/>
    </row>
    <row r="1756" spans="6:13" x14ac:dyDescent="0.25">
      <c r="F1756" t="s">
        <v>4211</v>
      </c>
      <c r="G1756">
        <v>4720</v>
      </c>
      <c r="H1756">
        <v>14522</v>
      </c>
      <c r="I1756" s="25" t="s">
        <v>2756</v>
      </c>
      <c r="J1756" t="s">
        <v>2721</v>
      </c>
      <c r="M1756" s="49"/>
    </row>
    <row r="1757" spans="6:13" x14ac:dyDescent="0.25">
      <c r="F1757" t="s">
        <v>4212</v>
      </c>
      <c r="G1757">
        <v>3253</v>
      </c>
      <c r="H1757">
        <v>12062</v>
      </c>
      <c r="I1757" s="25" t="s">
        <v>2977</v>
      </c>
      <c r="J1757" t="s">
        <v>3310</v>
      </c>
      <c r="M1757" s="49"/>
    </row>
    <row r="1758" spans="6:13" x14ac:dyDescent="0.25">
      <c r="F1758" t="s">
        <v>4213</v>
      </c>
      <c r="G1758">
        <v>3159</v>
      </c>
      <c r="H1758">
        <v>12071</v>
      </c>
      <c r="I1758" s="25" t="s">
        <v>2977</v>
      </c>
      <c r="J1758" t="s">
        <v>3985</v>
      </c>
      <c r="M1758" s="49"/>
    </row>
    <row r="1759" spans="6:13" x14ac:dyDescent="0.25">
      <c r="F1759" t="s">
        <v>4214</v>
      </c>
      <c r="G1759">
        <v>2692</v>
      </c>
      <c r="H1759">
        <v>14625</v>
      </c>
      <c r="I1759" s="25" t="s">
        <v>2756</v>
      </c>
      <c r="J1759" t="s">
        <v>2662</v>
      </c>
      <c r="M1759" s="49"/>
    </row>
    <row r="1760" spans="6:13" x14ac:dyDescent="0.25">
      <c r="F1760" t="s">
        <v>4215</v>
      </c>
      <c r="G1760">
        <v>79804</v>
      </c>
      <c r="H1760">
        <v>8337</v>
      </c>
      <c r="I1760" s="25" t="s">
        <v>2639</v>
      </c>
      <c r="J1760" t="s">
        <v>2869</v>
      </c>
      <c r="M1760" s="49"/>
    </row>
    <row r="1761" spans="6:13" x14ac:dyDescent="0.25">
      <c r="F1761" t="s">
        <v>4216</v>
      </c>
      <c r="G1761">
        <v>95182</v>
      </c>
      <c r="H1761">
        <v>9475</v>
      </c>
      <c r="I1761" s="25" t="s">
        <v>2671</v>
      </c>
      <c r="J1761" t="s">
        <v>2822</v>
      </c>
      <c r="M1761" s="49"/>
    </row>
    <row r="1762" spans="6:13" x14ac:dyDescent="0.25">
      <c r="F1762" t="s">
        <v>4217</v>
      </c>
      <c r="G1762">
        <v>21739</v>
      </c>
      <c r="H1762">
        <v>3359</v>
      </c>
      <c r="I1762" s="25" t="s">
        <v>2695</v>
      </c>
      <c r="J1762" t="s">
        <v>2779</v>
      </c>
      <c r="M1762" s="49"/>
    </row>
    <row r="1763" spans="6:13" x14ac:dyDescent="0.25">
      <c r="F1763" t="s">
        <v>4218</v>
      </c>
      <c r="G1763">
        <v>24989</v>
      </c>
      <c r="H1763">
        <v>1059</v>
      </c>
      <c r="I1763" s="25" t="s">
        <v>2706</v>
      </c>
      <c r="J1763" t="s">
        <v>2975</v>
      </c>
      <c r="M1763" s="49"/>
    </row>
    <row r="1764" spans="6:13" x14ac:dyDescent="0.25">
      <c r="F1764" t="s">
        <v>4219</v>
      </c>
      <c r="G1764">
        <v>91795</v>
      </c>
      <c r="H1764">
        <v>9176</v>
      </c>
      <c r="I1764" s="25" t="s">
        <v>2671</v>
      </c>
      <c r="J1764" t="s">
        <v>2723</v>
      </c>
      <c r="M1764" s="49"/>
    </row>
    <row r="1765" spans="6:13" x14ac:dyDescent="0.25">
      <c r="F1765" t="s">
        <v>4220</v>
      </c>
      <c r="G1765">
        <v>91601</v>
      </c>
      <c r="H1765">
        <v>9571</v>
      </c>
      <c r="I1765" s="25" t="s">
        <v>2671</v>
      </c>
      <c r="J1765" t="s">
        <v>2734</v>
      </c>
      <c r="M1765" s="49"/>
    </row>
    <row r="1766" spans="6:13" x14ac:dyDescent="0.25">
      <c r="F1766" t="s">
        <v>4221</v>
      </c>
      <c r="G1766">
        <v>19303</v>
      </c>
      <c r="H1766">
        <v>13076</v>
      </c>
      <c r="I1766" s="25" t="s">
        <v>2812</v>
      </c>
      <c r="J1766" t="s">
        <v>2855</v>
      </c>
      <c r="M1766" s="49"/>
    </row>
    <row r="1767" spans="6:13" x14ac:dyDescent="0.25">
      <c r="F1767" t="s">
        <v>4222</v>
      </c>
      <c r="G1767">
        <v>4880</v>
      </c>
      <c r="H1767">
        <v>14730</v>
      </c>
      <c r="I1767" s="25" t="s">
        <v>2756</v>
      </c>
      <c r="J1767" t="s">
        <v>2704</v>
      </c>
      <c r="M1767" s="49"/>
    </row>
    <row r="1768" spans="6:13" x14ac:dyDescent="0.25">
      <c r="F1768" t="s">
        <v>4223</v>
      </c>
      <c r="G1768">
        <v>19374</v>
      </c>
      <c r="H1768">
        <v>13076</v>
      </c>
      <c r="I1768" s="25" t="s">
        <v>2812</v>
      </c>
      <c r="J1768" t="s">
        <v>2855</v>
      </c>
      <c r="M1768" s="49"/>
    </row>
    <row r="1769" spans="6:13" x14ac:dyDescent="0.25">
      <c r="F1769" t="s">
        <v>4224</v>
      </c>
      <c r="G1769">
        <v>78166</v>
      </c>
      <c r="H1769">
        <v>8326</v>
      </c>
      <c r="I1769" s="25" t="s">
        <v>2639</v>
      </c>
      <c r="J1769" t="s">
        <v>3259</v>
      </c>
      <c r="M1769" s="49"/>
    </row>
    <row r="1770" spans="6:13" x14ac:dyDescent="0.25">
      <c r="F1770" t="s">
        <v>4224</v>
      </c>
      <c r="G1770">
        <v>78166</v>
      </c>
      <c r="H1770">
        <v>8326</v>
      </c>
      <c r="I1770" s="25" t="s">
        <v>2639</v>
      </c>
      <c r="J1770" t="s">
        <v>3259</v>
      </c>
      <c r="M1770" s="49"/>
    </row>
    <row r="1771" spans="6:13" x14ac:dyDescent="0.25">
      <c r="F1771" t="s">
        <v>4225</v>
      </c>
      <c r="G1771">
        <v>93093</v>
      </c>
      <c r="H1771">
        <v>9375</v>
      </c>
      <c r="I1771" s="25" t="s">
        <v>2671</v>
      </c>
      <c r="J1771" t="s">
        <v>2986</v>
      </c>
      <c r="M1771" s="49"/>
    </row>
    <row r="1772" spans="6:13" x14ac:dyDescent="0.25">
      <c r="F1772" t="s">
        <v>4226</v>
      </c>
      <c r="G1772">
        <v>86609</v>
      </c>
      <c r="H1772">
        <v>9779</v>
      </c>
      <c r="I1772" s="25" t="s">
        <v>2671</v>
      </c>
      <c r="J1772" t="s">
        <v>2901</v>
      </c>
      <c r="M1772" s="49"/>
    </row>
    <row r="1773" spans="6:13" x14ac:dyDescent="0.25">
      <c r="F1773" t="s">
        <v>4227</v>
      </c>
      <c r="G1773">
        <v>97499</v>
      </c>
      <c r="H1773">
        <v>9678</v>
      </c>
      <c r="I1773" s="25" t="s">
        <v>2671</v>
      </c>
      <c r="J1773" t="s">
        <v>3539</v>
      </c>
      <c r="M1773" s="49"/>
    </row>
    <row r="1774" spans="6:13" x14ac:dyDescent="0.25">
      <c r="F1774" t="s">
        <v>4228</v>
      </c>
      <c r="G1774">
        <v>73072</v>
      </c>
      <c r="H1774">
        <v>8117</v>
      </c>
      <c r="I1774" s="25" t="s">
        <v>2639</v>
      </c>
      <c r="J1774" t="s">
        <v>2710</v>
      </c>
      <c r="M1774" s="49"/>
    </row>
    <row r="1775" spans="6:13" x14ac:dyDescent="0.25">
      <c r="F1775" t="s">
        <v>4228</v>
      </c>
      <c r="G1775">
        <v>73072</v>
      </c>
      <c r="H1775">
        <v>8136</v>
      </c>
      <c r="I1775" s="25" t="s">
        <v>2639</v>
      </c>
      <c r="J1775" t="s">
        <v>2660</v>
      </c>
      <c r="M1775" s="49"/>
    </row>
    <row r="1776" spans="6:13" x14ac:dyDescent="0.25">
      <c r="F1776" t="s">
        <v>4229</v>
      </c>
      <c r="G1776">
        <v>32694</v>
      </c>
      <c r="H1776">
        <v>5766</v>
      </c>
      <c r="I1776" s="25" t="s">
        <v>2644</v>
      </c>
      <c r="J1776" t="s">
        <v>2844</v>
      </c>
      <c r="M1776" s="49"/>
    </row>
    <row r="1777" spans="6:13" x14ac:dyDescent="0.25">
      <c r="F1777" t="s">
        <v>4230</v>
      </c>
      <c r="G1777">
        <v>23972</v>
      </c>
      <c r="H1777">
        <v>13074</v>
      </c>
      <c r="I1777" s="25" t="s">
        <v>2812</v>
      </c>
      <c r="J1777" t="s">
        <v>2896</v>
      </c>
      <c r="M1777" s="49"/>
    </row>
    <row r="1778" spans="6:13" x14ac:dyDescent="0.25">
      <c r="F1778" t="s">
        <v>4231</v>
      </c>
      <c r="G1778">
        <v>9619</v>
      </c>
      <c r="H1778">
        <v>14522</v>
      </c>
      <c r="I1778" s="25" t="s">
        <v>2756</v>
      </c>
      <c r="J1778" t="s">
        <v>2721</v>
      </c>
      <c r="M1778" s="49"/>
    </row>
    <row r="1779" spans="6:13" x14ac:dyDescent="0.25">
      <c r="F1779" t="s">
        <v>4232</v>
      </c>
      <c r="G1779">
        <v>84405</v>
      </c>
      <c r="H1779">
        <v>9177</v>
      </c>
      <c r="I1779" s="25" t="s">
        <v>2671</v>
      </c>
      <c r="J1779" t="s">
        <v>3536</v>
      </c>
      <c r="M1779" s="49"/>
    </row>
    <row r="1780" spans="6:13" x14ac:dyDescent="0.25">
      <c r="F1780" t="s">
        <v>4233</v>
      </c>
      <c r="G1780">
        <v>1738</v>
      </c>
      <c r="H1780">
        <v>14628</v>
      </c>
      <c r="I1780" s="25" t="s">
        <v>2756</v>
      </c>
      <c r="J1780" t="s">
        <v>2968</v>
      </c>
      <c r="M1780" s="49"/>
    </row>
    <row r="1781" spans="6:13" x14ac:dyDescent="0.25">
      <c r="F1781" t="s">
        <v>4233</v>
      </c>
      <c r="G1781">
        <v>1738</v>
      </c>
      <c r="H1781">
        <v>14628</v>
      </c>
      <c r="I1781" s="25" t="s">
        <v>2756</v>
      </c>
      <c r="J1781" t="s">
        <v>2968</v>
      </c>
      <c r="M1781" s="49"/>
    </row>
    <row r="1782" spans="6:13" x14ac:dyDescent="0.25">
      <c r="F1782" t="s">
        <v>4234</v>
      </c>
      <c r="G1782">
        <v>96487</v>
      </c>
      <c r="H1782">
        <v>9473</v>
      </c>
      <c r="I1782" s="25" t="s">
        <v>2671</v>
      </c>
      <c r="J1782" t="s">
        <v>2798</v>
      </c>
      <c r="M1782" s="49"/>
    </row>
    <row r="1783" spans="6:13" x14ac:dyDescent="0.25">
      <c r="F1783" t="s">
        <v>4235</v>
      </c>
      <c r="G1783">
        <v>97904</v>
      </c>
      <c r="H1783">
        <v>9676</v>
      </c>
      <c r="I1783" s="25" t="s">
        <v>2671</v>
      </c>
      <c r="J1783" t="s">
        <v>3002</v>
      </c>
      <c r="M1783" s="49"/>
    </row>
    <row r="1784" spans="6:13" x14ac:dyDescent="0.25">
      <c r="F1784" t="s">
        <v>4236</v>
      </c>
      <c r="G1784">
        <v>41539</v>
      </c>
      <c r="H1784">
        <v>5162</v>
      </c>
      <c r="I1784" s="25" t="s">
        <v>2644</v>
      </c>
      <c r="J1784" t="s">
        <v>2954</v>
      </c>
      <c r="M1784" s="49"/>
    </row>
    <row r="1785" spans="6:13" x14ac:dyDescent="0.25">
      <c r="F1785" t="s">
        <v>4236</v>
      </c>
      <c r="G1785">
        <v>41541</v>
      </c>
      <c r="H1785">
        <v>5162</v>
      </c>
      <c r="I1785" s="25" t="s">
        <v>2644</v>
      </c>
      <c r="J1785" t="s">
        <v>2954</v>
      </c>
      <c r="M1785" s="49"/>
    </row>
    <row r="1786" spans="6:13" x14ac:dyDescent="0.25">
      <c r="F1786" t="s">
        <v>4236</v>
      </c>
      <c r="G1786">
        <v>41540</v>
      </c>
      <c r="H1786">
        <v>5162</v>
      </c>
      <c r="I1786" s="25" t="s">
        <v>2644</v>
      </c>
      <c r="J1786" t="s">
        <v>2954</v>
      </c>
      <c r="M1786" s="49"/>
    </row>
    <row r="1787" spans="6:13" x14ac:dyDescent="0.25">
      <c r="F1787" t="s">
        <v>4236</v>
      </c>
      <c r="G1787">
        <v>41542</v>
      </c>
      <c r="H1787">
        <v>5162</v>
      </c>
      <c r="I1787" s="25" t="s">
        <v>2644</v>
      </c>
      <c r="J1787" t="s">
        <v>2954</v>
      </c>
      <c r="M1787" s="49"/>
    </row>
    <row r="1788" spans="6:13" x14ac:dyDescent="0.25">
      <c r="F1788" t="s">
        <v>4237</v>
      </c>
      <c r="G1788">
        <v>72358</v>
      </c>
      <c r="H1788">
        <v>8417</v>
      </c>
      <c r="I1788" s="25" t="s">
        <v>2639</v>
      </c>
      <c r="J1788" t="s">
        <v>2890</v>
      </c>
      <c r="M1788" s="49"/>
    </row>
    <row r="1789" spans="6:13" x14ac:dyDescent="0.25">
      <c r="F1789" t="s">
        <v>4238</v>
      </c>
      <c r="G1789">
        <v>65599</v>
      </c>
      <c r="H1789">
        <v>6533</v>
      </c>
      <c r="I1789" s="25" t="s">
        <v>2667</v>
      </c>
      <c r="J1789" t="s">
        <v>3250</v>
      </c>
      <c r="M1789" s="49"/>
    </row>
    <row r="1790" spans="6:13" x14ac:dyDescent="0.25">
      <c r="F1790" t="s">
        <v>4239</v>
      </c>
      <c r="G1790">
        <v>7774</v>
      </c>
      <c r="H1790">
        <v>16074</v>
      </c>
      <c r="I1790" s="25" t="s">
        <v>3005</v>
      </c>
      <c r="J1790" t="s">
        <v>3292</v>
      </c>
      <c r="M1790" s="49"/>
    </row>
    <row r="1791" spans="6:13" x14ac:dyDescent="0.25">
      <c r="F1791" t="s">
        <v>4240</v>
      </c>
      <c r="G1791">
        <v>67585</v>
      </c>
      <c r="H1791">
        <v>7339</v>
      </c>
      <c r="I1791" s="25" t="s">
        <v>2744</v>
      </c>
      <c r="J1791" t="s">
        <v>2859</v>
      </c>
      <c r="M1791" s="49"/>
    </row>
    <row r="1792" spans="6:13" x14ac:dyDescent="0.25">
      <c r="F1792" t="s">
        <v>4241</v>
      </c>
      <c r="G1792">
        <v>72175</v>
      </c>
      <c r="H1792">
        <v>8325</v>
      </c>
      <c r="I1792" s="25" t="s">
        <v>2639</v>
      </c>
      <c r="J1792" t="s">
        <v>2829</v>
      </c>
      <c r="M1792" s="49"/>
    </row>
    <row r="1793" spans="6:13" x14ac:dyDescent="0.25">
      <c r="F1793" t="s">
        <v>4242</v>
      </c>
      <c r="G1793">
        <v>89160</v>
      </c>
      <c r="H1793">
        <v>8421</v>
      </c>
      <c r="I1793" s="25" t="s">
        <v>2639</v>
      </c>
      <c r="J1793" t="s">
        <v>4243</v>
      </c>
      <c r="M1793" s="49"/>
    </row>
    <row r="1794" spans="6:13" x14ac:dyDescent="0.25">
      <c r="F1794" t="s">
        <v>4242</v>
      </c>
      <c r="G1794">
        <v>89160</v>
      </c>
      <c r="H1794">
        <v>8425</v>
      </c>
      <c r="I1794" s="25" t="s">
        <v>2639</v>
      </c>
      <c r="J1794" t="s">
        <v>2648</v>
      </c>
      <c r="M1794" s="49"/>
    </row>
    <row r="1795" spans="6:13" x14ac:dyDescent="0.25">
      <c r="F1795" t="s">
        <v>4244</v>
      </c>
      <c r="G1795">
        <v>72280</v>
      </c>
      <c r="H1795">
        <v>8237</v>
      </c>
      <c r="I1795" s="25" t="s">
        <v>2639</v>
      </c>
      <c r="J1795" t="s">
        <v>2957</v>
      </c>
      <c r="M1795" s="49"/>
    </row>
    <row r="1796" spans="6:13" x14ac:dyDescent="0.25">
      <c r="F1796" t="s">
        <v>4245</v>
      </c>
      <c r="G1796">
        <v>26553</v>
      </c>
      <c r="H1796">
        <v>3452</v>
      </c>
      <c r="I1796" s="25" t="s">
        <v>2695</v>
      </c>
      <c r="J1796" t="s">
        <v>2655</v>
      </c>
      <c r="M1796" s="49"/>
    </row>
    <row r="1797" spans="6:13" x14ac:dyDescent="0.25">
      <c r="F1797" t="s">
        <v>4246</v>
      </c>
      <c r="G1797">
        <v>26892</v>
      </c>
      <c r="H1797">
        <v>3454</v>
      </c>
      <c r="I1797" s="25" t="s">
        <v>2695</v>
      </c>
      <c r="J1797" t="s">
        <v>2739</v>
      </c>
      <c r="M1797" s="49"/>
    </row>
    <row r="1798" spans="6:13" x14ac:dyDescent="0.25">
      <c r="F1798" t="s">
        <v>4247</v>
      </c>
      <c r="G1798">
        <v>24398</v>
      </c>
      <c r="H1798">
        <v>1058</v>
      </c>
      <c r="I1798" s="25" t="s">
        <v>2706</v>
      </c>
      <c r="J1798" t="s">
        <v>2707</v>
      </c>
      <c r="M1798" s="49"/>
    </row>
    <row r="1799" spans="6:13" x14ac:dyDescent="0.25">
      <c r="F1799" t="s">
        <v>4248</v>
      </c>
      <c r="G1799">
        <v>24869</v>
      </c>
      <c r="H1799">
        <v>1059</v>
      </c>
      <c r="I1799" s="25" t="s">
        <v>2706</v>
      </c>
      <c r="J1799" t="s">
        <v>2975</v>
      </c>
      <c r="M1799" s="49"/>
    </row>
    <row r="1800" spans="6:13" x14ac:dyDescent="0.25">
      <c r="F1800" t="s">
        <v>4249</v>
      </c>
      <c r="G1800">
        <v>38312</v>
      </c>
      <c r="H1800">
        <v>3158</v>
      </c>
      <c r="I1800" s="25" t="s">
        <v>2695</v>
      </c>
      <c r="J1800" t="s">
        <v>3055</v>
      </c>
      <c r="M1800" s="49"/>
    </row>
    <row r="1801" spans="6:13" x14ac:dyDescent="0.25">
      <c r="F1801" t="s">
        <v>4250</v>
      </c>
      <c r="G1801">
        <v>46286</v>
      </c>
      <c r="H1801">
        <v>5562</v>
      </c>
      <c r="I1801" s="25" t="s">
        <v>2644</v>
      </c>
      <c r="J1801" t="s">
        <v>2939</v>
      </c>
      <c r="M1801" s="49"/>
    </row>
    <row r="1802" spans="6:13" x14ac:dyDescent="0.25">
      <c r="F1802" t="s">
        <v>4250</v>
      </c>
      <c r="G1802">
        <v>46282</v>
      </c>
      <c r="H1802">
        <v>5562</v>
      </c>
      <c r="I1802" s="25" t="s">
        <v>2644</v>
      </c>
      <c r="J1802" t="s">
        <v>2939</v>
      </c>
      <c r="M1802" s="49"/>
    </row>
    <row r="1803" spans="6:13" x14ac:dyDescent="0.25">
      <c r="F1803" t="s">
        <v>4250</v>
      </c>
      <c r="G1803">
        <v>46284</v>
      </c>
      <c r="H1803">
        <v>5562</v>
      </c>
      <c r="I1803" s="25" t="s">
        <v>2644</v>
      </c>
      <c r="J1803" t="s">
        <v>2939</v>
      </c>
      <c r="M1803" s="49"/>
    </row>
    <row r="1804" spans="6:13" x14ac:dyDescent="0.25">
      <c r="F1804" t="s">
        <v>4251</v>
      </c>
      <c r="G1804">
        <v>44141</v>
      </c>
      <c r="H1804">
        <v>5913</v>
      </c>
      <c r="I1804" s="25" t="s">
        <v>2644</v>
      </c>
      <c r="J1804" t="s">
        <v>4252</v>
      </c>
      <c r="M1804" s="49"/>
    </row>
    <row r="1805" spans="6:13" x14ac:dyDescent="0.25">
      <c r="F1805" t="s">
        <v>4251</v>
      </c>
      <c r="G1805">
        <v>44139</v>
      </c>
      <c r="H1805">
        <v>5913</v>
      </c>
      <c r="I1805" s="25" t="s">
        <v>2644</v>
      </c>
      <c r="J1805" t="s">
        <v>4252</v>
      </c>
      <c r="M1805" s="49"/>
    </row>
    <row r="1806" spans="6:13" x14ac:dyDescent="0.25">
      <c r="F1806" t="s">
        <v>4251</v>
      </c>
      <c r="G1806">
        <v>44328</v>
      </c>
      <c r="H1806">
        <v>5913</v>
      </c>
      <c r="I1806" s="25" t="s">
        <v>2644</v>
      </c>
      <c r="J1806" t="s">
        <v>4252</v>
      </c>
      <c r="M1806" s="49"/>
    </row>
    <row r="1807" spans="6:13" x14ac:dyDescent="0.25">
      <c r="F1807" t="s">
        <v>4251</v>
      </c>
      <c r="G1807">
        <v>44379</v>
      </c>
      <c r="H1807">
        <v>5913</v>
      </c>
      <c r="I1807" s="25" t="s">
        <v>2644</v>
      </c>
      <c r="J1807" t="s">
        <v>4252</v>
      </c>
      <c r="M1807" s="49"/>
    </row>
    <row r="1808" spans="6:13" x14ac:dyDescent="0.25">
      <c r="F1808" t="s">
        <v>4251</v>
      </c>
      <c r="G1808">
        <v>44225</v>
      </c>
      <c r="H1808">
        <v>5913</v>
      </c>
      <c r="I1808" s="25" t="s">
        <v>2644</v>
      </c>
      <c r="J1808" t="s">
        <v>4252</v>
      </c>
      <c r="M1808" s="49"/>
    </row>
    <row r="1809" spans="6:13" x14ac:dyDescent="0.25">
      <c r="F1809" t="s">
        <v>4251</v>
      </c>
      <c r="G1809">
        <v>44289</v>
      </c>
      <c r="H1809">
        <v>5913</v>
      </c>
      <c r="I1809" s="25" t="s">
        <v>2644</v>
      </c>
      <c r="J1809" t="s">
        <v>4252</v>
      </c>
      <c r="M1809" s="49"/>
    </row>
    <row r="1810" spans="6:13" x14ac:dyDescent="0.25">
      <c r="F1810" t="s">
        <v>4251</v>
      </c>
      <c r="G1810">
        <v>44229</v>
      </c>
      <c r="H1810">
        <v>5913</v>
      </c>
      <c r="I1810" s="25" t="s">
        <v>2644</v>
      </c>
      <c r="J1810" t="s">
        <v>4252</v>
      </c>
      <c r="M1810" s="49"/>
    </row>
    <row r="1811" spans="6:13" x14ac:dyDescent="0.25">
      <c r="F1811" t="s">
        <v>4251</v>
      </c>
      <c r="G1811">
        <v>44145</v>
      </c>
      <c r="H1811">
        <v>5913</v>
      </c>
      <c r="I1811" s="25" t="s">
        <v>2644</v>
      </c>
      <c r="J1811" t="s">
        <v>4252</v>
      </c>
      <c r="M1811" s="49"/>
    </row>
    <row r="1812" spans="6:13" x14ac:dyDescent="0.25">
      <c r="F1812" t="s">
        <v>4251</v>
      </c>
      <c r="G1812">
        <v>44269</v>
      </c>
      <c r="H1812">
        <v>5913</v>
      </c>
      <c r="I1812" s="25" t="s">
        <v>2644</v>
      </c>
      <c r="J1812" t="s">
        <v>4252</v>
      </c>
      <c r="M1812" s="49"/>
    </row>
    <row r="1813" spans="6:13" x14ac:dyDescent="0.25">
      <c r="F1813" t="s">
        <v>4251</v>
      </c>
      <c r="G1813">
        <v>44287</v>
      </c>
      <c r="H1813">
        <v>5913</v>
      </c>
      <c r="I1813" s="25" t="s">
        <v>2644</v>
      </c>
      <c r="J1813" t="s">
        <v>4252</v>
      </c>
      <c r="M1813" s="49"/>
    </row>
    <row r="1814" spans="6:13" x14ac:dyDescent="0.25">
      <c r="F1814" t="s">
        <v>4251</v>
      </c>
      <c r="G1814">
        <v>44388</v>
      </c>
      <c r="H1814">
        <v>5913</v>
      </c>
      <c r="I1814" s="25" t="s">
        <v>2644</v>
      </c>
      <c r="J1814" t="s">
        <v>4252</v>
      </c>
      <c r="M1814" s="49"/>
    </row>
    <row r="1815" spans="6:13" x14ac:dyDescent="0.25">
      <c r="F1815" t="s">
        <v>4251</v>
      </c>
      <c r="G1815">
        <v>44267</v>
      </c>
      <c r="H1815">
        <v>5913</v>
      </c>
      <c r="I1815" s="25" t="s">
        <v>2644</v>
      </c>
      <c r="J1815" t="s">
        <v>4252</v>
      </c>
      <c r="M1815" s="49"/>
    </row>
    <row r="1816" spans="6:13" x14ac:dyDescent="0.25">
      <c r="F1816" t="s">
        <v>4251</v>
      </c>
      <c r="G1816">
        <v>44227</v>
      </c>
      <c r="H1816">
        <v>5913</v>
      </c>
      <c r="I1816" s="25" t="s">
        <v>2644</v>
      </c>
      <c r="J1816" t="s">
        <v>4252</v>
      </c>
      <c r="M1816" s="49"/>
    </row>
    <row r="1817" spans="6:13" x14ac:dyDescent="0.25">
      <c r="F1817" t="s">
        <v>4251</v>
      </c>
      <c r="G1817">
        <v>44319</v>
      </c>
      <c r="H1817">
        <v>5913</v>
      </c>
      <c r="I1817" s="25" t="s">
        <v>2644</v>
      </c>
      <c r="J1817" t="s">
        <v>4252</v>
      </c>
      <c r="M1817" s="49"/>
    </row>
    <row r="1818" spans="6:13" x14ac:dyDescent="0.25">
      <c r="F1818" t="s">
        <v>4251</v>
      </c>
      <c r="G1818">
        <v>44359</v>
      </c>
      <c r="H1818">
        <v>5913</v>
      </c>
      <c r="I1818" s="25" t="s">
        <v>2644</v>
      </c>
      <c r="J1818" t="s">
        <v>4252</v>
      </c>
      <c r="M1818" s="49"/>
    </row>
    <row r="1819" spans="6:13" x14ac:dyDescent="0.25">
      <c r="F1819" t="s">
        <v>4251</v>
      </c>
      <c r="G1819">
        <v>44357</v>
      </c>
      <c r="H1819">
        <v>5913</v>
      </c>
      <c r="I1819" s="25" t="s">
        <v>2644</v>
      </c>
      <c r="J1819" t="s">
        <v>4252</v>
      </c>
      <c r="M1819" s="49"/>
    </row>
    <row r="1820" spans="6:13" x14ac:dyDescent="0.25">
      <c r="F1820" t="s">
        <v>4251</v>
      </c>
      <c r="G1820">
        <v>44135</v>
      </c>
      <c r="H1820">
        <v>5913</v>
      </c>
      <c r="I1820" s="25" t="s">
        <v>2644</v>
      </c>
      <c r="J1820" t="s">
        <v>4252</v>
      </c>
      <c r="M1820" s="49"/>
    </row>
    <row r="1821" spans="6:13" x14ac:dyDescent="0.25">
      <c r="F1821" t="s">
        <v>4251</v>
      </c>
      <c r="G1821">
        <v>44137</v>
      </c>
      <c r="H1821">
        <v>5913</v>
      </c>
      <c r="I1821" s="25" t="s">
        <v>2644</v>
      </c>
      <c r="J1821" t="s">
        <v>4252</v>
      </c>
      <c r="M1821" s="49"/>
    </row>
    <row r="1822" spans="6:13" x14ac:dyDescent="0.25">
      <c r="F1822" t="s">
        <v>4251</v>
      </c>
      <c r="G1822">
        <v>44309</v>
      </c>
      <c r="H1822">
        <v>5913</v>
      </c>
      <c r="I1822" s="25" t="s">
        <v>2644</v>
      </c>
      <c r="J1822" t="s">
        <v>4252</v>
      </c>
      <c r="M1822" s="49"/>
    </row>
    <row r="1823" spans="6:13" x14ac:dyDescent="0.25">
      <c r="F1823" t="s">
        <v>4251</v>
      </c>
      <c r="G1823">
        <v>44339</v>
      </c>
      <c r="H1823">
        <v>5913</v>
      </c>
      <c r="I1823" s="25" t="s">
        <v>2644</v>
      </c>
      <c r="J1823" t="s">
        <v>4252</v>
      </c>
      <c r="M1823" s="49"/>
    </row>
    <row r="1824" spans="6:13" x14ac:dyDescent="0.25">
      <c r="F1824" t="s">
        <v>4251</v>
      </c>
      <c r="G1824">
        <v>44329</v>
      </c>
      <c r="H1824">
        <v>5913</v>
      </c>
      <c r="I1824" s="25" t="s">
        <v>2644</v>
      </c>
      <c r="J1824" t="s">
        <v>4252</v>
      </c>
      <c r="M1824" s="49"/>
    </row>
    <row r="1825" spans="6:13" x14ac:dyDescent="0.25">
      <c r="F1825" t="s">
        <v>4251</v>
      </c>
      <c r="G1825">
        <v>44149</v>
      </c>
      <c r="H1825">
        <v>5913</v>
      </c>
      <c r="I1825" s="25" t="s">
        <v>2644</v>
      </c>
      <c r="J1825" t="s">
        <v>4252</v>
      </c>
      <c r="M1825" s="49"/>
    </row>
    <row r="1826" spans="6:13" x14ac:dyDescent="0.25">
      <c r="F1826" t="s">
        <v>4251</v>
      </c>
      <c r="G1826">
        <v>44265</v>
      </c>
      <c r="H1826">
        <v>5913</v>
      </c>
      <c r="I1826" s="25" t="s">
        <v>2644</v>
      </c>
      <c r="J1826" t="s">
        <v>4252</v>
      </c>
      <c r="M1826" s="49"/>
    </row>
    <row r="1827" spans="6:13" x14ac:dyDescent="0.25">
      <c r="F1827" t="s">
        <v>4251</v>
      </c>
      <c r="G1827">
        <v>44263</v>
      </c>
      <c r="H1827">
        <v>5913</v>
      </c>
      <c r="I1827" s="25" t="s">
        <v>2644</v>
      </c>
      <c r="J1827" t="s">
        <v>4252</v>
      </c>
      <c r="M1827" s="49"/>
    </row>
    <row r="1828" spans="6:13" x14ac:dyDescent="0.25">
      <c r="F1828" t="s">
        <v>4251</v>
      </c>
      <c r="G1828">
        <v>44369</v>
      </c>
      <c r="H1828">
        <v>5913</v>
      </c>
      <c r="I1828" s="25" t="s">
        <v>2644</v>
      </c>
      <c r="J1828" t="s">
        <v>4252</v>
      </c>
      <c r="M1828" s="49"/>
    </row>
    <row r="1829" spans="6:13" x14ac:dyDescent="0.25">
      <c r="F1829" t="s">
        <v>4251</v>
      </c>
      <c r="G1829">
        <v>44147</v>
      </c>
      <c r="H1829">
        <v>5913</v>
      </c>
      <c r="I1829" s="25" t="s">
        <v>2644</v>
      </c>
      <c r="J1829" t="s">
        <v>4252</v>
      </c>
      <c r="M1829" s="49"/>
    </row>
    <row r="1830" spans="6:13" x14ac:dyDescent="0.25">
      <c r="F1830" t="s">
        <v>4251</v>
      </c>
      <c r="G1830">
        <v>44143</v>
      </c>
      <c r="H1830">
        <v>5913</v>
      </c>
      <c r="I1830" s="25" t="s">
        <v>2644</v>
      </c>
      <c r="J1830" t="s">
        <v>4252</v>
      </c>
      <c r="M1830" s="49"/>
    </row>
    <row r="1831" spans="6:13" x14ac:dyDescent="0.25">
      <c r="F1831" t="s">
        <v>4253</v>
      </c>
      <c r="G1831">
        <v>27313</v>
      </c>
      <c r="H1831">
        <v>3361</v>
      </c>
      <c r="I1831" s="25" t="s">
        <v>2695</v>
      </c>
      <c r="J1831" t="s">
        <v>2696</v>
      </c>
      <c r="M1831" s="49"/>
    </row>
    <row r="1832" spans="6:13" x14ac:dyDescent="0.25">
      <c r="F1832" t="s">
        <v>4254</v>
      </c>
      <c r="G1832">
        <v>74677</v>
      </c>
      <c r="H1832">
        <v>8126</v>
      </c>
      <c r="I1832" s="25" t="s">
        <v>2639</v>
      </c>
      <c r="J1832" t="s">
        <v>3901</v>
      </c>
      <c r="M1832" s="49"/>
    </row>
    <row r="1833" spans="6:13" x14ac:dyDescent="0.25">
      <c r="F1833" t="s">
        <v>4255</v>
      </c>
      <c r="G1833">
        <v>7429</v>
      </c>
      <c r="H1833">
        <v>16073</v>
      </c>
      <c r="I1833" s="25" t="s">
        <v>3005</v>
      </c>
      <c r="J1833" t="s">
        <v>3239</v>
      </c>
      <c r="M1833" s="49"/>
    </row>
    <row r="1834" spans="6:13" x14ac:dyDescent="0.25">
      <c r="F1834" t="s">
        <v>4256</v>
      </c>
      <c r="G1834">
        <v>69221</v>
      </c>
      <c r="H1834">
        <v>8226</v>
      </c>
      <c r="I1834" s="25" t="s">
        <v>2639</v>
      </c>
      <c r="J1834" t="s">
        <v>3063</v>
      </c>
      <c r="M1834" s="49"/>
    </row>
    <row r="1835" spans="6:13" x14ac:dyDescent="0.25">
      <c r="F1835" t="s">
        <v>4257</v>
      </c>
      <c r="G1835">
        <v>27801</v>
      </c>
      <c r="H1835">
        <v>3458</v>
      </c>
      <c r="I1835" s="25" t="s">
        <v>2695</v>
      </c>
      <c r="J1835" t="s">
        <v>2906</v>
      </c>
      <c r="M1835" s="49"/>
    </row>
    <row r="1836" spans="6:13" x14ac:dyDescent="0.25">
      <c r="F1836" t="s">
        <v>4258</v>
      </c>
      <c r="G1836">
        <v>72359</v>
      </c>
      <c r="H1836">
        <v>8417</v>
      </c>
      <c r="I1836" s="25" t="s">
        <v>2639</v>
      </c>
      <c r="J1836" t="s">
        <v>2890</v>
      </c>
      <c r="M1836" s="49"/>
    </row>
    <row r="1837" spans="6:13" x14ac:dyDescent="0.25">
      <c r="F1837" t="s">
        <v>4259</v>
      </c>
      <c r="G1837">
        <v>94256</v>
      </c>
      <c r="H1837">
        <v>9276</v>
      </c>
      <c r="I1837" s="25" t="s">
        <v>2671</v>
      </c>
      <c r="J1837" t="s">
        <v>2699</v>
      </c>
      <c r="M1837" s="49"/>
    </row>
    <row r="1838" spans="6:13" x14ac:dyDescent="0.25">
      <c r="F1838" t="s">
        <v>4260</v>
      </c>
      <c r="G1838">
        <v>25878</v>
      </c>
      <c r="H1838">
        <v>1054</v>
      </c>
      <c r="I1838" s="25" t="s">
        <v>2706</v>
      </c>
      <c r="J1838" t="s">
        <v>2816</v>
      </c>
      <c r="M1838" s="49"/>
    </row>
    <row r="1839" spans="6:13" x14ac:dyDescent="0.25">
      <c r="F1839" t="s">
        <v>4261</v>
      </c>
      <c r="G1839">
        <v>31623</v>
      </c>
      <c r="H1839">
        <v>3256</v>
      </c>
      <c r="I1839" s="25" t="s">
        <v>2695</v>
      </c>
      <c r="J1839" t="s">
        <v>2892</v>
      </c>
      <c r="M1839" s="49"/>
    </row>
    <row r="1840" spans="6:13" x14ac:dyDescent="0.25">
      <c r="F1840" t="s">
        <v>4262</v>
      </c>
      <c r="G1840">
        <v>37127</v>
      </c>
      <c r="H1840">
        <v>3159</v>
      </c>
      <c r="I1840" s="25" t="s">
        <v>2695</v>
      </c>
      <c r="J1840" t="s">
        <v>2714</v>
      </c>
      <c r="M1840" s="49"/>
    </row>
    <row r="1841" spans="6:13" x14ac:dyDescent="0.25">
      <c r="F1841" t="s">
        <v>4263</v>
      </c>
      <c r="G1841">
        <v>18556</v>
      </c>
      <c r="H1841">
        <v>13073</v>
      </c>
      <c r="I1841" s="25" t="s">
        <v>2812</v>
      </c>
      <c r="J1841" t="s">
        <v>2813</v>
      </c>
      <c r="M1841" s="49"/>
    </row>
    <row r="1842" spans="6:13" x14ac:dyDescent="0.25">
      <c r="F1842" t="s">
        <v>4264</v>
      </c>
      <c r="G1842">
        <v>9430</v>
      </c>
      <c r="H1842">
        <v>14521</v>
      </c>
      <c r="I1842" s="25" t="s">
        <v>2756</v>
      </c>
      <c r="J1842" t="s">
        <v>2653</v>
      </c>
      <c r="M1842" s="49"/>
    </row>
    <row r="1843" spans="6:13" x14ac:dyDescent="0.25">
      <c r="F1843" t="s">
        <v>4265</v>
      </c>
      <c r="G1843">
        <v>49457</v>
      </c>
      <c r="H1843">
        <v>3251</v>
      </c>
      <c r="I1843" s="25" t="s">
        <v>2695</v>
      </c>
      <c r="J1843" t="s">
        <v>2715</v>
      </c>
      <c r="M1843" s="49"/>
    </row>
    <row r="1844" spans="6:13" x14ac:dyDescent="0.25">
      <c r="F1844" t="s">
        <v>4266</v>
      </c>
      <c r="G1844">
        <v>3116</v>
      </c>
      <c r="H1844">
        <v>12071</v>
      </c>
      <c r="I1844" s="25" t="s">
        <v>2977</v>
      </c>
      <c r="J1844" t="s">
        <v>3985</v>
      </c>
      <c r="M1844" s="49"/>
    </row>
    <row r="1845" spans="6:13" x14ac:dyDescent="0.25">
      <c r="F1845" t="s">
        <v>4267</v>
      </c>
      <c r="G1845">
        <v>99869</v>
      </c>
      <c r="H1845">
        <v>16067</v>
      </c>
      <c r="I1845" s="25" t="s">
        <v>3005</v>
      </c>
      <c r="J1845" t="s">
        <v>2776</v>
      </c>
      <c r="M1845" s="49"/>
    </row>
    <row r="1846" spans="6:13" x14ac:dyDescent="0.25">
      <c r="F1846" t="s">
        <v>4268</v>
      </c>
      <c r="G1846">
        <v>63303</v>
      </c>
      <c r="H1846">
        <v>6438</v>
      </c>
      <c r="I1846" s="25" t="s">
        <v>2667</v>
      </c>
      <c r="J1846" t="s">
        <v>4188</v>
      </c>
      <c r="M1846" s="49"/>
    </row>
    <row r="1847" spans="6:13" x14ac:dyDescent="0.25">
      <c r="F1847" t="s">
        <v>4269</v>
      </c>
      <c r="G1847">
        <v>67816</v>
      </c>
      <c r="H1847">
        <v>7333</v>
      </c>
      <c r="I1847" s="25" t="s">
        <v>2744</v>
      </c>
      <c r="J1847" t="s">
        <v>2724</v>
      </c>
      <c r="M1847" s="49"/>
    </row>
    <row r="1848" spans="6:13" x14ac:dyDescent="0.25">
      <c r="F1848" t="s">
        <v>4270</v>
      </c>
      <c r="G1848">
        <v>48317</v>
      </c>
      <c r="H1848">
        <v>5570</v>
      </c>
      <c r="I1848" s="25" t="s">
        <v>2644</v>
      </c>
      <c r="J1848" t="s">
        <v>2775</v>
      </c>
      <c r="M1848" s="49"/>
    </row>
    <row r="1849" spans="6:13" x14ac:dyDescent="0.25">
      <c r="F1849" t="s">
        <v>4271</v>
      </c>
      <c r="G1849">
        <v>1156</v>
      </c>
      <c r="H1849">
        <v>14612</v>
      </c>
      <c r="I1849" s="25" t="s">
        <v>2756</v>
      </c>
      <c r="J1849" t="s">
        <v>4272</v>
      </c>
      <c r="M1849" s="49"/>
    </row>
    <row r="1850" spans="6:13" x14ac:dyDescent="0.25">
      <c r="F1850" t="s">
        <v>4271</v>
      </c>
      <c r="G1850">
        <v>1237</v>
      </c>
      <c r="H1850">
        <v>14612</v>
      </c>
      <c r="I1850" s="25" t="s">
        <v>2756</v>
      </c>
      <c r="J1850" t="s">
        <v>4272</v>
      </c>
      <c r="M1850" s="49"/>
    </row>
    <row r="1851" spans="6:13" x14ac:dyDescent="0.25">
      <c r="F1851" t="s">
        <v>4271</v>
      </c>
      <c r="G1851">
        <v>1139</v>
      </c>
      <c r="H1851">
        <v>14612</v>
      </c>
      <c r="I1851" s="25" t="s">
        <v>2756</v>
      </c>
      <c r="J1851" t="s">
        <v>4272</v>
      </c>
      <c r="M1851" s="49"/>
    </row>
    <row r="1852" spans="6:13" x14ac:dyDescent="0.25">
      <c r="F1852" t="s">
        <v>4271</v>
      </c>
      <c r="G1852">
        <v>1257</v>
      </c>
      <c r="H1852">
        <v>14612</v>
      </c>
      <c r="I1852" s="25" t="s">
        <v>2756</v>
      </c>
      <c r="J1852" t="s">
        <v>4272</v>
      </c>
      <c r="M1852" s="49"/>
    </row>
    <row r="1853" spans="6:13" x14ac:dyDescent="0.25">
      <c r="F1853" t="s">
        <v>4271</v>
      </c>
      <c r="G1853">
        <v>1187</v>
      </c>
      <c r="H1853">
        <v>14612</v>
      </c>
      <c r="I1853" s="25" t="s">
        <v>2756</v>
      </c>
      <c r="J1853" t="s">
        <v>4272</v>
      </c>
      <c r="M1853" s="49"/>
    </row>
    <row r="1854" spans="6:13" x14ac:dyDescent="0.25">
      <c r="F1854" t="s">
        <v>4271</v>
      </c>
      <c r="G1854">
        <v>1189</v>
      </c>
      <c r="H1854">
        <v>14612</v>
      </c>
      <c r="I1854" s="25" t="s">
        <v>2756</v>
      </c>
      <c r="J1854" t="s">
        <v>4272</v>
      </c>
      <c r="M1854" s="49"/>
    </row>
    <row r="1855" spans="6:13" x14ac:dyDescent="0.25">
      <c r="F1855" t="s">
        <v>4271</v>
      </c>
      <c r="G1855">
        <v>1307</v>
      </c>
      <c r="H1855">
        <v>14612</v>
      </c>
      <c r="I1855" s="25" t="s">
        <v>2756</v>
      </c>
      <c r="J1855" t="s">
        <v>4272</v>
      </c>
      <c r="M1855" s="49"/>
    </row>
    <row r="1856" spans="6:13" x14ac:dyDescent="0.25">
      <c r="F1856" t="s">
        <v>4271</v>
      </c>
      <c r="G1856">
        <v>1328</v>
      </c>
      <c r="H1856">
        <v>14612</v>
      </c>
      <c r="I1856" s="25" t="s">
        <v>2756</v>
      </c>
      <c r="J1856" t="s">
        <v>4272</v>
      </c>
      <c r="M1856" s="49"/>
    </row>
    <row r="1857" spans="6:13" x14ac:dyDescent="0.25">
      <c r="F1857" t="s">
        <v>4271</v>
      </c>
      <c r="G1857">
        <v>1169</v>
      </c>
      <c r="H1857">
        <v>14612</v>
      </c>
      <c r="I1857" s="25" t="s">
        <v>2756</v>
      </c>
      <c r="J1857" t="s">
        <v>4272</v>
      </c>
      <c r="M1857" s="49"/>
    </row>
    <row r="1858" spans="6:13" x14ac:dyDescent="0.25">
      <c r="F1858" t="s">
        <v>4271</v>
      </c>
      <c r="G1858">
        <v>1159</v>
      </c>
      <c r="H1858">
        <v>14612</v>
      </c>
      <c r="I1858" s="25" t="s">
        <v>2756</v>
      </c>
      <c r="J1858" t="s">
        <v>4272</v>
      </c>
      <c r="M1858" s="49"/>
    </row>
    <row r="1859" spans="6:13" x14ac:dyDescent="0.25">
      <c r="F1859" t="s">
        <v>4271</v>
      </c>
      <c r="G1859">
        <v>1259</v>
      </c>
      <c r="H1859">
        <v>14612</v>
      </c>
      <c r="I1859" s="25" t="s">
        <v>2756</v>
      </c>
      <c r="J1859" t="s">
        <v>4272</v>
      </c>
      <c r="M1859" s="49"/>
    </row>
    <row r="1860" spans="6:13" x14ac:dyDescent="0.25">
      <c r="F1860" t="s">
        <v>4271</v>
      </c>
      <c r="G1860">
        <v>1324</v>
      </c>
      <c r="H1860">
        <v>14612</v>
      </c>
      <c r="I1860" s="25" t="s">
        <v>2756</v>
      </c>
      <c r="J1860" t="s">
        <v>4272</v>
      </c>
      <c r="M1860" s="49"/>
    </row>
    <row r="1861" spans="6:13" x14ac:dyDescent="0.25">
      <c r="F1861" t="s">
        <v>4271</v>
      </c>
      <c r="G1861">
        <v>1097</v>
      </c>
      <c r="H1861">
        <v>14612</v>
      </c>
      <c r="I1861" s="25" t="s">
        <v>2756</v>
      </c>
      <c r="J1861" t="s">
        <v>4272</v>
      </c>
      <c r="M1861" s="49"/>
    </row>
    <row r="1862" spans="6:13" x14ac:dyDescent="0.25">
      <c r="F1862" t="s">
        <v>4271</v>
      </c>
      <c r="G1862">
        <v>1326</v>
      </c>
      <c r="H1862">
        <v>14612</v>
      </c>
      <c r="I1862" s="25" t="s">
        <v>2756</v>
      </c>
      <c r="J1862" t="s">
        <v>4272</v>
      </c>
      <c r="M1862" s="49"/>
    </row>
    <row r="1863" spans="6:13" x14ac:dyDescent="0.25">
      <c r="F1863" t="s">
        <v>4271</v>
      </c>
      <c r="G1863">
        <v>1465</v>
      </c>
      <c r="H1863">
        <v>14612</v>
      </c>
      <c r="I1863" s="25" t="s">
        <v>2756</v>
      </c>
      <c r="J1863" t="s">
        <v>4272</v>
      </c>
      <c r="M1863" s="49"/>
    </row>
    <row r="1864" spans="6:13" x14ac:dyDescent="0.25">
      <c r="F1864" t="s">
        <v>4271</v>
      </c>
      <c r="G1864">
        <v>1465</v>
      </c>
      <c r="H1864">
        <v>14612</v>
      </c>
      <c r="I1864" s="25" t="s">
        <v>2756</v>
      </c>
      <c r="J1864" t="s">
        <v>4272</v>
      </c>
      <c r="M1864" s="49"/>
    </row>
    <row r="1865" spans="6:13" x14ac:dyDescent="0.25">
      <c r="F1865" t="s">
        <v>4271</v>
      </c>
      <c r="G1865">
        <v>1127</v>
      </c>
      <c r="H1865">
        <v>14612</v>
      </c>
      <c r="I1865" s="25" t="s">
        <v>2756</v>
      </c>
      <c r="J1865" t="s">
        <v>4272</v>
      </c>
      <c r="M1865" s="49"/>
    </row>
    <row r="1866" spans="6:13" x14ac:dyDescent="0.25">
      <c r="F1866" t="s">
        <v>4271</v>
      </c>
      <c r="G1866">
        <v>1217</v>
      </c>
      <c r="H1866">
        <v>14612</v>
      </c>
      <c r="I1866" s="25" t="s">
        <v>2756</v>
      </c>
      <c r="J1866" t="s">
        <v>4272</v>
      </c>
      <c r="M1866" s="49"/>
    </row>
    <row r="1867" spans="6:13" x14ac:dyDescent="0.25">
      <c r="F1867" t="s">
        <v>4271</v>
      </c>
      <c r="G1867">
        <v>1157</v>
      </c>
      <c r="H1867">
        <v>14612</v>
      </c>
      <c r="I1867" s="25" t="s">
        <v>2756</v>
      </c>
      <c r="J1867" t="s">
        <v>4272</v>
      </c>
      <c r="M1867" s="49"/>
    </row>
    <row r="1868" spans="6:13" x14ac:dyDescent="0.25">
      <c r="F1868" t="s">
        <v>4271</v>
      </c>
      <c r="G1868">
        <v>1069</v>
      </c>
      <c r="H1868">
        <v>14612</v>
      </c>
      <c r="I1868" s="25" t="s">
        <v>2756</v>
      </c>
      <c r="J1868" t="s">
        <v>4272</v>
      </c>
      <c r="M1868" s="49"/>
    </row>
    <row r="1869" spans="6:13" x14ac:dyDescent="0.25">
      <c r="F1869" t="s">
        <v>4271</v>
      </c>
      <c r="G1869">
        <v>1127</v>
      </c>
      <c r="H1869">
        <v>14612</v>
      </c>
      <c r="I1869" s="25" t="s">
        <v>2756</v>
      </c>
      <c r="J1869" t="s">
        <v>4272</v>
      </c>
      <c r="M1869" s="49"/>
    </row>
    <row r="1870" spans="6:13" x14ac:dyDescent="0.25">
      <c r="F1870" t="s">
        <v>4271</v>
      </c>
      <c r="G1870">
        <v>1219</v>
      </c>
      <c r="H1870">
        <v>14612</v>
      </c>
      <c r="I1870" s="25" t="s">
        <v>2756</v>
      </c>
      <c r="J1870" t="s">
        <v>4272</v>
      </c>
      <c r="M1870" s="49"/>
    </row>
    <row r="1871" spans="6:13" x14ac:dyDescent="0.25">
      <c r="F1871" t="s">
        <v>4271</v>
      </c>
      <c r="G1871">
        <v>1277</v>
      </c>
      <c r="H1871">
        <v>14612</v>
      </c>
      <c r="I1871" s="25" t="s">
        <v>2756</v>
      </c>
      <c r="J1871" t="s">
        <v>4272</v>
      </c>
      <c r="M1871" s="49"/>
    </row>
    <row r="1872" spans="6:13" x14ac:dyDescent="0.25">
      <c r="F1872" t="s">
        <v>4271</v>
      </c>
      <c r="G1872">
        <v>1187</v>
      </c>
      <c r="H1872">
        <v>14612</v>
      </c>
      <c r="I1872" s="25" t="s">
        <v>2756</v>
      </c>
      <c r="J1872" t="s">
        <v>4272</v>
      </c>
      <c r="M1872" s="49"/>
    </row>
    <row r="1873" spans="6:13" x14ac:dyDescent="0.25">
      <c r="F1873" t="s">
        <v>4271</v>
      </c>
      <c r="G1873">
        <v>1067</v>
      </c>
      <c r="H1873">
        <v>14612</v>
      </c>
      <c r="I1873" s="25" t="s">
        <v>2756</v>
      </c>
      <c r="J1873" t="s">
        <v>4272</v>
      </c>
      <c r="M1873" s="49"/>
    </row>
    <row r="1874" spans="6:13" x14ac:dyDescent="0.25">
      <c r="F1874" t="s">
        <v>4271</v>
      </c>
      <c r="G1874">
        <v>1129</v>
      </c>
      <c r="H1874">
        <v>14612</v>
      </c>
      <c r="I1874" s="25" t="s">
        <v>2756</v>
      </c>
      <c r="J1874" t="s">
        <v>4272</v>
      </c>
      <c r="M1874" s="49"/>
    </row>
    <row r="1875" spans="6:13" x14ac:dyDescent="0.25">
      <c r="F1875" t="s">
        <v>4271</v>
      </c>
      <c r="G1875">
        <v>1108</v>
      </c>
      <c r="H1875">
        <v>14612</v>
      </c>
      <c r="I1875" s="25" t="s">
        <v>2756</v>
      </c>
      <c r="J1875" t="s">
        <v>4272</v>
      </c>
      <c r="M1875" s="49"/>
    </row>
    <row r="1876" spans="6:13" x14ac:dyDescent="0.25">
      <c r="F1876" t="s">
        <v>4271</v>
      </c>
      <c r="G1876">
        <v>1069</v>
      </c>
      <c r="H1876">
        <v>14612</v>
      </c>
      <c r="I1876" s="25" t="s">
        <v>2756</v>
      </c>
      <c r="J1876" t="s">
        <v>4272</v>
      </c>
      <c r="M1876" s="49"/>
    </row>
    <row r="1877" spans="6:13" x14ac:dyDescent="0.25">
      <c r="F1877" t="s">
        <v>4271</v>
      </c>
      <c r="G1877">
        <v>1109</v>
      </c>
      <c r="H1877">
        <v>14612</v>
      </c>
      <c r="I1877" s="25" t="s">
        <v>2756</v>
      </c>
      <c r="J1877" t="s">
        <v>4272</v>
      </c>
      <c r="M1877" s="49"/>
    </row>
    <row r="1878" spans="6:13" x14ac:dyDescent="0.25">
      <c r="F1878" t="s">
        <v>4271</v>
      </c>
      <c r="G1878">
        <v>1239</v>
      </c>
      <c r="H1878">
        <v>14612</v>
      </c>
      <c r="I1878" s="25" t="s">
        <v>2756</v>
      </c>
      <c r="J1878" t="s">
        <v>4272</v>
      </c>
      <c r="M1878" s="49"/>
    </row>
    <row r="1879" spans="6:13" x14ac:dyDescent="0.25">
      <c r="F1879" t="s">
        <v>4271</v>
      </c>
      <c r="G1879">
        <v>1309</v>
      </c>
      <c r="H1879">
        <v>14612</v>
      </c>
      <c r="I1879" s="25" t="s">
        <v>2756</v>
      </c>
      <c r="J1879" t="s">
        <v>4272</v>
      </c>
      <c r="M1879" s="49"/>
    </row>
    <row r="1880" spans="6:13" x14ac:dyDescent="0.25">
      <c r="F1880" t="s">
        <v>4271</v>
      </c>
      <c r="G1880">
        <v>1257</v>
      </c>
      <c r="H1880">
        <v>14612</v>
      </c>
      <c r="I1880" s="25" t="s">
        <v>2756</v>
      </c>
      <c r="J1880" t="s">
        <v>4272</v>
      </c>
      <c r="M1880" s="49"/>
    </row>
    <row r="1881" spans="6:13" x14ac:dyDescent="0.25">
      <c r="F1881" t="s">
        <v>4271</v>
      </c>
      <c r="G1881">
        <v>1099</v>
      </c>
      <c r="H1881">
        <v>14612</v>
      </c>
      <c r="I1881" s="25" t="s">
        <v>2756</v>
      </c>
      <c r="J1881" t="s">
        <v>4272</v>
      </c>
      <c r="M1881" s="49"/>
    </row>
    <row r="1882" spans="6:13" x14ac:dyDescent="0.25">
      <c r="F1882" t="s">
        <v>4271</v>
      </c>
      <c r="G1882">
        <v>1279</v>
      </c>
      <c r="H1882">
        <v>14612</v>
      </c>
      <c r="I1882" s="25" t="s">
        <v>2756</v>
      </c>
      <c r="J1882" t="s">
        <v>4272</v>
      </c>
      <c r="M1882" s="49"/>
    </row>
    <row r="1883" spans="6:13" x14ac:dyDescent="0.25">
      <c r="F1883" t="s">
        <v>4273</v>
      </c>
      <c r="G1883">
        <v>35759</v>
      </c>
      <c r="H1883">
        <v>6532</v>
      </c>
      <c r="I1883" s="25" t="s">
        <v>2667</v>
      </c>
      <c r="J1883" t="s">
        <v>3176</v>
      </c>
      <c r="M1883" s="49"/>
    </row>
    <row r="1884" spans="6:13" x14ac:dyDescent="0.25">
      <c r="F1884" t="s">
        <v>4274</v>
      </c>
      <c r="G1884">
        <v>21706</v>
      </c>
      <c r="H1884">
        <v>3359</v>
      </c>
      <c r="I1884" s="25" t="s">
        <v>2695</v>
      </c>
      <c r="J1884" t="s">
        <v>2779</v>
      </c>
      <c r="M1884" s="49"/>
    </row>
    <row r="1885" spans="6:13" x14ac:dyDescent="0.25">
      <c r="F1885" t="s">
        <v>4275</v>
      </c>
      <c r="G1885">
        <v>57489</v>
      </c>
      <c r="H1885">
        <v>5966</v>
      </c>
      <c r="I1885" s="25" t="s">
        <v>2644</v>
      </c>
      <c r="J1885" t="s">
        <v>2910</v>
      </c>
      <c r="M1885" s="49"/>
    </row>
    <row r="1886" spans="6:13" x14ac:dyDescent="0.25">
      <c r="F1886" t="s">
        <v>4276</v>
      </c>
      <c r="G1886">
        <v>6722</v>
      </c>
      <c r="H1886">
        <v>15084</v>
      </c>
      <c r="I1886" s="25" t="s">
        <v>2862</v>
      </c>
      <c r="J1886" t="s">
        <v>3236</v>
      </c>
      <c r="M1886" s="49"/>
    </row>
    <row r="1887" spans="6:13" x14ac:dyDescent="0.25">
      <c r="F1887" t="s">
        <v>4277</v>
      </c>
      <c r="G1887">
        <v>17398</v>
      </c>
      <c r="H1887">
        <v>13075</v>
      </c>
      <c r="I1887" s="25" t="s">
        <v>2812</v>
      </c>
      <c r="J1887" t="s">
        <v>2781</v>
      </c>
      <c r="M1887" s="49"/>
    </row>
    <row r="1888" spans="6:13" x14ac:dyDescent="0.25">
      <c r="F1888" t="s">
        <v>4278</v>
      </c>
      <c r="G1888">
        <v>54647</v>
      </c>
      <c r="H1888">
        <v>7232</v>
      </c>
      <c r="I1888" s="25" t="s">
        <v>2744</v>
      </c>
      <c r="J1888" t="s">
        <v>2733</v>
      </c>
      <c r="M1888" s="49"/>
    </row>
    <row r="1889" spans="6:13" x14ac:dyDescent="0.25">
      <c r="F1889" t="s">
        <v>4279</v>
      </c>
      <c r="G1889">
        <v>67373</v>
      </c>
      <c r="H1889">
        <v>7338</v>
      </c>
      <c r="I1889" s="25" t="s">
        <v>2744</v>
      </c>
      <c r="J1889" t="s">
        <v>3069</v>
      </c>
      <c r="M1889" s="49"/>
    </row>
    <row r="1890" spans="6:13" x14ac:dyDescent="0.25">
      <c r="F1890" t="s">
        <v>4280</v>
      </c>
      <c r="G1890">
        <v>37115</v>
      </c>
      <c r="H1890">
        <v>3159</v>
      </c>
      <c r="I1890" s="25" t="s">
        <v>2695</v>
      </c>
      <c r="J1890" t="s">
        <v>2714</v>
      </c>
      <c r="M1890" s="49"/>
    </row>
    <row r="1891" spans="6:13" x14ac:dyDescent="0.25">
      <c r="F1891" t="s">
        <v>4281</v>
      </c>
      <c r="G1891">
        <v>93182</v>
      </c>
      <c r="H1891">
        <v>9375</v>
      </c>
      <c r="I1891" s="25" t="s">
        <v>2671</v>
      </c>
      <c r="J1891" t="s">
        <v>2986</v>
      </c>
      <c r="M1891" s="49"/>
    </row>
    <row r="1892" spans="6:13" x14ac:dyDescent="0.25">
      <c r="F1892" t="s">
        <v>4282</v>
      </c>
      <c r="G1892">
        <v>31089</v>
      </c>
      <c r="H1892">
        <v>3254</v>
      </c>
      <c r="I1892" s="25" t="s">
        <v>2695</v>
      </c>
      <c r="J1892" t="s">
        <v>2817</v>
      </c>
      <c r="M1892" s="49"/>
    </row>
    <row r="1893" spans="6:13" x14ac:dyDescent="0.25">
      <c r="F1893" t="s">
        <v>4283</v>
      </c>
      <c r="G1893">
        <v>47139</v>
      </c>
      <c r="H1893">
        <v>5112</v>
      </c>
      <c r="I1893" s="25" t="s">
        <v>2644</v>
      </c>
      <c r="J1893" t="s">
        <v>4284</v>
      </c>
      <c r="M1893" s="49"/>
    </row>
    <row r="1894" spans="6:13" x14ac:dyDescent="0.25">
      <c r="F1894" t="s">
        <v>4283</v>
      </c>
      <c r="G1894">
        <v>47167</v>
      </c>
      <c r="H1894">
        <v>5112</v>
      </c>
      <c r="I1894" s="25" t="s">
        <v>2644</v>
      </c>
      <c r="J1894" t="s">
        <v>4284</v>
      </c>
      <c r="M1894" s="49"/>
    </row>
    <row r="1895" spans="6:13" x14ac:dyDescent="0.25">
      <c r="F1895" t="s">
        <v>4283</v>
      </c>
      <c r="G1895">
        <v>47269</v>
      </c>
      <c r="H1895">
        <v>5112</v>
      </c>
      <c r="I1895" s="25" t="s">
        <v>2644</v>
      </c>
      <c r="J1895" t="s">
        <v>4284</v>
      </c>
      <c r="M1895" s="49"/>
    </row>
    <row r="1896" spans="6:13" x14ac:dyDescent="0.25">
      <c r="F1896" t="s">
        <v>4283</v>
      </c>
      <c r="G1896">
        <v>47228</v>
      </c>
      <c r="H1896">
        <v>5112</v>
      </c>
      <c r="I1896" s="25" t="s">
        <v>2644</v>
      </c>
      <c r="J1896" t="s">
        <v>4284</v>
      </c>
      <c r="M1896" s="49"/>
    </row>
    <row r="1897" spans="6:13" x14ac:dyDescent="0.25">
      <c r="F1897" t="s">
        <v>4283</v>
      </c>
      <c r="G1897">
        <v>47178</v>
      </c>
      <c r="H1897">
        <v>5112</v>
      </c>
      <c r="I1897" s="25" t="s">
        <v>2644</v>
      </c>
      <c r="J1897" t="s">
        <v>4284</v>
      </c>
      <c r="M1897" s="49"/>
    </row>
    <row r="1898" spans="6:13" x14ac:dyDescent="0.25">
      <c r="F1898" t="s">
        <v>4283</v>
      </c>
      <c r="G1898">
        <v>47058</v>
      </c>
      <c r="H1898">
        <v>5112</v>
      </c>
      <c r="I1898" s="25" t="s">
        <v>2644</v>
      </c>
      <c r="J1898" t="s">
        <v>4284</v>
      </c>
      <c r="M1898" s="49"/>
    </row>
    <row r="1899" spans="6:13" x14ac:dyDescent="0.25">
      <c r="F1899" t="s">
        <v>4283</v>
      </c>
      <c r="G1899">
        <v>47055</v>
      </c>
      <c r="H1899">
        <v>5112</v>
      </c>
      <c r="I1899" s="25" t="s">
        <v>2644</v>
      </c>
      <c r="J1899" t="s">
        <v>4284</v>
      </c>
      <c r="M1899" s="49"/>
    </row>
    <row r="1900" spans="6:13" x14ac:dyDescent="0.25">
      <c r="F1900" t="s">
        <v>4283</v>
      </c>
      <c r="G1900">
        <v>47137</v>
      </c>
      <c r="H1900">
        <v>5112</v>
      </c>
      <c r="I1900" s="25" t="s">
        <v>2644</v>
      </c>
      <c r="J1900" t="s">
        <v>4284</v>
      </c>
      <c r="M1900" s="49"/>
    </row>
    <row r="1901" spans="6:13" x14ac:dyDescent="0.25">
      <c r="F1901" t="s">
        <v>4283</v>
      </c>
      <c r="G1901">
        <v>47169</v>
      </c>
      <c r="H1901">
        <v>5112</v>
      </c>
      <c r="I1901" s="25" t="s">
        <v>2644</v>
      </c>
      <c r="J1901" t="s">
        <v>4284</v>
      </c>
      <c r="M1901" s="49"/>
    </row>
    <row r="1902" spans="6:13" x14ac:dyDescent="0.25">
      <c r="F1902" t="s">
        <v>4283</v>
      </c>
      <c r="G1902">
        <v>47051</v>
      </c>
      <c r="H1902">
        <v>5112</v>
      </c>
      <c r="I1902" s="25" t="s">
        <v>2644</v>
      </c>
      <c r="J1902" t="s">
        <v>4284</v>
      </c>
      <c r="M1902" s="49"/>
    </row>
    <row r="1903" spans="6:13" x14ac:dyDescent="0.25">
      <c r="F1903" t="s">
        <v>4283</v>
      </c>
      <c r="G1903">
        <v>47059</v>
      </c>
      <c r="H1903">
        <v>5112</v>
      </c>
      <c r="I1903" s="25" t="s">
        <v>2644</v>
      </c>
      <c r="J1903" t="s">
        <v>4284</v>
      </c>
      <c r="M1903" s="49"/>
    </row>
    <row r="1904" spans="6:13" x14ac:dyDescent="0.25">
      <c r="F1904" t="s">
        <v>4283</v>
      </c>
      <c r="G1904">
        <v>47119</v>
      </c>
      <c r="H1904">
        <v>5112</v>
      </c>
      <c r="I1904" s="25" t="s">
        <v>2644</v>
      </c>
      <c r="J1904" t="s">
        <v>4284</v>
      </c>
      <c r="M1904" s="49"/>
    </row>
    <row r="1905" spans="6:13" x14ac:dyDescent="0.25">
      <c r="F1905" t="s">
        <v>4283</v>
      </c>
      <c r="G1905">
        <v>47053</v>
      </c>
      <c r="H1905">
        <v>5112</v>
      </c>
      <c r="I1905" s="25" t="s">
        <v>2644</v>
      </c>
      <c r="J1905" t="s">
        <v>4284</v>
      </c>
      <c r="M1905" s="49"/>
    </row>
    <row r="1906" spans="6:13" x14ac:dyDescent="0.25">
      <c r="F1906" t="s">
        <v>4283</v>
      </c>
      <c r="G1906">
        <v>47179</v>
      </c>
      <c r="H1906">
        <v>5112</v>
      </c>
      <c r="I1906" s="25" t="s">
        <v>2644</v>
      </c>
      <c r="J1906" t="s">
        <v>4284</v>
      </c>
      <c r="M1906" s="49"/>
    </row>
    <row r="1907" spans="6:13" x14ac:dyDescent="0.25">
      <c r="F1907" t="s">
        <v>4283</v>
      </c>
      <c r="G1907">
        <v>47166</v>
      </c>
      <c r="H1907">
        <v>5112</v>
      </c>
      <c r="I1907" s="25" t="s">
        <v>2644</v>
      </c>
      <c r="J1907" t="s">
        <v>4284</v>
      </c>
      <c r="M1907" s="49"/>
    </row>
    <row r="1908" spans="6:13" x14ac:dyDescent="0.25">
      <c r="F1908" t="s">
        <v>4283</v>
      </c>
      <c r="G1908">
        <v>47229</v>
      </c>
      <c r="H1908">
        <v>5112</v>
      </c>
      <c r="I1908" s="25" t="s">
        <v>2644</v>
      </c>
      <c r="J1908" t="s">
        <v>4284</v>
      </c>
      <c r="M1908" s="49"/>
    </row>
    <row r="1909" spans="6:13" x14ac:dyDescent="0.25">
      <c r="F1909" t="s">
        <v>4283</v>
      </c>
      <c r="G1909">
        <v>47226</v>
      </c>
      <c r="H1909">
        <v>5112</v>
      </c>
      <c r="I1909" s="25" t="s">
        <v>2644</v>
      </c>
      <c r="J1909" t="s">
        <v>4284</v>
      </c>
      <c r="M1909" s="49"/>
    </row>
    <row r="1910" spans="6:13" x14ac:dyDescent="0.25">
      <c r="F1910" t="s">
        <v>4283</v>
      </c>
      <c r="G1910">
        <v>47239</v>
      </c>
      <c r="H1910">
        <v>5112</v>
      </c>
      <c r="I1910" s="25" t="s">
        <v>2644</v>
      </c>
      <c r="J1910" t="s">
        <v>4284</v>
      </c>
      <c r="M1910" s="49"/>
    </row>
    <row r="1911" spans="6:13" x14ac:dyDescent="0.25">
      <c r="F1911" t="s">
        <v>4283</v>
      </c>
      <c r="G1911">
        <v>47259</v>
      </c>
      <c r="H1911">
        <v>5112</v>
      </c>
      <c r="I1911" s="25" t="s">
        <v>2644</v>
      </c>
      <c r="J1911" t="s">
        <v>4284</v>
      </c>
      <c r="M1911" s="49"/>
    </row>
    <row r="1912" spans="6:13" x14ac:dyDescent="0.25">
      <c r="F1912" t="s">
        <v>4283</v>
      </c>
      <c r="G1912">
        <v>47057</v>
      </c>
      <c r="H1912">
        <v>5112</v>
      </c>
      <c r="I1912" s="25" t="s">
        <v>2644</v>
      </c>
      <c r="J1912" t="s">
        <v>4284</v>
      </c>
      <c r="M1912" s="49"/>
    </row>
    <row r="1913" spans="6:13" x14ac:dyDescent="0.25">
      <c r="F1913" t="s">
        <v>4283</v>
      </c>
      <c r="G1913">
        <v>47249</v>
      </c>
      <c r="H1913">
        <v>5112</v>
      </c>
      <c r="I1913" s="25" t="s">
        <v>2644</v>
      </c>
      <c r="J1913" t="s">
        <v>4284</v>
      </c>
      <c r="M1913" s="49"/>
    </row>
    <row r="1914" spans="6:13" x14ac:dyDescent="0.25">
      <c r="F1914" t="s">
        <v>4283</v>
      </c>
      <c r="G1914">
        <v>47138</v>
      </c>
      <c r="H1914">
        <v>5112</v>
      </c>
      <c r="I1914" s="25" t="s">
        <v>2644</v>
      </c>
      <c r="J1914" t="s">
        <v>4284</v>
      </c>
      <c r="M1914" s="49"/>
    </row>
    <row r="1915" spans="6:13" x14ac:dyDescent="0.25">
      <c r="F1915" t="s">
        <v>4283</v>
      </c>
      <c r="G1915">
        <v>47279</v>
      </c>
      <c r="H1915">
        <v>5112</v>
      </c>
      <c r="I1915" s="25" t="s">
        <v>2644</v>
      </c>
      <c r="J1915" t="s">
        <v>4284</v>
      </c>
      <c r="M1915" s="49"/>
    </row>
    <row r="1916" spans="6:13" x14ac:dyDescent="0.25">
      <c r="F1916" t="s">
        <v>4283</v>
      </c>
      <c r="G1916">
        <v>47199</v>
      </c>
      <c r="H1916">
        <v>5112</v>
      </c>
      <c r="I1916" s="25" t="s">
        <v>2644</v>
      </c>
      <c r="J1916" t="s">
        <v>4284</v>
      </c>
      <c r="M1916" s="49"/>
    </row>
    <row r="1917" spans="6:13" x14ac:dyDescent="0.25">
      <c r="F1917" t="s">
        <v>4283</v>
      </c>
      <c r="G1917">
        <v>47198</v>
      </c>
      <c r="H1917">
        <v>5112</v>
      </c>
      <c r="I1917" s="25" t="s">
        <v>2644</v>
      </c>
      <c r="J1917" t="s">
        <v>4284</v>
      </c>
      <c r="M1917" s="49"/>
    </row>
    <row r="1918" spans="6:13" x14ac:dyDescent="0.25">
      <c r="F1918" t="s">
        <v>4285</v>
      </c>
      <c r="G1918">
        <v>48249</v>
      </c>
      <c r="H1918">
        <v>5558</v>
      </c>
      <c r="I1918" s="25" t="s">
        <v>2644</v>
      </c>
      <c r="J1918" t="s">
        <v>2697</v>
      </c>
      <c r="M1918" s="49"/>
    </row>
    <row r="1919" spans="6:13" x14ac:dyDescent="0.25">
      <c r="F1919" t="s">
        <v>4286</v>
      </c>
      <c r="G1919">
        <v>18196</v>
      </c>
      <c r="H1919">
        <v>13072</v>
      </c>
      <c r="I1919" s="25" t="s">
        <v>2812</v>
      </c>
      <c r="J1919" t="s">
        <v>2657</v>
      </c>
      <c r="M1919" s="49"/>
    </row>
    <row r="1920" spans="6:13" x14ac:dyDescent="0.25">
      <c r="F1920" t="s">
        <v>4287</v>
      </c>
      <c r="G1920">
        <v>56761</v>
      </c>
      <c r="H1920">
        <v>7135</v>
      </c>
      <c r="I1920" s="25" t="s">
        <v>2744</v>
      </c>
      <c r="J1920" t="s">
        <v>2693</v>
      </c>
      <c r="M1920" s="49"/>
    </row>
    <row r="1921" spans="6:13" x14ac:dyDescent="0.25">
      <c r="F1921" t="s">
        <v>4287</v>
      </c>
      <c r="G1921">
        <v>56761</v>
      </c>
      <c r="H1921">
        <v>7135</v>
      </c>
      <c r="I1921" s="25" t="s">
        <v>2744</v>
      </c>
      <c r="J1921" t="s">
        <v>2693</v>
      </c>
      <c r="M1921" s="49"/>
    </row>
    <row r="1922" spans="6:13" x14ac:dyDescent="0.25">
      <c r="F1922" t="s">
        <v>4288</v>
      </c>
      <c r="G1922">
        <v>78655</v>
      </c>
      <c r="H1922">
        <v>8325</v>
      </c>
      <c r="I1922" s="25" t="s">
        <v>2639</v>
      </c>
      <c r="J1922" t="s">
        <v>2829</v>
      </c>
      <c r="M1922" s="49"/>
    </row>
    <row r="1923" spans="6:13" x14ac:dyDescent="0.25">
      <c r="F1923" t="s">
        <v>4289</v>
      </c>
      <c r="G1923">
        <v>87471</v>
      </c>
      <c r="H1923">
        <v>9780</v>
      </c>
      <c r="I1923" s="25" t="s">
        <v>2671</v>
      </c>
      <c r="J1923" t="s">
        <v>2899</v>
      </c>
      <c r="M1923" s="49"/>
    </row>
    <row r="1924" spans="6:13" x14ac:dyDescent="0.25">
      <c r="F1924" t="s">
        <v>4290</v>
      </c>
      <c r="G1924">
        <v>77770</v>
      </c>
      <c r="H1924">
        <v>8317</v>
      </c>
      <c r="I1924" s="25" t="s">
        <v>2639</v>
      </c>
      <c r="J1924" t="s">
        <v>2692</v>
      </c>
      <c r="M1924" s="49"/>
    </row>
    <row r="1925" spans="6:13" x14ac:dyDescent="0.25">
      <c r="F1925" t="s">
        <v>4291</v>
      </c>
      <c r="G1925">
        <v>78589</v>
      </c>
      <c r="H1925">
        <v>8327</v>
      </c>
      <c r="I1925" s="25" t="s">
        <v>2639</v>
      </c>
      <c r="J1925" t="s">
        <v>2898</v>
      </c>
      <c r="M1925" s="49"/>
    </row>
    <row r="1926" spans="6:13" x14ac:dyDescent="0.25">
      <c r="F1926" t="s">
        <v>4292</v>
      </c>
      <c r="G1926">
        <v>78591</v>
      </c>
      <c r="H1926">
        <v>8327</v>
      </c>
      <c r="I1926" s="25" t="s">
        <v>2639</v>
      </c>
      <c r="J1926" t="s">
        <v>2898</v>
      </c>
      <c r="M1926" s="49"/>
    </row>
    <row r="1927" spans="6:13" x14ac:dyDescent="0.25">
      <c r="F1927" t="s">
        <v>2727</v>
      </c>
      <c r="G1927">
        <v>52353</v>
      </c>
      <c r="H1927">
        <v>5358</v>
      </c>
      <c r="I1927" s="25" t="s">
        <v>2644</v>
      </c>
      <c r="J1927" t="s">
        <v>2727</v>
      </c>
      <c r="M1927" s="49"/>
    </row>
    <row r="1928" spans="6:13" x14ac:dyDescent="0.25">
      <c r="F1928" t="s">
        <v>2727</v>
      </c>
      <c r="G1928">
        <v>52355</v>
      </c>
      <c r="H1928">
        <v>5358</v>
      </c>
      <c r="I1928" s="25" t="s">
        <v>2644</v>
      </c>
      <c r="J1928" t="s">
        <v>2727</v>
      </c>
      <c r="M1928" s="49"/>
    </row>
    <row r="1929" spans="6:13" x14ac:dyDescent="0.25">
      <c r="F1929" t="s">
        <v>2727</v>
      </c>
      <c r="G1929">
        <v>52351</v>
      </c>
      <c r="H1929">
        <v>5358</v>
      </c>
      <c r="I1929" s="25" t="s">
        <v>2644</v>
      </c>
      <c r="J1929" t="s">
        <v>2727</v>
      </c>
      <c r="M1929" s="49"/>
    </row>
    <row r="1930" spans="6:13" x14ac:dyDescent="0.25">
      <c r="F1930" t="s">
        <v>2727</v>
      </c>
      <c r="G1930">
        <v>52349</v>
      </c>
      <c r="H1930">
        <v>5358</v>
      </c>
      <c r="I1930" s="25" t="s">
        <v>2644</v>
      </c>
      <c r="J1930" t="s">
        <v>2727</v>
      </c>
      <c r="M1930" s="49"/>
    </row>
    <row r="1931" spans="6:13" x14ac:dyDescent="0.25">
      <c r="F1931" t="s">
        <v>4293</v>
      </c>
      <c r="G1931">
        <v>73568</v>
      </c>
      <c r="H1931">
        <v>8136</v>
      </c>
      <c r="I1931" s="25" t="s">
        <v>2639</v>
      </c>
      <c r="J1931" t="s">
        <v>2660</v>
      </c>
      <c r="M1931" s="49"/>
    </row>
    <row r="1932" spans="6:13" x14ac:dyDescent="0.25">
      <c r="F1932" t="s">
        <v>4294</v>
      </c>
      <c r="G1932">
        <v>88525</v>
      </c>
      <c r="H1932">
        <v>8426</v>
      </c>
      <c r="I1932" s="25" t="s">
        <v>2639</v>
      </c>
      <c r="J1932" t="s">
        <v>2702</v>
      </c>
      <c r="M1932" s="49"/>
    </row>
    <row r="1933" spans="6:13" x14ac:dyDescent="0.25">
      <c r="F1933" t="s">
        <v>4295</v>
      </c>
      <c r="G1933">
        <v>76448</v>
      </c>
      <c r="H1933">
        <v>8216</v>
      </c>
      <c r="I1933" s="25" t="s">
        <v>2639</v>
      </c>
      <c r="J1933" t="s">
        <v>3185</v>
      </c>
      <c r="M1933" s="49"/>
    </row>
    <row r="1934" spans="6:13" x14ac:dyDescent="0.25">
      <c r="F1934" t="s">
        <v>4296</v>
      </c>
      <c r="G1934">
        <v>73105</v>
      </c>
      <c r="H1934">
        <v>8117</v>
      </c>
      <c r="I1934" s="25" t="s">
        <v>2639</v>
      </c>
      <c r="J1934" t="s">
        <v>2710</v>
      </c>
      <c r="M1934" s="49"/>
    </row>
    <row r="1935" spans="6:13" x14ac:dyDescent="0.25">
      <c r="F1935" t="s">
        <v>4297</v>
      </c>
      <c r="G1935">
        <v>56307</v>
      </c>
      <c r="H1935">
        <v>7138</v>
      </c>
      <c r="I1935" s="25" t="s">
        <v>2744</v>
      </c>
      <c r="J1935" t="s">
        <v>3110</v>
      </c>
      <c r="M1935" s="49"/>
    </row>
    <row r="1936" spans="6:13" x14ac:dyDescent="0.25">
      <c r="F1936" t="s">
        <v>4297</v>
      </c>
      <c r="G1936">
        <v>56307</v>
      </c>
      <c r="H1936">
        <v>7138</v>
      </c>
      <c r="I1936" s="25" t="s">
        <v>2744</v>
      </c>
      <c r="J1936" t="s">
        <v>3110</v>
      </c>
      <c r="M1936" s="49"/>
    </row>
    <row r="1937" spans="6:13" x14ac:dyDescent="0.25">
      <c r="F1937" t="s">
        <v>4298</v>
      </c>
      <c r="G1937">
        <v>89350</v>
      </c>
      <c r="H1937">
        <v>9774</v>
      </c>
      <c r="I1937" s="25" t="s">
        <v>2671</v>
      </c>
      <c r="J1937" t="s">
        <v>2826</v>
      </c>
      <c r="M1937" s="49"/>
    </row>
    <row r="1938" spans="6:13" x14ac:dyDescent="0.25">
      <c r="F1938" t="s">
        <v>4299</v>
      </c>
      <c r="G1938">
        <v>91602</v>
      </c>
      <c r="H1938">
        <v>9571</v>
      </c>
      <c r="I1938" s="25" t="s">
        <v>2671</v>
      </c>
      <c r="J1938" t="s">
        <v>2734</v>
      </c>
      <c r="M1938" s="49"/>
    </row>
    <row r="1939" spans="6:13" x14ac:dyDescent="0.25">
      <c r="F1939" t="s">
        <v>4300</v>
      </c>
      <c r="G1939">
        <v>40468</v>
      </c>
      <c r="H1939">
        <v>5111</v>
      </c>
      <c r="I1939" s="25" t="s">
        <v>2644</v>
      </c>
      <c r="J1939" t="s">
        <v>4301</v>
      </c>
      <c r="M1939" s="49"/>
    </row>
    <row r="1940" spans="6:13" x14ac:dyDescent="0.25">
      <c r="F1940" t="s">
        <v>4300</v>
      </c>
      <c r="G1940">
        <v>40470</v>
      </c>
      <c r="H1940">
        <v>5111</v>
      </c>
      <c r="I1940" s="25" t="s">
        <v>2644</v>
      </c>
      <c r="J1940" t="s">
        <v>4301</v>
      </c>
      <c r="M1940" s="49"/>
    </row>
    <row r="1941" spans="6:13" x14ac:dyDescent="0.25">
      <c r="F1941" t="s">
        <v>4300</v>
      </c>
      <c r="G1941">
        <v>40599</v>
      </c>
      <c r="H1941">
        <v>5111</v>
      </c>
      <c r="I1941" s="25" t="s">
        <v>2644</v>
      </c>
      <c r="J1941" t="s">
        <v>4301</v>
      </c>
      <c r="M1941" s="49"/>
    </row>
    <row r="1942" spans="6:13" x14ac:dyDescent="0.25">
      <c r="F1942" t="s">
        <v>4300</v>
      </c>
      <c r="G1942">
        <v>40233</v>
      </c>
      <c r="H1942">
        <v>5111</v>
      </c>
      <c r="I1942" s="25" t="s">
        <v>2644</v>
      </c>
      <c r="J1942" t="s">
        <v>4301</v>
      </c>
      <c r="M1942" s="49"/>
    </row>
    <row r="1943" spans="6:13" x14ac:dyDescent="0.25">
      <c r="F1943" t="s">
        <v>4300</v>
      </c>
      <c r="G1943">
        <v>40221</v>
      </c>
      <c r="H1943">
        <v>5111</v>
      </c>
      <c r="I1943" s="25" t="s">
        <v>2644</v>
      </c>
      <c r="J1943" t="s">
        <v>4301</v>
      </c>
      <c r="M1943" s="49"/>
    </row>
    <row r="1944" spans="6:13" x14ac:dyDescent="0.25">
      <c r="F1944" t="s">
        <v>4300</v>
      </c>
      <c r="G1944">
        <v>40213</v>
      </c>
      <c r="H1944">
        <v>5111</v>
      </c>
      <c r="I1944" s="25" t="s">
        <v>2644</v>
      </c>
      <c r="J1944" t="s">
        <v>4301</v>
      </c>
      <c r="M1944" s="49"/>
    </row>
    <row r="1945" spans="6:13" x14ac:dyDescent="0.25">
      <c r="F1945" t="s">
        <v>4300</v>
      </c>
      <c r="G1945">
        <v>40227</v>
      </c>
      <c r="H1945">
        <v>5111</v>
      </c>
      <c r="I1945" s="25" t="s">
        <v>2644</v>
      </c>
      <c r="J1945" t="s">
        <v>4301</v>
      </c>
      <c r="M1945" s="49"/>
    </row>
    <row r="1946" spans="6:13" x14ac:dyDescent="0.25">
      <c r="F1946" t="s">
        <v>4300</v>
      </c>
      <c r="G1946">
        <v>40479</v>
      </c>
      <c r="H1946">
        <v>5111</v>
      </c>
      <c r="I1946" s="25" t="s">
        <v>2644</v>
      </c>
      <c r="J1946" t="s">
        <v>4301</v>
      </c>
      <c r="M1946" s="49"/>
    </row>
    <row r="1947" spans="6:13" x14ac:dyDescent="0.25">
      <c r="F1947" t="s">
        <v>4300</v>
      </c>
      <c r="G1947">
        <v>40477</v>
      </c>
      <c r="H1947">
        <v>5111</v>
      </c>
      <c r="I1947" s="25" t="s">
        <v>2644</v>
      </c>
      <c r="J1947" t="s">
        <v>4301</v>
      </c>
      <c r="M1947" s="49"/>
    </row>
    <row r="1948" spans="6:13" x14ac:dyDescent="0.25">
      <c r="F1948" t="s">
        <v>4300</v>
      </c>
      <c r="G1948">
        <v>40235</v>
      </c>
      <c r="H1948">
        <v>5111</v>
      </c>
      <c r="I1948" s="25" t="s">
        <v>2644</v>
      </c>
      <c r="J1948" t="s">
        <v>4301</v>
      </c>
      <c r="M1948" s="49"/>
    </row>
    <row r="1949" spans="6:13" x14ac:dyDescent="0.25">
      <c r="F1949" t="s">
        <v>4300</v>
      </c>
      <c r="G1949">
        <v>40597</v>
      </c>
      <c r="H1949">
        <v>5111</v>
      </c>
      <c r="I1949" s="25" t="s">
        <v>2644</v>
      </c>
      <c r="J1949" t="s">
        <v>4301</v>
      </c>
      <c r="M1949" s="49"/>
    </row>
    <row r="1950" spans="6:13" x14ac:dyDescent="0.25">
      <c r="F1950" t="s">
        <v>4300</v>
      </c>
      <c r="G1950">
        <v>40210</v>
      </c>
      <c r="H1950">
        <v>5111</v>
      </c>
      <c r="I1950" s="25" t="s">
        <v>2644</v>
      </c>
      <c r="J1950" t="s">
        <v>4301</v>
      </c>
      <c r="M1950" s="49"/>
    </row>
    <row r="1951" spans="6:13" x14ac:dyDescent="0.25">
      <c r="F1951" t="s">
        <v>4300</v>
      </c>
      <c r="G1951">
        <v>40211</v>
      </c>
      <c r="H1951">
        <v>5111</v>
      </c>
      <c r="I1951" s="25" t="s">
        <v>2644</v>
      </c>
      <c r="J1951" t="s">
        <v>4301</v>
      </c>
      <c r="M1951" s="49"/>
    </row>
    <row r="1952" spans="6:13" x14ac:dyDescent="0.25">
      <c r="F1952" t="s">
        <v>4300</v>
      </c>
      <c r="G1952">
        <v>40545</v>
      </c>
      <c r="H1952">
        <v>5111</v>
      </c>
      <c r="I1952" s="25" t="s">
        <v>2644</v>
      </c>
      <c r="J1952" t="s">
        <v>4301</v>
      </c>
      <c r="M1952" s="49"/>
    </row>
    <row r="1953" spans="6:13" x14ac:dyDescent="0.25">
      <c r="F1953" t="s">
        <v>4300</v>
      </c>
      <c r="G1953">
        <v>40627</v>
      </c>
      <c r="H1953">
        <v>5111</v>
      </c>
      <c r="I1953" s="25" t="s">
        <v>2644</v>
      </c>
      <c r="J1953" t="s">
        <v>4301</v>
      </c>
      <c r="M1953" s="49"/>
    </row>
    <row r="1954" spans="6:13" x14ac:dyDescent="0.25">
      <c r="F1954" t="s">
        <v>4300</v>
      </c>
      <c r="G1954">
        <v>40591</v>
      </c>
      <c r="H1954">
        <v>5111</v>
      </c>
      <c r="I1954" s="25" t="s">
        <v>2644</v>
      </c>
      <c r="J1954" t="s">
        <v>4301</v>
      </c>
      <c r="M1954" s="49"/>
    </row>
    <row r="1955" spans="6:13" x14ac:dyDescent="0.25">
      <c r="F1955" t="s">
        <v>4300</v>
      </c>
      <c r="G1955">
        <v>40629</v>
      </c>
      <c r="H1955">
        <v>5111</v>
      </c>
      <c r="I1955" s="25" t="s">
        <v>2644</v>
      </c>
      <c r="J1955" t="s">
        <v>4301</v>
      </c>
      <c r="M1955" s="49"/>
    </row>
    <row r="1956" spans="6:13" x14ac:dyDescent="0.25">
      <c r="F1956" t="s">
        <v>4300</v>
      </c>
      <c r="G1956">
        <v>40219</v>
      </c>
      <c r="H1956">
        <v>5111</v>
      </c>
      <c r="I1956" s="25" t="s">
        <v>2644</v>
      </c>
      <c r="J1956" t="s">
        <v>4301</v>
      </c>
      <c r="M1956" s="49"/>
    </row>
    <row r="1957" spans="6:13" x14ac:dyDescent="0.25">
      <c r="F1957" t="s">
        <v>4300</v>
      </c>
      <c r="G1957">
        <v>40215</v>
      </c>
      <c r="H1957">
        <v>5111</v>
      </c>
      <c r="I1957" s="25" t="s">
        <v>2644</v>
      </c>
      <c r="J1957" t="s">
        <v>4301</v>
      </c>
      <c r="M1957" s="49"/>
    </row>
    <row r="1958" spans="6:13" x14ac:dyDescent="0.25">
      <c r="F1958" t="s">
        <v>4300</v>
      </c>
      <c r="G1958">
        <v>40229</v>
      </c>
      <c r="H1958">
        <v>5111</v>
      </c>
      <c r="I1958" s="25" t="s">
        <v>2644</v>
      </c>
      <c r="J1958" t="s">
        <v>4301</v>
      </c>
      <c r="M1958" s="49"/>
    </row>
    <row r="1959" spans="6:13" x14ac:dyDescent="0.25">
      <c r="F1959" t="s">
        <v>4300</v>
      </c>
      <c r="G1959">
        <v>40625</v>
      </c>
      <c r="H1959">
        <v>5111</v>
      </c>
      <c r="I1959" s="25" t="s">
        <v>2644</v>
      </c>
      <c r="J1959" t="s">
        <v>4301</v>
      </c>
      <c r="M1959" s="49"/>
    </row>
    <row r="1960" spans="6:13" x14ac:dyDescent="0.25">
      <c r="F1960" t="s">
        <v>4300</v>
      </c>
      <c r="G1960">
        <v>40474</v>
      </c>
      <c r="H1960">
        <v>5111</v>
      </c>
      <c r="I1960" s="25" t="s">
        <v>2644</v>
      </c>
      <c r="J1960" t="s">
        <v>4301</v>
      </c>
      <c r="M1960" s="49"/>
    </row>
    <row r="1961" spans="6:13" x14ac:dyDescent="0.25">
      <c r="F1961" t="s">
        <v>4300</v>
      </c>
      <c r="G1961">
        <v>40223</v>
      </c>
      <c r="H1961">
        <v>5111</v>
      </c>
      <c r="I1961" s="25" t="s">
        <v>2644</v>
      </c>
      <c r="J1961" t="s">
        <v>4301</v>
      </c>
      <c r="M1961" s="49"/>
    </row>
    <row r="1962" spans="6:13" x14ac:dyDescent="0.25">
      <c r="F1962" t="s">
        <v>4300</v>
      </c>
      <c r="G1962">
        <v>40225</v>
      </c>
      <c r="H1962">
        <v>5111</v>
      </c>
      <c r="I1962" s="25" t="s">
        <v>2644</v>
      </c>
      <c r="J1962" t="s">
        <v>4301</v>
      </c>
      <c r="M1962" s="49"/>
    </row>
    <row r="1963" spans="6:13" x14ac:dyDescent="0.25">
      <c r="F1963" t="s">
        <v>4300</v>
      </c>
      <c r="G1963">
        <v>40595</v>
      </c>
      <c r="H1963">
        <v>5111</v>
      </c>
      <c r="I1963" s="25" t="s">
        <v>2644</v>
      </c>
      <c r="J1963" t="s">
        <v>4301</v>
      </c>
      <c r="M1963" s="49"/>
    </row>
    <row r="1964" spans="6:13" x14ac:dyDescent="0.25">
      <c r="F1964" t="s">
        <v>4300</v>
      </c>
      <c r="G1964">
        <v>40217</v>
      </c>
      <c r="H1964">
        <v>5111</v>
      </c>
      <c r="I1964" s="25" t="s">
        <v>2644</v>
      </c>
      <c r="J1964" t="s">
        <v>4301</v>
      </c>
      <c r="M1964" s="49"/>
    </row>
    <row r="1965" spans="6:13" x14ac:dyDescent="0.25">
      <c r="F1965" t="s">
        <v>4300</v>
      </c>
      <c r="G1965">
        <v>40212</v>
      </c>
      <c r="H1965">
        <v>5111</v>
      </c>
      <c r="I1965" s="25" t="s">
        <v>2644</v>
      </c>
      <c r="J1965" t="s">
        <v>4301</v>
      </c>
      <c r="M1965" s="49"/>
    </row>
    <row r="1966" spans="6:13" x14ac:dyDescent="0.25">
      <c r="F1966" t="s">
        <v>4300</v>
      </c>
      <c r="G1966">
        <v>40547</v>
      </c>
      <c r="H1966">
        <v>5111</v>
      </c>
      <c r="I1966" s="25" t="s">
        <v>2644</v>
      </c>
      <c r="J1966" t="s">
        <v>4301</v>
      </c>
      <c r="M1966" s="49"/>
    </row>
    <row r="1967" spans="6:13" x14ac:dyDescent="0.25">
      <c r="F1967" t="s">
        <v>4300</v>
      </c>
      <c r="G1967">
        <v>40237</v>
      </c>
      <c r="H1967">
        <v>5111</v>
      </c>
      <c r="I1967" s="25" t="s">
        <v>2644</v>
      </c>
      <c r="J1967" t="s">
        <v>4301</v>
      </c>
      <c r="M1967" s="49"/>
    </row>
    <row r="1968" spans="6:13" x14ac:dyDescent="0.25">
      <c r="F1968" t="s">
        <v>4300</v>
      </c>
      <c r="G1968">
        <v>40593</v>
      </c>
      <c r="H1968">
        <v>5111</v>
      </c>
      <c r="I1968" s="25" t="s">
        <v>2644</v>
      </c>
      <c r="J1968" t="s">
        <v>4301</v>
      </c>
      <c r="M1968" s="49"/>
    </row>
    <row r="1969" spans="6:13" x14ac:dyDescent="0.25">
      <c r="F1969" t="s">
        <v>4300</v>
      </c>
      <c r="G1969">
        <v>40489</v>
      </c>
      <c r="H1969">
        <v>5111</v>
      </c>
      <c r="I1969" s="25" t="s">
        <v>2644</v>
      </c>
      <c r="J1969" t="s">
        <v>4301</v>
      </c>
      <c r="M1969" s="49"/>
    </row>
    <row r="1970" spans="6:13" x14ac:dyDescent="0.25">
      <c r="F1970" t="s">
        <v>4300</v>
      </c>
      <c r="G1970">
        <v>40472</v>
      </c>
      <c r="H1970">
        <v>5111</v>
      </c>
      <c r="I1970" s="25" t="s">
        <v>2644</v>
      </c>
      <c r="J1970" t="s">
        <v>4301</v>
      </c>
      <c r="M1970" s="49"/>
    </row>
    <row r="1971" spans="6:13" x14ac:dyDescent="0.25">
      <c r="F1971" t="s">
        <v>4300</v>
      </c>
      <c r="G1971">
        <v>40211</v>
      </c>
      <c r="H1971">
        <v>5111</v>
      </c>
      <c r="I1971" s="25" t="s">
        <v>2644</v>
      </c>
      <c r="J1971" t="s">
        <v>4301</v>
      </c>
      <c r="M1971" s="49"/>
    </row>
    <row r="1972" spans="6:13" x14ac:dyDescent="0.25">
      <c r="F1972" t="s">
        <v>4300</v>
      </c>
      <c r="G1972">
        <v>40231</v>
      </c>
      <c r="H1972">
        <v>5111</v>
      </c>
      <c r="I1972" s="25" t="s">
        <v>2644</v>
      </c>
      <c r="J1972" t="s">
        <v>4301</v>
      </c>
      <c r="M1972" s="49"/>
    </row>
    <row r="1973" spans="6:13" x14ac:dyDescent="0.25">
      <c r="F1973" t="s">
        <v>4300</v>
      </c>
      <c r="G1973">
        <v>40239</v>
      </c>
      <c r="H1973">
        <v>5111</v>
      </c>
      <c r="I1973" s="25" t="s">
        <v>2644</v>
      </c>
      <c r="J1973" t="s">
        <v>4301</v>
      </c>
      <c r="M1973" s="49"/>
    </row>
    <row r="1974" spans="6:13" x14ac:dyDescent="0.25">
      <c r="F1974" t="s">
        <v>4300</v>
      </c>
      <c r="G1974">
        <v>40549</v>
      </c>
      <c r="H1974">
        <v>5111</v>
      </c>
      <c r="I1974" s="25" t="s">
        <v>2644</v>
      </c>
      <c r="J1974" t="s">
        <v>4301</v>
      </c>
      <c r="M1974" s="49"/>
    </row>
    <row r="1975" spans="6:13" x14ac:dyDescent="0.25">
      <c r="F1975" t="s">
        <v>4300</v>
      </c>
      <c r="G1975">
        <v>40589</v>
      </c>
      <c r="H1975">
        <v>5111</v>
      </c>
      <c r="I1975" s="25" t="s">
        <v>2644</v>
      </c>
      <c r="J1975" t="s">
        <v>4301</v>
      </c>
      <c r="M1975" s="49"/>
    </row>
    <row r="1976" spans="6:13" x14ac:dyDescent="0.25">
      <c r="F1976" t="s">
        <v>4300</v>
      </c>
      <c r="G1976">
        <v>40476</v>
      </c>
      <c r="H1976">
        <v>5111</v>
      </c>
      <c r="I1976" s="25" t="s">
        <v>2644</v>
      </c>
      <c r="J1976" t="s">
        <v>4301</v>
      </c>
      <c r="M1976" s="49"/>
    </row>
    <row r="1977" spans="6:13" x14ac:dyDescent="0.25">
      <c r="F1977" t="s">
        <v>4300</v>
      </c>
      <c r="G1977">
        <v>40472</v>
      </c>
      <c r="H1977">
        <v>5158</v>
      </c>
      <c r="I1977" s="25" t="s">
        <v>2644</v>
      </c>
      <c r="J1977" t="s">
        <v>2873</v>
      </c>
      <c r="M1977" s="49"/>
    </row>
    <row r="1978" spans="6:13" x14ac:dyDescent="0.25">
      <c r="F1978" t="s">
        <v>4302</v>
      </c>
      <c r="G1978">
        <v>72144</v>
      </c>
      <c r="H1978">
        <v>8416</v>
      </c>
      <c r="I1978" s="25" t="s">
        <v>2639</v>
      </c>
      <c r="J1978" t="s">
        <v>3085</v>
      </c>
      <c r="M1978" s="49"/>
    </row>
    <row r="1979" spans="6:13" x14ac:dyDescent="0.25">
      <c r="F1979" t="s">
        <v>4303</v>
      </c>
      <c r="G1979">
        <v>99713</v>
      </c>
      <c r="H1979">
        <v>16065</v>
      </c>
      <c r="I1979" s="25" t="s">
        <v>3005</v>
      </c>
      <c r="J1979" t="s">
        <v>3153</v>
      </c>
      <c r="M1979" s="49"/>
    </row>
    <row r="1980" spans="6:13" x14ac:dyDescent="0.25">
      <c r="F1980" t="s">
        <v>4304</v>
      </c>
      <c r="G1980">
        <v>97500</v>
      </c>
      <c r="H1980">
        <v>9674</v>
      </c>
      <c r="I1980" s="25" t="s">
        <v>2671</v>
      </c>
      <c r="J1980" t="s">
        <v>2839</v>
      </c>
      <c r="M1980" s="49"/>
    </row>
    <row r="1981" spans="6:13" x14ac:dyDescent="0.25">
      <c r="F1981" t="s">
        <v>4305</v>
      </c>
      <c r="G1981">
        <v>96250</v>
      </c>
      <c r="H1981">
        <v>9478</v>
      </c>
      <c r="I1981" s="25" t="s">
        <v>2671</v>
      </c>
      <c r="J1981" t="s">
        <v>3025</v>
      </c>
      <c r="M1981" s="49"/>
    </row>
    <row r="1982" spans="6:13" x14ac:dyDescent="0.25">
      <c r="F1982" t="s">
        <v>4306</v>
      </c>
      <c r="G1982">
        <v>88370</v>
      </c>
      <c r="H1982">
        <v>8436</v>
      </c>
      <c r="I1982" s="25" t="s">
        <v>2639</v>
      </c>
      <c r="J1982" t="s">
        <v>2689</v>
      </c>
      <c r="M1982" s="49"/>
    </row>
    <row r="1983" spans="6:13" x14ac:dyDescent="0.25">
      <c r="F1983" t="s">
        <v>4307</v>
      </c>
      <c r="G1983">
        <v>69412</v>
      </c>
      <c r="H1983">
        <v>6431</v>
      </c>
      <c r="I1983" s="25" t="s">
        <v>2667</v>
      </c>
      <c r="J1983" t="s">
        <v>2686</v>
      </c>
      <c r="M1983" s="49"/>
    </row>
    <row r="1984" spans="6:13" x14ac:dyDescent="0.25">
      <c r="F1984" t="s">
        <v>4307</v>
      </c>
      <c r="G1984">
        <v>69412</v>
      </c>
      <c r="H1984">
        <v>8226</v>
      </c>
      <c r="I1984" s="25" t="s">
        <v>2639</v>
      </c>
      <c r="J1984" t="s">
        <v>3063</v>
      </c>
      <c r="M1984" s="49"/>
    </row>
    <row r="1985" spans="6:13" x14ac:dyDescent="0.25">
      <c r="F1985" t="s">
        <v>4308</v>
      </c>
      <c r="G1985">
        <v>71735</v>
      </c>
      <c r="H1985">
        <v>8118</v>
      </c>
      <c r="I1985" s="25" t="s">
        <v>2639</v>
      </c>
      <c r="J1985" t="s">
        <v>2763</v>
      </c>
      <c r="M1985" s="49"/>
    </row>
    <row r="1986" spans="6:13" x14ac:dyDescent="0.25">
      <c r="F1986" t="s">
        <v>4309</v>
      </c>
      <c r="G1986">
        <v>82390</v>
      </c>
      <c r="H1986">
        <v>9190</v>
      </c>
      <c r="I1986" s="25" t="s">
        <v>2671</v>
      </c>
      <c r="J1986" t="s">
        <v>3038</v>
      </c>
      <c r="M1986" s="49"/>
    </row>
    <row r="1987" spans="6:13" x14ac:dyDescent="0.25">
      <c r="F1987" t="s">
        <v>4310</v>
      </c>
      <c r="G1987">
        <v>88436</v>
      </c>
      <c r="H1987">
        <v>8426</v>
      </c>
      <c r="I1987" s="25" t="s">
        <v>2639</v>
      </c>
      <c r="J1987" t="s">
        <v>2702</v>
      </c>
      <c r="M1987" s="49"/>
    </row>
    <row r="1988" spans="6:13" x14ac:dyDescent="0.25">
      <c r="F1988" t="s">
        <v>4311</v>
      </c>
      <c r="G1988">
        <v>92263</v>
      </c>
      <c r="H1988">
        <v>9371</v>
      </c>
      <c r="I1988" s="25" t="s">
        <v>2671</v>
      </c>
      <c r="J1988" t="s">
        <v>3090</v>
      </c>
      <c r="M1988" s="49"/>
    </row>
    <row r="1989" spans="6:13" x14ac:dyDescent="0.25">
      <c r="F1989" t="s">
        <v>4312</v>
      </c>
      <c r="G1989">
        <v>91320</v>
      </c>
      <c r="H1989">
        <v>9474</v>
      </c>
      <c r="I1989" s="25" t="s">
        <v>2671</v>
      </c>
      <c r="J1989" t="s">
        <v>4313</v>
      </c>
      <c r="M1989" s="49"/>
    </row>
    <row r="1990" spans="6:13" x14ac:dyDescent="0.25">
      <c r="F1990" t="s">
        <v>4314</v>
      </c>
      <c r="G1990">
        <v>96106</v>
      </c>
      <c r="H1990">
        <v>9674</v>
      </c>
      <c r="I1990" s="25" t="s">
        <v>2671</v>
      </c>
      <c r="J1990" t="s">
        <v>2839</v>
      </c>
      <c r="M1990" s="49"/>
    </row>
    <row r="1991" spans="6:13" x14ac:dyDescent="0.25">
      <c r="F1991" t="s">
        <v>4315</v>
      </c>
      <c r="G1991">
        <v>73061</v>
      </c>
      <c r="H1991">
        <v>8117</v>
      </c>
      <c r="I1991" s="25" t="s">
        <v>2639</v>
      </c>
      <c r="J1991" t="s">
        <v>2710</v>
      </c>
      <c r="M1991" s="49"/>
    </row>
    <row r="1992" spans="6:13" x14ac:dyDescent="0.25">
      <c r="F1992" t="s">
        <v>4316</v>
      </c>
      <c r="G1992">
        <v>88371</v>
      </c>
      <c r="H1992">
        <v>8436</v>
      </c>
      <c r="I1992" s="25" t="s">
        <v>2639</v>
      </c>
      <c r="J1992" t="s">
        <v>2689</v>
      </c>
      <c r="M1992" s="49"/>
    </row>
    <row r="1993" spans="6:13" x14ac:dyDescent="0.25">
      <c r="F1993" t="s">
        <v>4317</v>
      </c>
      <c r="G1993">
        <v>2727</v>
      </c>
      <c r="H1993">
        <v>14626</v>
      </c>
      <c r="I1993" s="25" t="s">
        <v>2756</v>
      </c>
      <c r="J1993" t="s">
        <v>2771</v>
      </c>
      <c r="M1993" s="49"/>
    </row>
    <row r="1994" spans="6:13" x14ac:dyDescent="0.25">
      <c r="F1994" t="s">
        <v>4317</v>
      </c>
      <c r="G1994">
        <v>2730</v>
      </c>
      <c r="H1994">
        <v>14626</v>
      </c>
      <c r="I1994" s="25" t="s">
        <v>2756</v>
      </c>
      <c r="J1994" t="s">
        <v>2771</v>
      </c>
      <c r="M1994" s="49"/>
    </row>
    <row r="1995" spans="6:13" x14ac:dyDescent="0.25">
      <c r="F1995" t="s">
        <v>3121</v>
      </c>
      <c r="G1995">
        <v>85560</v>
      </c>
      <c r="H1995">
        <v>9175</v>
      </c>
      <c r="I1995" s="25" t="s">
        <v>2671</v>
      </c>
      <c r="J1995" t="s">
        <v>3121</v>
      </c>
      <c r="M1995" s="49"/>
    </row>
    <row r="1996" spans="6:13" x14ac:dyDescent="0.25">
      <c r="F1996" t="s">
        <v>4318</v>
      </c>
      <c r="G1996">
        <v>36157</v>
      </c>
      <c r="H1996">
        <v>6631</v>
      </c>
      <c r="I1996" s="25" t="s">
        <v>2667</v>
      </c>
      <c r="J1996" t="s">
        <v>2766</v>
      </c>
      <c r="M1996" s="49"/>
    </row>
    <row r="1997" spans="6:13" x14ac:dyDescent="0.25">
      <c r="F1997" t="s">
        <v>4319</v>
      </c>
      <c r="G1997">
        <v>96237</v>
      </c>
      <c r="H1997">
        <v>9473</v>
      </c>
      <c r="I1997" s="25" t="s">
        <v>2671</v>
      </c>
      <c r="J1997" t="s">
        <v>2798</v>
      </c>
      <c r="M1997" s="49"/>
    </row>
    <row r="1998" spans="6:13" x14ac:dyDescent="0.25">
      <c r="F1998" t="s">
        <v>4320</v>
      </c>
      <c r="G1998">
        <v>86491</v>
      </c>
      <c r="H1998">
        <v>9774</v>
      </c>
      <c r="I1998" s="25" t="s">
        <v>2671</v>
      </c>
      <c r="J1998" t="s">
        <v>2826</v>
      </c>
      <c r="M1998" s="49"/>
    </row>
    <row r="1999" spans="6:13" x14ac:dyDescent="0.25">
      <c r="F1999" t="s">
        <v>4321</v>
      </c>
      <c r="G1999">
        <v>74246</v>
      </c>
      <c r="H1999">
        <v>8125</v>
      </c>
      <c r="I1999" s="25" t="s">
        <v>2639</v>
      </c>
      <c r="J1999" t="s">
        <v>2681</v>
      </c>
      <c r="M1999" s="49"/>
    </row>
    <row r="2000" spans="6:13" x14ac:dyDescent="0.25">
      <c r="F2000" t="s">
        <v>4322</v>
      </c>
      <c r="G2000">
        <v>16225</v>
      </c>
      <c r="H2000">
        <v>12060</v>
      </c>
      <c r="I2000" s="25" t="s">
        <v>2977</v>
      </c>
      <c r="J2000" t="s">
        <v>2661</v>
      </c>
      <c r="M2000" s="49"/>
    </row>
    <row r="2001" spans="6:13" x14ac:dyDescent="0.25">
      <c r="F2001" t="s">
        <v>4322</v>
      </c>
      <c r="G2001">
        <v>16227</v>
      </c>
      <c r="H2001">
        <v>12060</v>
      </c>
      <c r="I2001" s="25" t="s">
        <v>2977</v>
      </c>
      <c r="J2001" t="s">
        <v>2661</v>
      </c>
      <c r="M2001" s="49"/>
    </row>
    <row r="2002" spans="6:13" x14ac:dyDescent="0.25">
      <c r="F2002" t="s">
        <v>4323</v>
      </c>
      <c r="G2002">
        <v>67280</v>
      </c>
      <c r="H2002">
        <v>7332</v>
      </c>
      <c r="I2002" s="25" t="s">
        <v>2744</v>
      </c>
      <c r="J2002" t="s">
        <v>3061</v>
      </c>
      <c r="M2002" s="49"/>
    </row>
    <row r="2003" spans="6:13" x14ac:dyDescent="0.25">
      <c r="F2003" t="s">
        <v>4324</v>
      </c>
      <c r="G2003">
        <v>72224</v>
      </c>
      <c r="H2003">
        <v>8235</v>
      </c>
      <c r="I2003" s="25" t="s">
        <v>2639</v>
      </c>
      <c r="J2003" t="s">
        <v>3043</v>
      </c>
      <c r="M2003" s="49"/>
    </row>
    <row r="2004" spans="6:13" x14ac:dyDescent="0.25">
      <c r="F2004" t="s">
        <v>4325</v>
      </c>
      <c r="G2004">
        <v>95683</v>
      </c>
      <c r="H2004">
        <v>9377</v>
      </c>
      <c r="I2004" s="25" t="s">
        <v>2671</v>
      </c>
      <c r="J2004" t="s">
        <v>3014</v>
      </c>
      <c r="M2004" s="49"/>
    </row>
    <row r="2005" spans="6:13" x14ac:dyDescent="0.25">
      <c r="F2005" t="s">
        <v>4326</v>
      </c>
      <c r="G2005">
        <v>96157</v>
      </c>
      <c r="H2005">
        <v>9471</v>
      </c>
      <c r="I2005" s="25" t="s">
        <v>2671</v>
      </c>
      <c r="J2005" t="s">
        <v>3013</v>
      </c>
      <c r="M2005" s="49"/>
    </row>
    <row r="2006" spans="6:13" x14ac:dyDescent="0.25">
      <c r="F2006" t="s">
        <v>4327</v>
      </c>
      <c r="G2006">
        <v>79285</v>
      </c>
      <c r="H2006">
        <v>8315</v>
      </c>
      <c r="I2006" s="25" t="s">
        <v>2639</v>
      </c>
      <c r="J2006" t="s">
        <v>2682</v>
      </c>
      <c r="M2006" s="49"/>
    </row>
    <row r="2007" spans="6:13" x14ac:dyDescent="0.25">
      <c r="F2007" t="s">
        <v>4328</v>
      </c>
      <c r="G2007">
        <v>35085</v>
      </c>
      <c r="H2007">
        <v>6534</v>
      </c>
      <c r="I2007" s="25" t="s">
        <v>2667</v>
      </c>
      <c r="J2007" t="s">
        <v>3092</v>
      </c>
      <c r="M2007" s="49"/>
    </row>
    <row r="2008" spans="6:13" x14ac:dyDescent="0.25">
      <c r="F2008" t="s">
        <v>4329</v>
      </c>
      <c r="G2008">
        <v>29574</v>
      </c>
      <c r="H2008">
        <v>3360</v>
      </c>
      <c r="I2008" s="25" t="s">
        <v>2695</v>
      </c>
      <c r="J2008" t="s">
        <v>3021</v>
      </c>
      <c r="M2008" s="49"/>
    </row>
    <row r="2009" spans="6:13" x14ac:dyDescent="0.25">
      <c r="F2009" t="s">
        <v>4330</v>
      </c>
      <c r="G2009">
        <v>85386</v>
      </c>
      <c r="H2009">
        <v>9178</v>
      </c>
      <c r="I2009" s="25" t="s">
        <v>2671</v>
      </c>
      <c r="J2009" t="s">
        <v>2936</v>
      </c>
      <c r="M2009" s="49"/>
    </row>
    <row r="2010" spans="6:13" x14ac:dyDescent="0.25">
      <c r="F2010" t="s">
        <v>4330</v>
      </c>
      <c r="G2010">
        <v>84174</v>
      </c>
      <c r="H2010">
        <v>9274</v>
      </c>
      <c r="I2010" s="25" t="s">
        <v>2671</v>
      </c>
      <c r="J2010" t="s">
        <v>2753</v>
      </c>
      <c r="M2010" s="49"/>
    </row>
    <row r="2011" spans="6:13" x14ac:dyDescent="0.25">
      <c r="F2011" t="s">
        <v>4331</v>
      </c>
      <c r="G2011">
        <v>82279</v>
      </c>
      <c r="H2011">
        <v>9181</v>
      </c>
      <c r="I2011" s="25" t="s">
        <v>2671</v>
      </c>
      <c r="J2011" t="s">
        <v>3126</v>
      </c>
      <c r="M2011" s="49"/>
    </row>
    <row r="2012" spans="6:13" x14ac:dyDescent="0.25">
      <c r="F2012" t="s">
        <v>4332</v>
      </c>
      <c r="G2012">
        <v>61209</v>
      </c>
      <c r="H2012">
        <v>6440</v>
      </c>
      <c r="I2012" s="25" t="s">
        <v>2667</v>
      </c>
      <c r="J2012" t="s">
        <v>3036</v>
      </c>
      <c r="M2012" s="49"/>
    </row>
    <row r="2013" spans="6:13" x14ac:dyDescent="0.25">
      <c r="F2013" t="s">
        <v>4333</v>
      </c>
      <c r="G2013">
        <v>6648</v>
      </c>
      <c r="H2013">
        <v>15084</v>
      </c>
      <c r="I2013" s="25" t="s">
        <v>2862</v>
      </c>
      <c r="J2013" t="s">
        <v>3236</v>
      </c>
      <c r="M2013" s="49"/>
    </row>
    <row r="2014" spans="6:13" x14ac:dyDescent="0.25">
      <c r="F2014" t="s">
        <v>4334</v>
      </c>
      <c r="G2014">
        <v>90542</v>
      </c>
      <c r="H2014">
        <v>9572</v>
      </c>
      <c r="I2014" s="25" t="s">
        <v>2671</v>
      </c>
      <c r="J2014" t="s">
        <v>2726</v>
      </c>
      <c r="M2014" s="49"/>
    </row>
    <row r="2015" spans="6:13" x14ac:dyDescent="0.25">
      <c r="F2015" t="s">
        <v>4335</v>
      </c>
      <c r="G2015">
        <v>24340</v>
      </c>
      <c r="H2015">
        <v>1058</v>
      </c>
      <c r="I2015" s="25" t="s">
        <v>2706</v>
      </c>
      <c r="J2015" t="s">
        <v>2707</v>
      </c>
      <c r="M2015" s="49"/>
    </row>
    <row r="2016" spans="6:13" x14ac:dyDescent="0.25">
      <c r="F2016" t="s">
        <v>4336</v>
      </c>
      <c r="G2016">
        <v>95488</v>
      </c>
      <c r="H2016">
        <v>9472</v>
      </c>
      <c r="I2016" s="25" t="s">
        <v>2671</v>
      </c>
      <c r="J2016" t="s">
        <v>2801</v>
      </c>
      <c r="M2016" s="49"/>
    </row>
    <row r="2017" spans="6:13" x14ac:dyDescent="0.25">
      <c r="F2017" t="s">
        <v>4337</v>
      </c>
      <c r="G2017">
        <v>25715</v>
      </c>
      <c r="H2017">
        <v>1051</v>
      </c>
      <c r="I2017" s="25" t="s">
        <v>2706</v>
      </c>
      <c r="J2017" t="s">
        <v>2718</v>
      </c>
      <c r="M2017" s="49"/>
    </row>
    <row r="2018" spans="6:13" x14ac:dyDescent="0.25">
      <c r="F2018" t="s">
        <v>4338</v>
      </c>
      <c r="G2018">
        <v>92265</v>
      </c>
      <c r="H2018">
        <v>9371</v>
      </c>
      <c r="I2018" s="25" t="s">
        <v>2671</v>
      </c>
      <c r="J2018" t="s">
        <v>3090</v>
      </c>
      <c r="M2018" s="49"/>
    </row>
    <row r="2019" spans="6:13" x14ac:dyDescent="0.25">
      <c r="F2019" t="s">
        <v>4338</v>
      </c>
      <c r="G2019">
        <v>92265</v>
      </c>
      <c r="H2019">
        <v>9371</v>
      </c>
      <c r="I2019" s="25" t="s">
        <v>2671</v>
      </c>
      <c r="J2019" t="s">
        <v>3090</v>
      </c>
      <c r="M2019" s="49"/>
    </row>
    <row r="2020" spans="6:13" x14ac:dyDescent="0.25">
      <c r="F2020" t="s">
        <v>4339</v>
      </c>
      <c r="G2020">
        <v>31234</v>
      </c>
      <c r="H2020">
        <v>3157</v>
      </c>
      <c r="I2020" s="25" t="s">
        <v>2695</v>
      </c>
      <c r="J2020" t="s">
        <v>2930</v>
      </c>
      <c r="M2020" s="49"/>
    </row>
    <row r="2021" spans="6:13" x14ac:dyDescent="0.25">
      <c r="F2021" t="s">
        <v>4340</v>
      </c>
      <c r="G2021">
        <v>67480</v>
      </c>
      <c r="H2021">
        <v>7337</v>
      </c>
      <c r="I2021" s="25" t="s">
        <v>2744</v>
      </c>
      <c r="J2021" t="s">
        <v>2877</v>
      </c>
      <c r="M2021" s="49"/>
    </row>
    <row r="2022" spans="6:13" x14ac:dyDescent="0.25">
      <c r="F2022" t="s">
        <v>4340</v>
      </c>
      <c r="G2022">
        <v>67480</v>
      </c>
      <c r="H2022">
        <v>7337</v>
      </c>
      <c r="I2022" s="25" t="s">
        <v>2744</v>
      </c>
      <c r="J2022" t="s">
        <v>2877</v>
      </c>
      <c r="M2022" s="49"/>
    </row>
    <row r="2023" spans="6:13" x14ac:dyDescent="0.25">
      <c r="F2023" t="s">
        <v>4341</v>
      </c>
      <c r="G2023">
        <v>86739</v>
      </c>
      <c r="H2023">
        <v>9779</v>
      </c>
      <c r="I2023" s="25" t="s">
        <v>2671</v>
      </c>
      <c r="J2023" t="s">
        <v>2901</v>
      </c>
      <c r="M2023" s="49"/>
    </row>
    <row r="2024" spans="6:13" x14ac:dyDescent="0.25">
      <c r="F2024" t="s">
        <v>4342</v>
      </c>
      <c r="G2024">
        <v>34295</v>
      </c>
      <c r="H2024">
        <v>6634</v>
      </c>
      <c r="I2024" s="25" t="s">
        <v>2667</v>
      </c>
      <c r="J2024" t="s">
        <v>2981</v>
      </c>
      <c r="M2024" s="49"/>
    </row>
    <row r="2025" spans="6:13" x14ac:dyDescent="0.25">
      <c r="F2025" t="s">
        <v>4343</v>
      </c>
      <c r="G2025">
        <v>34549</v>
      </c>
      <c r="H2025">
        <v>6635</v>
      </c>
      <c r="I2025" s="25" t="s">
        <v>2667</v>
      </c>
      <c r="J2025" t="s">
        <v>2929</v>
      </c>
      <c r="M2025" s="49"/>
    </row>
    <row r="2026" spans="6:13" x14ac:dyDescent="0.25">
      <c r="F2026" t="s">
        <v>4344</v>
      </c>
      <c r="G2026">
        <v>67483</v>
      </c>
      <c r="H2026">
        <v>7337</v>
      </c>
      <c r="I2026" s="25" t="s">
        <v>2744</v>
      </c>
      <c r="J2026" t="s">
        <v>2877</v>
      </c>
      <c r="M2026" s="49"/>
    </row>
    <row r="2027" spans="6:13" x14ac:dyDescent="0.25">
      <c r="F2027" t="s">
        <v>4344</v>
      </c>
      <c r="G2027">
        <v>67483</v>
      </c>
      <c r="H2027">
        <v>7337</v>
      </c>
      <c r="I2027" s="25" t="s">
        <v>2744</v>
      </c>
      <c r="J2027" t="s">
        <v>2877</v>
      </c>
      <c r="M2027" s="49"/>
    </row>
    <row r="2028" spans="6:13" x14ac:dyDescent="0.25">
      <c r="F2028" t="s">
        <v>4345</v>
      </c>
      <c r="G2028">
        <v>26188</v>
      </c>
      <c r="H2028">
        <v>3451</v>
      </c>
      <c r="I2028" s="25" t="s">
        <v>2695</v>
      </c>
      <c r="J2028" t="s">
        <v>2651</v>
      </c>
      <c r="M2028" s="49"/>
    </row>
    <row r="2029" spans="6:13" x14ac:dyDescent="0.25">
      <c r="F2029" t="s">
        <v>4346</v>
      </c>
      <c r="G2029">
        <v>56814</v>
      </c>
      <c r="H2029">
        <v>7135</v>
      </c>
      <c r="I2029" s="25" t="s">
        <v>2744</v>
      </c>
      <c r="J2029" t="s">
        <v>2693</v>
      </c>
      <c r="M2029" s="49"/>
    </row>
    <row r="2030" spans="6:13" x14ac:dyDescent="0.25">
      <c r="F2030" t="s">
        <v>4346</v>
      </c>
      <c r="G2030">
        <v>56814</v>
      </c>
      <c r="H2030">
        <v>7135</v>
      </c>
      <c r="I2030" s="25" t="s">
        <v>2744</v>
      </c>
      <c r="J2030" t="s">
        <v>2693</v>
      </c>
      <c r="M2030" s="49"/>
    </row>
    <row r="2031" spans="6:13" x14ac:dyDescent="0.25">
      <c r="F2031" t="s">
        <v>4346</v>
      </c>
      <c r="G2031">
        <v>56814</v>
      </c>
      <c r="H2031">
        <v>7135</v>
      </c>
      <c r="I2031" s="25" t="s">
        <v>2744</v>
      </c>
      <c r="J2031" t="s">
        <v>2693</v>
      </c>
      <c r="M2031" s="49"/>
    </row>
    <row r="2032" spans="6:13" x14ac:dyDescent="0.25">
      <c r="F2032" t="s">
        <v>4346</v>
      </c>
      <c r="G2032">
        <v>56814</v>
      </c>
      <c r="H2032">
        <v>7135</v>
      </c>
      <c r="I2032" s="25" t="s">
        <v>2744</v>
      </c>
      <c r="J2032" t="s">
        <v>2693</v>
      </c>
      <c r="M2032" s="49"/>
    </row>
    <row r="2033" spans="6:13" x14ac:dyDescent="0.25">
      <c r="F2033" t="s">
        <v>4346</v>
      </c>
      <c r="G2033">
        <v>56814</v>
      </c>
      <c r="H2033">
        <v>7135</v>
      </c>
      <c r="I2033" s="25" t="s">
        <v>2744</v>
      </c>
      <c r="J2033" t="s">
        <v>2693</v>
      </c>
      <c r="M2033" s="49"/>
    </row>
    <row r="2034" spans="6:13" x14ac:dyDescent="0.25">
      <c r="F2034" t="s">
        <v>4347</v>
      </c>
      <c r="G2034">
        <v>68535</v>
      </c>
      <c r="H2034">
        <v>8226</v>
      </c>
      <c r="I2034" s="25" t="s">
        <v>2639</v>
      </c>
      <c r="J2034" t="s">
        <v>3063</v>
      </c>
      <c r="M2034" s="49"/>
    </row>
    <row r="2035" spans="6:13" x14ac:dyDescent="0.25">
      <c r="F2035" t="s">
        <v>4348</v>
      </c>
      <c r="G2035">
        <v>83533</v>
      </c>
      <c r="H2035">
        <v>9187</v>
      </c>
      <c r="I2035" s="25" t="s">
        <v>2671</v>
      </c>
      <c r="J2035" t="s">
        <v>2866</v>
      </c>
      <c r="M2035" s="49"/>
    </row>
    <row r="2036" spans="6:13" x14ac:dyDescent="0.25">
      <c r="F2036" t="s">
        <v>4349</v>
      </c>
      <c r="G2036">
        <v>91090</v>
      </c>
      <c r="H2036">
        <v>9474</v>
      </c>
      <c r="I2036" s="25" t="s">
        <v>2671</v>
      </c>
      <c r="J2036" t="s">
        <v>4313</v>
      </c>
      <c r="M2036" s="49"/>
    </row>
    <row r="2037" spans="6:13" x14ac:dyDescent="0.25">
      <c r="F2037" t="s">
        <v>4350</v>
      </c>
      <c r="G2037">
        <v>79588</v>
      </c>
      <c r="H2037">
        <v>8336</v>
      </c>
      <c r="I2037" s="25" t="s">
        <v>2639</v>
      </c>
      <c r="J2037" t="s">
        <v>2848</v>
      </c>
      <c r="M2037" s="49"/>
    </row>
    <row r="2038" spans="6:13" x14ac:dyDescent="0.25">
      <c r="F2038" t="s">
        <v>4351</v>
      </c>
      <c r="G2038">
        <v>39435</v>
      </c>
      <c r="H2038">
        <v>15089</v>
      </c>
      <c r="I2038" s="25" t="s">
        <v>2862</v>
      </c>
      <c r="J2038" t="s">
        <v>2972</v>
      </c>
      <c r="M2038" s="49"/>
    </row>
    <row r="2039" spans="6:13" x14ac:dyDescent="0.25">
      <c r="F2039" t="s">
        <v>4352</v>
      </c>
      <c r="G2039">
        <v>63329</v>
      </c>
      <c r="H2039">
        <v>6438</v>
      </c>
      <c r="I2039" s="25" t="s">
        <v>2667</v>
      </c>
      <c r="J2039" t="s">
        <v>4188</v>
      </c>
      <c r="M2039" s="49"/>
    </row>
    <row r="2040" spans="6:13" x14ac:dyDescent="0.25">
      <c r="F2040" t="s">
        <v>4353</v>
      </c>
      <c r="G2040">
        <v>72227</v>
      </c>
      <c r="H2040">
        <v>8235</v>
      </c>
      <c r="I2040" s="25" t="s">
        <v>2639</v>
      </c>
      <c r="J2040" t="s">
        <v>3043</v>
      </c>
      <c r="M2040" s="49"/>
    </row>
    <row r="2041" spans="6:13" x14ac:dyDescent="0.25">
      <c r="F2041" t="s">
        <v>4354</v>
      </c>
      <c r="G2041">
        <v>82281</v>
      </c>
      <c r="H2041">
        <v>9179</v>
      </c>
      <c r="I2041" s="25" t="s">
        <v>2671</v>
      </c>
      <c r="J2041" t="s">
        <v>2732</v>
      </c>
      <c r="M2041" s="49"/>
    </row>
    <row r="2042" spans="6:13" x14ac:dyDescent="0.25">
      <c r="F2042" t="s">
        <v>4355</v>
      </c>
      <c r="G2042">
        <v>78592</v>
      </c>
      <c r="H2042">
        <v>8327</v>
      </c>
      <c r="I2042" s="25" t="s">
        <v>2639</v>
      </c>
      <c r="J2042" t="s">
        <v>2898</v>
      </c>
      <c r="M2042" s="49"/>
    </row>
    <row r="2043" spans="6:13" x14ac:dyDescent="0.25">
      <c r="F2043" t="s">
        <v>4356</v>
      </c>
      <c r="G2043">
        <v>87743</v>
      </c>
      <c r="H2043">
        <v>9778</v>
      </c>
      <c r="I2043" s="25" t="s">
        <v>2671</v>
      </c>
      <c r="J2043" t="s">
        <v>3081</v>
      </c>
      <c r="M2043" s="49"/>
    </row>
    <row r="2044" spans="6:13" x14ac:dyDescent="0.25">
      <c r="F2044" t="s">
        <v>4357</v>
      </c>
      <c r="G2044">
        <v>24852</v>
      </c>
      <c r="H2044">
        <v>1059</v>
      </c>
      <c r="I2044" s="25" t="s">
        <v>2706</v>
      </c>
      <c r="J2044" t="s">
        <v>2975</v>
      </c>
      <c r="M2044" s="49"/>
    </row>
    <row r="2045" spans="6:13" x14ac:dyDescent="0.25">
      <c r="F2045" t="s">
        <v>4358</v>
      </c>
      <c r="G2045">
        <v>84307</v>
      </c>
      <c r="H2045">
        <v>9277</v>
      </c>
      <c r="I2045" s="25" t="s">
        <v>2671</v>
      </c>
      <c r="J2045" t="s">
        <v>3150</v>
      </c>
      <c r="M2045" s="49"/>
    </row>
    <row r="2046" spans="6:13" x14ac:dyDescent="0.25">
      <c r="F2046" t="s">
        <v>4359</v>
      </c>
      <c r="G2046">
        <v>76344</v>
      </c>
      <c r="H2046">
        <v>8215</v>
      </c>
      <c r="I2046" s="25" t="s">
        <v>2639</v>
      </c>
      <c r="J2046" t="s">
        <v>3345</v>
      </c>
      <c r="M2046" s="49"/>
    </row>
    <row r="2047" spans="6:13" x14ac:dyDescent="0.25">
      <c r="F2047" t="s">
        <v>4360</v>
      </c>
      <c r="G2047">
        <v>87653</v>
      </c>
      <c r="H2047">
        <v>9777</v>
      </c>
      <c r="I2047" s="25" t="s">
        <v>2671</v>
      </c>
      <c r="J2047" t="s">
        <v>2858</v>
      </c>
      <c r="M2047" s="49"/>
    </row>
    <row r="2048" spans="6:13" x14ac:dyDescent="0.25">
      <c r="F2048" t="s">
        <v>4361</v>
      </c>
      <c r="G2048">
        <v>17367</v>
      </c>
      <c r="H2048">
        <v>13075</v>
      </c>
      <c r="I2048" s="25" t="s">
        <v>2812</v>
      </c>
      <c r="J2048" t="s">
        <v>2781</v>
      </c>
      <c r="M2048" s="49"/>
    </row>
    <row r="2049" spans="6:13" x14ac:dyDescent="0.25">
      <c r="F2049" t="s">
        <v>4362</v>
      </c>
      <c r="G2049">
        <v>21272</v>
      </c>
      <c r="H2049">
        <v>3353</v>
      </c>
      <c r="I2049" s="25" t="s">
        <v>2695</v>
      </c>
      <c r="J2049" t="s">
        <v>2797</v>
      </c>
      <c r="M2049" s="49"/>
    </row>
    <row r="2050" spans="6:13" x14ac:dyDescent="0.25">
      <c r="F2050" t="s">
        <v>4363</v>
      </c>
      <c r="G2050">
        <v>79805</v>
      </c>
      <c r="H2050">
        <v>8337</v>
      </c>
      <c r="I2050" s="25" t="s">
        <v>2639</v>
      </c>
      <c r="J2050" t="s">
        <v>2869</v>
      </c>
      <c r="M2050" s="49"/>
    </row>
    <row r="2051" spans="6:13" x14ac:dyDescent="0.25">
      <c r="F2051" t="s">
        <v>4364</v>
      </c>
      <c r="G2051">
        <v>84385</v>
      </c>
      <c r="H2051">
        <v>9277</v>
      </c>
      <c r="I2051" s="25" t="s">
        <v>2671</v>
      </c>
      <c r="J2051" t="s">
        <v>3150</v>
      </c>
      <c r="M2051" s="49"/>
    </row>
    <row r="2052" spans="6:13" x14ac:dyDescent="0.25">
      <c r="F2052" t="s">
        <v>4365</v>
      </c>
      <c r="G2052">
        <v>84546</v>
      </c>
      <c r="H2052">
        <v>9183</v>
      </c>
      <c r="I2052" s="25" t="s">
        <v>2671</v>
      </c>
      <c r="J2052" t="s">
        <v>3095</v>
      </c>
      <c r="M2052" s="49"/>
    </row>
    <row r="2053" spans="6:13" x14ac:dyDescent="0.25">
      <c r="F2053" t="s">
        <v>4366</v>
      </c>
      <c r="G2053">
        <v>91330</v>
      </c>
      <c r="H2053">
        <v>9474</v>
      </c>
      <c r="I2053" s="25" t="s">
        <v>2671</v>
      </c>
      <c r="J2053" t="s">
        <v>4313</v>
      </c>
      <c r="M2053" s="49"/>
    </row>
    <row r="2054" spans="6:13" x14ac:dyDescent="0.25">
      <c r="F2054" t="s">
        <v>4367</v>
      </c>
      <c r="G2054">
        <v>83125</v>
      </c>
      <c r="H2054">
        <v>9187</v>
      </c>
      <c r="I2054" s="25" t="s">
        <v>2671</v>
      </c>
      <c r="J2054" t="s">
        <v>2866</v>
      </c>
      <c r="M2054" s="49"/>
    </row>
    <row r="2055" spans="6:13" x14ac:dyDescent="0.25">
      <c r="F2055" t="s">
        <v>4368</v>
      </c>
      <c r="G2055">
        <v>25721</v>
      </c>
      <c r="H2055">
        <v>1051</v>
      </c>
      <c r="I2055" s="25" t="s">
        <v>2706</v>
      </c>
      <c r="J2055" t="s">
        <v>2718</v>
      </c>
      <c r="M2055" s="49"/>
    </row>
    <row r="2056" spans="6:13" x14ac:dyDescent="0.25">
      <c r="F2056" t="s">
        <v>4369</v>
      </c>
      <c r="G2056">
        <v>94535</v>
      </c>
      <c r="H2056">
        <v>9275</v>
      </c>
      <c r="I2056" s="25" t="s">
        <v>2671</v>
      </c>
      <c r="J2056" t="s">
        <v>2819</v>
      </c>
      <c r="M2056" s="49"/>
    </row>
    <row r="2057" spans="6:13" x14ac:dyDescent="0.25">
      <c r="F2057" t="s">
        <v>4370</v>
      </c>
      <c r="G2057">
        <v>82436</v>
      </c>
      <c r="H2057">
        <v>9190</v>
      </c>
      <c r="I2057" s="25" t="s">
        <v>2671</v>
      </c>
      <c r="J2057" t="s">
        <v>3038</v>
      </c>
      <c r="M2057" s="49"/>
    </row>
    <row r="2058" spans="6:13" x14ac:dyDescent="0.25">
      <c r="F2058" t="s">
        <v>4371</v>
      </c>
      <c r="G2058">
        <v>82544</v>
      </c>
      <c r="H2058">
        <v>9173</v>
      </c>
      <c r="I2058" s="25" t="s">
        <v>2671</v>
      </c>
      <c r="J2058" t="s">
        <v>3280</v>
      </c>
      <c r="M2058" s="49"/>
    </row>
    <row r="2059" spans="6:13" x14ac:dyDescent="0.25">
      <c r="F2059" t="s">
        <v>4372</v>
      </c>
      <c r="G2059">
        <v>86492</v>
      </c>
      <c r="H2059">
        <v>9181</v>
      </c>
      <c r="I2059" s="25" t="s">
        <v>2671</v>
      </c>
      <c r="J2059" t="s">
        <v>3126</v>
      </c>
      <c r="M2059" s="49"/>
    </row>
    <row r="2060" spans="6:13" x14ac:dyDescent="0.25">
      <c r="F2060" t="s">
        <v>4373</v>
      </c>
      <c r="G2060">
        <v>91349</v>
      </c>
      <c r="H2060">
        <v>9474</v>
      </c>
      <c r="I2060" s="25" t="s">
        <v>2671</v>
      </c>
      <c r="J2060" t="s">
        <v>4313</v>
      </c>
      <c r="M2060" s="49"/>
    </row>
    <row r="2061" spans="6:13" x14ac:dyDescent="0.25">
      <c r="F2061" t="s">
        <v>4374</v>
      </c>
      <c r="G2061">
        <v>85658</v>
      </c>
      <c r="H2061">
        <v>9175</v>
      </c>
      <c r="I2061" s="25" t="s">
        <v>2671</v>
      </c>
      <c r="J2061" t="s">
        <v>3121</v>
      </c>
      <c r="M2061" s="49"/>
    </row>
    <row r="2062" spans="6:13" x14ac:dyDescent="0.25">
      <c r="F2062" t="s">
        <v>4375</v>
      </c>
      <c r="G2062">
        <v>85116</v>
      </c>
      <c r="H2062">
        <v>9176</v>
      </c>
      <c r="I2062" s="25" t="s">
        <v>2671</v>
      </c>
      <c r="J2062" t="s">
        <v>2723</v>
      </c>
      <c r="M2062" s="49"/>
    </row>
    <row r="2063" spans="6:13" x14ac:dyDescent="0.25">
      <c r="F2063" t="s">
        <v>4376</v>
      </c>
      <c r="G2063">
        <v>86676</v>
      </c>
      <c r="H2063">
        <v>9185</v>
      </c>
      <c r="I2063" s="25" t="s">
        <v>2671</v>
      </c>
      <c r="J2063" t="s">
        <v>3136</v>
      </c>
      <c r="M2063" s="49"/>
    </row>
    <row r="2064" spans="6:13" x14ac:dyDescent="0.25">
      <c r="F2064" t="s">
        <v>4377</v>
      </c>
      <c r="G2064">
        <v>91725</v>
      </c>
      <c r="H2064">
        <v>9571</v>
      </c>
      <c r="I2064" s="25" t="s">
        <v>2671</v>
      </c>
      <c r="J2064" t="s">
        <v>2734</v>
      </c>
      <c r="M2064" s="49"/>
    </row>
    <row r="2065" spans="6:13" x14ac:dyDescent="0.25">
      <c r="F2065" t="s">
        <v>4377</v>
      </c>
      <c r="G2065">
        <v>86678</v>
      </c>
      <c r="H2065">
        <v>9772</v>
      </c>
      <c r="I2065" s="25" t="s">
        <v>2671</v>
      </c>
      <c r="J2065" t="s">
        <v>2738</v>
      </c>
      <c r="M2065" s="49"/>
    </row>
    <row r="2066" spans="6:13" x14ac:dyDescent="0.25">
      <c r="F2066" t="s">
        <v>4378</v>
      </c>
      <c r="G2066">
        <v>89584</v>
      </c>
      <c r="H2066">
        <v>8425</v>
      </c>
      <c r="I2066" s="25" t="s">
        <v>2639</v>
      </c>
      <c r="J2066" t="s">
        <v>2648</v>
      </c>
      <c r="M2066" s="49"/>
    </row>
    <row r="2067" spans="6:13" x14ac:dyDescent="0.25">
      <c r="F2067" t="s">
        <v>4378</v>
      </c>
      <c r="G2067">
        <v>89584</v>
      </c>
      <c r="H2067">
        <v>8425</v>
      </c>
      <c r="I2067" s="25" t="s">
        <v>2639</v>
      </c>
      <c r="J2067" t="s">
        <v>2648</v>
      </c>
      <c r="M2067" s="49"/>
    </row>
    <row r="2068" spans="6:13" x14ac:dyDescent="0.25">
      <c r="F2068" t="s">
        <v>4379</v>
      </c>
      <c r="G2068">
        <v>86741</v>
      </c>
      <c r="H2068">
        <v>9779</v>
      </c>
      <c r="I2068" s="25" t="s">
        <v>2671</v>
      </c>
      <c r="J2068" t="s">
        <v>2901</v>
      </c>
      <c r="M2068" s="49"/>
    </row>
    <row r="2069" spans="6:13" x14ac:dyDescent="0.25">
      <c r="F2069" t="s">
        <v>4380</v>
      </c>
      <c r="G2069">
        <v>71139</v>
      </c>
      <c r="H2069">
        <v>8115</v>
      </c>
      <c r="I2069" s="25" t="s">
        <v>2639</v>
      </c>
      <c r="J2069" t="s">
        <v>2843</v>
      </c>
      <c r="M2069" s="49"/>
    </row>
    <row r="2070" spans="6:13" x14ac:dyDescent="0.25">
      <c r="F2070" t="s">
        <v>4381</v>
      </c>
      <c r="G2070">
        <v>38468</v>
      </c>
      <c r="H2070">
        <v>3151</v>
      </c>
      <c r="I2070" s="25" t="s">
        <v>2695</v>
      </c>
      <c r="J2070" t="s">
        <v>2747</v>
      </c>
      <c r="M2070" s="49"/>
    </row>
    <row r="2071" spans="6:13" x14ac:dyDescent="0.25">
      <c r="F2071" t="s">
        <v>4382</v>
      </c>
      <c r="G2071">
        <v>27248</v>
      </c>
      <c r="H2071">
        <v>3251</v>
      </c>
      <c r="I2071" s="25" t="s">
        <v>2695</v>
      </c>
      <c r="J2071" t="s">
        <v>2715</v>
      </c>
      <c r="M2071" s="49"/>
    </row>
    <row r="2072" spans="6:13" x14ac:dyDescent="0.25">
      <c r="F2072" t="s">
        <v>4383</v>
      </c>
      <c r="G2072">
        <v>9427</v>
      </c>
      <c r="H2072">
        <v>14521</v>
      </c>
      <c r="I2072" s="25" t="s">
        <v>2756</v>
      </c>
      <c r="J2072" t="s">
        <v>2653</v>
      </c>
      <c r="M2072" s="49"/>
    </row>
    <row r="2073" spans="6:13" x14ac:dyDescent="0.25">
      <c r="F2073" t="s">
        <v>4384</v>
      </c>
      <c r="G2073">
        <v>79238</v>
      </c>
      <c r="H2073">
        <v>8315</v>
      </c>
      <c r="I2073" s="25" t="s">
        <v>2639</v>
      </c>
      <c r="J2073" t="s">
        <v>2682</v>
      </c>
      <c r="M2073" s="49"/>
    </row>
    <row r="2074" spans="6:13" x14ac:dyDescent="0.25">
      <c r="F2074" t="s">
        <v>4385</v>
      </c>
      <c r="G2074">
        <v>35630</v>
      </c>
      <c r="H2074">
        <v>6532</v>
      </c>
      <c r="I2074" s="25" t="s">
        <v>2667</v>
      </c>
      <c r="J2074" t="s">
        <v>3176</v>
      </c>
      <c r="M2074" s="49"/>
    </row>
    <row r="2075" spans="6:13" x14ac:dyDescent="0.25">
      <c r="F2075" t="s">
        <v>4386</v>
      </c>
      <c r="G2075">
        <v>97246</v>
      </c>
      <c r="H2075">
        <v>9679</v>
      </c>
      <c r="I2075" s="25" t="s">
        <v>2671</v>
      </c>
      <c r="J2075" t="s">
        <v>3049</v>
      </c>
      <c r="M2075" s="49"/>
    </row>
    <row r="2076" spans="6:13" x14ac:dyDescent="0.25">
      <c r="F2076" t="s">
        <v>4387</v>
      </c>
      <c r="G2076">
        <v>8309</v>
      </c>
      <c r="H2076">
        <v>14521</v>
      </c>
      <c r="I2076" s="25" t="s">
        <v>2756</v>
      </c>
      <c r="J2076" t="s">
        <v>2653</v>
      </c>
      <c r="M2076" s="49"/>
    </row>
    <row r="2077" spans="6:13" x14ac:dyDescent="0.25">
      <c r="F2077" t="s">
        <v>4388</v>
      </c>
      <c r="G2077">
        <v>67575</v>
      </c>
      <c r="H2077">
        <v>7331</v>
      </c>
      <c r="I2077" s="25" t="s">
        <v>2744</v>
      </c>
      <c r="J2077" t="s">
        <v>2650</v>
      </c>
      <c r="M2077" s="49"/>
    </row>
    <row r="2078" spans="6:13" x14ac:dyDescent="0.25">
      <c r="F2078" t="s">
        <v>4389</v>
      </c>
      <c r="G2078">
        <v>82223</v>
      </c>
      <c r="H2078">
        <v>9179</v>
      </c>
      <c r="I2078" s="25" t="s">
        <v>2671</v>
      </c>
      <c r="J2078" t="s">
        <v>2732</v>
      </c>
      <c r="M2078" s="49"/>
    </row>
    <row r="2079" spans="6:13" x14ac:dyDescent="0.25">
      <c r="F2079" t="s">
        <v>4390</v>
      </c>
      <c r="G2079">
        <v>39167</v>
      </c>
      <c r="H2079">
        <v>15083</v>
      </c>
      <c r="I2079" s="25" t="s">
        <v>2862</v>
      </c>
      <c r="J2079" t="s">
        <v>2673</v>
      </c>
      <c r="M2079" s="49"/>
    </row>
    <row r="2080" spans="6:13" x14ac:dyDescent="0.25">
      <c r="F2080" t="s">
        <v>4391</v>
      </c>
      <c r="G2080">
        <v>63928</v>
      </c>
      <c r="H2080">
        <v>8225</v>
      </c>
      <c r="I2080" s="25" t="s">
        <v>2639</v>
      </c>
      <c r="J2080" t="s">
        <v>2729</v>
      </c>
      <c r="M2080" s="49"/>
    </row>
    <row r="2081" spans="6:13" x14ac:dyDescent="0.25">
      <c r="F2081" t="s">
        <v>4391</v>
      </c>
      <c r="G2081">
        <v>63928</v>
      </c>
      <c r="H2081">
        <v>9676</v>
      </c>
      <c r="I2081" s="25" t="s">
        <v>2671</v>
      </c>
      <c r="J2081" t="s">
        <v>3002</v>
      </c>
      <c r="M2081" s="49"/>
    </row>
    <row r="2082" spans="6:13" x14ac:dyDescent="0.25">
      <c r="F2082" t="s">
        <v>4392</v>
      </c>
      <c r="G2082">
        <v>94428</v>
      </c>
      <c r="H2082">
        <v>9279</v>
      </c>
      <c r="I2082" s="25" t="s">
        <v>2671</v>
      </c>
      <c r="J2082" t="s">
        <v>4195</v>
      </c>
      <c r="M2082" s="49"/>
    </row>
    <row r="2083" spans="6:13" x14ac:dyDescent="0.25">
      <c r="F2083" t="s">
        <v>4393</v>
      </c>
      <c r="G2083">
        <v>36124</v>
      </c>
      <c r="H2083">
        <v>6631</v>
      </c>
      <c r="I2083" s="25" t="s">
        <v>2667</v>
      </c>
      <c r="J2083" t="s">
        <v>2766</v>
      </c>
      <c r="M2083" s="49"/>
    </row>
    <row r="2084" spans="6:13" x14ac:dyDescent="0.25">
      <c r="F2084" t="s">
        <v>2723</v>
      </c>
      <c r="G2084">
        <v>85072</v>
      </c>
      <c r="H2084">
        <v>9176</v>
      </c>
      <c r="I2084" s="25" t="s">
        <v>2671</v>
      </c>
      <c r="J2084" t="s">
        <v>2723</v>
      </c>
      <c r="M2084" s="49"/>
    </row>
    <row r="2085" spans="6:13" x14ac:dyDescent="0.25">
      <c r="F2085" t="s">
        <v>4394</v>
      </c>
      <c r="G2085">
        <v>79356</v>
      </c>
      <c r="H2085">
        <v>8315</v>
      </c>
      <c r="I2085" s="25" t="s">
        <v>2639</v>
      </c>
      <c r="J2085" t="s">
        <v>2682</v>
      </c>
      <c r="M2085" s="49"/>
    </row>
    <row r="2086" spans="6:13" x14ac:dyDescent="0.25">
      <c r="F2086" t="s">
        <v>4395</v>
      </c>
      <c r="G2086">
        <v>29358</v>
      </c>
      <c r="H2086">
        <v>3351</v>
      </c>
      <c r="I2086" s="25" t="s">
        <v>2695</v>
      </c>
      <c r="J2086" t="s">
        <v>2717</v>
      </c>
      <c r="M2086" s="49"/>
    </row>
    <row r="2087" spans="6:13" x14ac:dyDescent="0.25">
      <c r="F2087" t="s">
        <v>4396</v>
      </c>
      <c r="G2087">
        <v>78253</v>
      </c>
      <c r="H2087">
        <v>8335</v>
      </c>
      <c r="I2087" s="25" t="s">
        <v>2639</v>
      </c>
      <c r="J2087" t="s">
        <v>2640</v>
      </c>
      <c r="M2087" s="49"/>
    </row>
    <row r="2088" spans="6:13" x14ac:dyDescent="0.25">
      <c r="F2088" t="s">
        <v>4397</v>
      </c>
      <c r="G2088">
        <v>4838</v>
      </c>
      <c r="H2088">
        <v>14730</v>
      </c>
      <c r="I2088" s="25" t="s">
        <v>2756</v>
      </c>
      <c r="J2088" t="s">
        <v>2704</v>
      </c>
      <c r="M2088" s="49"/>
    </row>
    <row r="2089" spans="6:13" x14ac:dyDescent="0.25">
      <c r="F2089" t="s">
        <v>4398</v>
      </c>
      <c r="G2089">
        <v>31036</v>
      </c>
      <c r="H2089">
        <v>3254</v>
      </c>
      <c r="I2089" s="25" t="s">
        <v>2695</v>
      </c>
      <c r="J2089" t="s">
        <v>2817</v>
      </c>
      <c r="M2089" s="49"/>
    </row>
    <row r="2090" spans="6:13" x14ac:dyDescent="0.25">
      <c r="F2090" t="s">
        <v>4399</v>
      </c>
      <c r="G2090">
        <v>79591</v>
      </c>
      <c r="H2090">
        <v>8336</v>
      </c>
      <c r="I2090" s="25" t="s">
        <v>2639</v>
      </c>
      <c r="J2090" t="s">
        <v>2848</v>
      </c>
      <c r="M2090" s="49"/>
    </row>
    <row r="2091" spans="6:13" x14ac:dyDescent="0.25">
      <c r="F2091" t="s">
        <v>4400</v>
      </c>
      <c r="G2091">
        <v>29578</v>
      </c>
      <c r="H2091">
        <v>3360</v>
      </c>
      <c r="I2091" s="25" t="s">
        <v>2695</v>
      </c>
      <c r="J2091" t="s">
        <v>3021</v>
      </c>
      <c r="M2091" s="49"/>
    </row>
    <row r="2092" spans="6:13" x14ac:dyDescent="0.25">
      <c r="F2092" t="s">
        <v>4401</v>
      </c>
      <c r="G2092">
        <v>37574</v>
      </c>
      <c r="H2092">
        <v>3155</v>
      </c>
      <c r="I2092" s="25" t="s">
        <v>2695</v>
      </c>
      <c r="J2092" t="s">
        <v>3274</v>
      </c>
      <c r="M2092" s="49"/>
    </row>
    <row r="2093" spans="6:13" x14ac:dyDescent="0.25">
      <c r="F2093" t="s">
        <v>4402</v>
      </c>
      <c r="G2093">
        <v>64683</v>
      </c>
      <c r="H2093">
        <v>6431</v>
      </c>
      <c r="I2093" s="25" t="s">
        <v>2667</v>
      </c>
      <c r="J2093" t="s">
        <v>2686</v>
      </c>
      <c r="M2093" s="49"/>
    </row>
    <row r="2094" spans="6:13" x14ac:dyDescent="0.25">
      <c r="F2094" t="s">
        <v>4403</v>
      </c>
      <c r="G2094">
        <v>83549</v>
      </c>
      <c r="H2094">
        <v>9187</v>
      </c>
      <c r="I2094" s="25" t="s">
        <v>2671</v>
      </c>
      <c r="J2094" t="s">
        <v>2866</v>
      </c>
      <c r="M2094" s="49"/>
    </row>
    <row r="2095" spans="6:13" x14ac:dyDescent="0.25">
      <c r="F2095" t="s">
        <v>4404</v>
      </c>
      <c r="G2095">
        <v>99817</v>
      </c>
      <c r="H2095">
        <v>16056</v>
      </c>
      <c r="I2095" s="25" t="s">
        <v>3005</v>
      </c>
      <c r="J2095" t="s">
        <v>4405</v>
      </c>
      <c r="M2095" s="49"/>
    </row>
    <row r="2096" spans="6:13" x14ac:dyDescent="0.25">
      <c r="F2096" t="s">
        <v>4406</v>
      </c>
      <c r="G2096">
        <v>79871</v>
      </c>
      <c r="H2096">
        <v>8315</v>
      </c>
      <c r="I2096" s="25" t="s">
        <v>2639</v>
      </c>
      <c r="J2096" t="s">
        <v>2682</v>
      </c>
      <c r="M2096" s="49"/>
    </row>
    <row r="2097" spans="6:13" x14ac:dyDescent="0.25">
      <c r="F2097" t="s">
        <v>4407</v>
      </c>
      <c r="G2097">
        <v>67304</v>
      </c>
      <c r="H2097">
        <v>7333</v>
      </c>
      <c r="I2097" s="25" t="s">
        <v>2744</v>
      </c>
      <c r="J2097" t="s">
        <v>2724</v>
      </c>
      <c r="M2097" s="49"/>
    </row>
    <row r="2098" spans="6:13" x14ac:dyDescent="0.25">
      <c r="F2098" t="s">
        <v>4408</v>
      </c>
      <c r="G2098">
        <v>7607</v>
      </c>
      <c r="H2098">
        <v>16074</v>
      </c>
      <c r="I2098" s="25" t="s">
        <v>3005</v>
      </c>
      <c r="J2098" t="s">
        <v>3292</v>
      </c>
      <c r="M2098" s="49"/>
    </row>
    <row r="2099" spans="6:13" x14ac:dyDescent="0.25">
      <c r="F2099" t="s">
        <v>4409</v>
      </c>
      <c r="G2099">
        <v>97247</v>
      </c>
      <c r="H2099">
        <v>9679</v>
      </c>
      <c r="I2099" s="25" t="s">
        <v>2671</v>
      </c>
      <c r="J2099" t="s">
        <v>3049</v>
      </c>
      <c r="M2099" s="49"/>
    </row>
    <row r="2100" spans="6:13" x14ac:dyDescent="0.25">
      <c r="F2100" t="s">
        <v>4410</v>
      </c>
      <c r="G2100">
        <v>15890</v>
      </c>
      <c r="H2100">
        <v>12067</v>
      </c>
      <c r="I2100" s="25" t="s">
        <v>2977</v>
      </c>
      <c r="J2100" t="s">
        <v>3332</v>
      </c>
      <c r="M2100" s="49"/>
    </row>
    <row r="2101" spans="6:13" x14ac:dyDescent="0.25">
      <c r="F2101" t="s">
        <v>4411</v>
      </c>
      <c r="G2101">
        <v>98673</v>
      </c>
      <c r="H2101">
        <v>16069</v>
      </c>
      <c r="I2101" s="25" t="s">
        <v>3005</v>
      </c>
      <c r="J2101" t="s">
        <v>3252</v>
      </c>
      <c r="M2101" s="49"/>
    </row>
    <row r="2102" spans="6:13" x14ac:dyDescent="0.25">
      <c r="F2102" t="s">
        <v>4412</v>
      </c>
      <c r="G2102">
        <v>75239</v>
      </c>
      <c r="H2102">
        <v>8236</v>
      </c>
      <c r="I2102" s="25" t="s">
        <v>2639</v>
      </c>
      <c r="J2102" t="s">
        <v>3708</v>
      </c>
      <c r="M2102" s="49"/>
    </row>
    <row r="2103" spans="6:13" x14ac:dyDescent="0.25">
      <c r="F2103" t="s">
        <v>4412</v>
      </c>
      <c r="G2103">
        <v>97249</v>
      </c>
      <c r="H2103">
        <v>9679</v>
      </c>
      <c r="I2103" s="25" t="s">
        <v>2671</v>
      </c>
      <c r="J2103" t="s">
        <v>3049</v>
      </c>
      <c r="M2103" s="49"/>
    </row>
    <row r="2104" spans="6:13" x14ac:dyDescent="0.25">
      <c r="F2104" t="s">
        <v>4413</v>
      </c>
      <c r="G2104">
        <v>6295</v>
      </c>
      <c r="H2104">
        <v>15087</v>
      </c>
      <c r="I2104" s="25" t="s">
        <v>2862</v>
      </c>
      <c r="J2104" t="s">
        <v>2945</v>
      </c>
      <c r="M2104" s="49"/>
    </row>
    <row r="2105" spans="6:13" x14ac:dyDescent="0.25">
      <c r="F2105" t="s">
        <v>4414</v>
      </c>
      <c r="G2105">
        <v>73054</v>
      </c>
      <c r="H2105">
        <v>8117</v>
      </c>
      <c r="I2105" s="25" t="s">
        <v>2639</v>
      </c>
      <c r="J2105" t="s">
        <v>2710</v>
      </c>
      <c r="M2105" s="49"/>
    </row>
    <row r="2106" spans="6:13" x14ac:dyDescent="0.25">
      <c r="F2106" t="s">
        <v>4415</v>
      </c>
      <c r="G2106">
        <v>56337</v>
      </c>
      <c r="H2106">
        <v>7141</v>
      </c>
      <c r="I2106" s="25" t="s">
        <v>2744</v>
      </c>
      <c r="J2106" t="s">
        <v>3009</v>
      </c>
      <c r="M2106" s="49"/>
    </row>
    <row r="2107" spans="6:13" x14ac:dyDescent="0.25">
      <c r="F2107" t="s">
        <v>4415</v>
      </c>
      <c r="G2107">
        <v>56337</v>
      </c>
      <c r="H2107">
        <v>7143</v>
      </c>
      <c r="I2107" s="25" t="s">
        <v>2744</v>
      </c>
      <c r="J2107" t="s">
        <v>2952</v>
      </c>
      <c r="M2107" s="49"/>
    </row>
    <row r="2108" spans="6:13" x14ac:dyDescent="0.25">
      <c r="F2108" t="s">
        <v>4416</v>
      </c>
      <c r="G2108">
        <v>85117</v>
      </c>
      <c r="H2108">
        <v>9176</v>
      </c>
      <c r="I2108" s="25" t="s">
        <v>2671</v>
      </c>
      <c r="J2108" t="s">
        <v>2723</v>
      </c>
      <c r="M2108" s="49"/>
    </row>
    <row r="2109" spans="6:13" x14ac:dyDescent="0.25">
      <c r="F2109" t="s">
        <v>4417</v>
      </c>
      <c r="G2109">
        <v>36132</v>
      </c>
      <c r="H2109">
        <v>6631</v>
      </c>
      <c r="I2109" s="25" t="s">
        <v>2667</v>
      </c>
      <c r="J2109" t="s">
        <v>2766</v>
      </c>
      <c r="M2109" s="49"/>
    </row>
    <row r="2110" spans="6:13" x14ac:dyDescent="0.25">
      <c r="F2110" t="s">
        <v>4418</v>
      </c>
      <c r="G2110">
        <v>53783</v>
      </c>
      <c r="H2110">
        <v>5382</v>
      </c>
      <c r="I2110" s="25" t="s">
        <v>2644</v>
      </c>
      <c r="J2110" t="s">
        <v>2919</v>
      </c>
      <c r="M2110" s="49"/>
    </row>
    <row r="2111" spans="6:13" x14ac:dyDescent="0.25">
      <c r="F2111" t="s">
        <v>4419</v>
      </c>
      <c r="G2111">
        <v>85462</v>
      </c>
      <c r="H2111">
        <v>9177</v>
      </c>
      <c r="I2111" s="25" t="s">
        <v>2671</v>
      </c>
      <c r="J2111" t="s">
        <v>3536</v>
      </c>
      <c r="M2111" s="49"/>
    </row>
    <row r="2112" spans="6:13" x14ac:dyDescent="0.25">
      <c r="F2112" t="s">
        <v>4420</v>
      </c>
      <c r="G2112">
        <v>38274</v>
      </c>
      <c r="H2112">
        <v>3158</v>
      </c>
      <c r="I2112" s="25" t="s">
        <v>2695</v>
      </c>
      <c r="J2112" t="s">
        <v>3055</v>
      </c>
      <c r="M2112" s="49"/>
    </row>
    <row r="2113" spans="6:13" x14ac:dyDescent="0.25">
      <c r="F2113" t="s">
        <v>4421</v>
      </c>
      <c r="G2113">
        <v>39317</v>
      </c>
      <c r="H2113">
        <v>15086</v>
      </c>
      <c r="I2113" s="25" t="s">
        <v>2862</v>
      </c>
      <c r="J2113" t="s">
        <v>3685</v>
      </c>
      <c r="M2113" s="49"/>
    </row>
    <row r="2114" spans="6:13" x14ac:dyDescent="0.25">
      <c r="F2114" t="s">
        <v>4422</v>
      </c>
      <c r="G2114">
        <v>65627</v>
      </c>
      <c r="H2114">
        <v>6533</v>
      </c>
      <c r="I2114" s="25" t="s">
        <v>2667</v>
      </c>
      <c r="J2114" t="s">
        <v>3250</v>
      </c>
      <c r="M2114" s="49"/>
    </row>
    <row r="2115" spans="6:13" x14ac:dyDescent="0.25">
      <c r="F2115" t="s">
        <v>4423</v>
      </c>
      <c r="G2115">
        <v>76477</v>
      </c>
      <c r="H2115">
        <v>8216</v>
      </c>
      <c r="I2115" s="25" t="s">
        <v>2639</v>
      </c>
      <c r="J2115" t="s">
        <v>3185</v>
      </c>
      <c r="M2115" s="49"/>
    </row>
    <row r="2116" spans="6:13" x14ac:dyDescent="0.25">
      <c r="F2116" t="s">
        <v>4424</v>
      </c>
      <c r="G2116">
        <v>89275</v>
      </c>
      <c r="H2116">
        <v>9775</v>
      </c>
      <c r="I2116" s="25" t="s">
        <v>2671</v>
      </c>
      <c r="J2116" t="s">
        <v>3039</v>
      </c>
      <c r="M2116" s="49"/>
    </row>
    <row r="2117" spans="6:13" x14ac:dyDescent="0.25">
      <c r="F2117" t="s">
        <v>4425</v>
      </c>
      <c r="G2117">
        <v>29351</v>
      </c>
      <c r="H2117">
        <v>3351</v>
      </c>
      <c r="I2117" s="25" t="s">
        <v>2695</v>
      </c>
      <c r="J2117" t="s">
        <v>2717</v>
      </c>
      <c r="M2117" s="49"/>
    </row>
    <row r="2118" spans="6:13" x14ac:dyDescent="0.25">
      <c r="F2118" t="s">
        <v>4426</v>
      </c>
      <c r="G2118">
        <v>97725</v>
      </c>
      <c r="H2118">
        <v>9672</v>
      </c>
      <c r="I2118" s="25" t="s">
        <v>2671</v>
      </c>
      <c r="J2118" t="s">
        <v>3241</v>
      </c>
      <c r="M2118" s="49"/>
    </row>
    <row r="2119" spans="6:13" x14ac:dyDescent="0.25">
      <c r="F2119" t="s">
        <v>4427</v>
      </c>
      <c r="G2119">
        <v>57578</v>
      </c>
      <c r="H2119">
        <v>7132</v>
      </c>
      <c r="I2119" s="25" t="s">
        <v>2744</v>
      </c>
      <c r="J2119" t="s">
        <v>3022</v>
      </c>
      <c r="M2119" s="49"/>
    </row>
    <row r="2120" spans="6:13" x14ac:dyDescent="0.25">
      <c r="F2120" t="s">
        <v>4428</v>
      </c>
      <c r="G2120">
        <v>99334</v>
      </c>
      <c r="H2120">
        <v>16070</v>
      </c>
      <c r="I2120" s="25" t="s">
        <v>3005</v>
      </c>
      <c r="J2120" t="s">
        <v>2827</v>
      </c>
      <c r="M2120" s="49"/>
    </row>
    <row r="2121" spans="6:13" x14ac:dyDescent="0.25">
      <c r="F2121" t="s">
        <v>4429</v>
      </c>
      <c r="G2121">
        <v>8236</v>
      </c>
      <c r="H2121">
        <v>14523</v>
      </c>
      <c r="I2121" s="25" t="s">
        <v>2756</v>
      </c>
      <c r="J2121" t="s">
        <v>2757</v>
      </c>
      <c r="M2121" s="49"/>
    </row>
    <row r="2122" spans="6:13" x14ac:dyDescent="0.25">
      <c r="F2122" t="s">
        <v>4430</v>
      </c>
      <c r="G2122">
        <v>73488</v>
      </c>
      <c r="H2122">
        <v>8136</v>
      </c>
      <c r="I2122" s="25" t="s">
        <v>2639</v>
      </c>
      <c r="J2122" t="s">
        <v>2660</v>
      </c>
      <c r="M2122" s="49"/>
    </row>
    <row r="2123" spans="6:13" x14ac:dyDescent="0.25">
      <c r="F2123" t="s">
        <v>4431</v>
      </c>
      <c r="G2123">
        <v>56821</v>
      </c>
      <c r="H2123">
        <v>7135</v>
      </c>
      <c r="I2123" s="25" t="s">
        <v>2744</v>
      </c>
      <c r="J2123" t="s">
        <v>2693</v>
      </c>
      <c r="M2123" s="49"/>
    </row>
    <row r="2124" spans="6:13" x14ac:dyDescent="0.25">
      <c r="F2124" t="s">
        <v>4432</v>
      </c>
      <c r="G2124">
        <v>25479</v>
      </c>
      <c r="H2124">
        <v>1060</v>
      </c>
      <c r="I2124" s="25" t="s">
        <v>2706</v>
      </c>
      <c r="J2124" t="s">
        <v>2984</v>
      </c>
      <c r="M2124" s="49"/>
    </row>
    <row r="2125" spans="6:13" x14ac:dyDescent="0.25">
      <c r="F2125" t="s">
        <v>4433</v>
      </c>
      <c r="G2125">
        <v>25474</v>
      </c>
      <c r="H2125">
        <v>1056</v>
      </c>
      <c r="I2125" s="25" t="s">
        <v>2706</v>
      </c>
      <c r="J2125" t="s">
        <v>2932</v>
      </c>
      <c r="M2125" s="49"/>
    </row>
    <row r="2126" spans="6:13" x14ac:dyDescent="0.25">
      <c r="F2126" t="s">
        <v>4434</v>
      </c>
      <c r="G2126">
        <v>25373</v>
      </c>
      <c r="H2126">
        <v>1056</v>
      </c>
      <c r="I2126" s="25" t="s">
        <v>2706</v>
      </c>
      <c r="J2126" t="s">
        <v>2932</v>
      </c>
      <c r="M2126" s="49"/>
    </row>
    <row r="2127" spans="6:13" x14ac:dyDescent="0.25">
      <c r="F2127" t="s">
        <v>4435</v>
      </c>
      <c r="G2127">
        <v>55497</v>
      </c>
      <c r="H2127">
        <v>7140</v>
      </c>
      <c r="I2127" s="25" t="s">
        <v>2744</v>
      </c>
      <c r="J2127" t="s">
        <v>2950</v>
      </c>
      <c r="M2127" s="49"/>
    </row>
    <row r="2128" spans="6:13" x14ac:dyDescent="0.25">
      <c r="F2128" t="s">
        <v>4436</v>
      </c>
      <c r="G2128">
        <v>67158</v>
      </c>
      <c r="H2128">
        <v>7332</v>
      </c>
      <c r="I2128" s="25" t="s">
        <v>2744</v>
      </c>
      <c r="J2128" t="s">
        <v>3061</v>
      </c>
      <c r="M2128" s="49"/>
    </row>
    <row r="2129" spans="6:13" x14ac:dyDescent="0.25">
      <c r="F2129" t="s">
        <v>4437</v>
      </c>
      <c r="G2129">
        <v>86679</v>
      </c>
      <c r="H2129">
        <v>9772</v>
      </c>
      <c r="I2129" s="25" t="s">
        <v>2671</v>
      </c>
      <c r="J2129" t="s">
        <v>2738</v>
      </c>
      <c r="M2129" s="49"/>
    </row>
    <row r="2130" spans="6:13" x14ac:dyDescent="0.25">
      <c r="F2130" t="s">
        <v>4438</v>
      </c>
      <c r="G2130">
        <v>74248</v>
      </c>
      <c r="H2130">
        <v>8125</v>
      </c>
      <c r="I2130" s="25" t="s">
        <v>2639</v>
      </c>
      <c r="J2130" t="s">
        <v>2681</v>
      </c>
      <c r="M2130" s="49"/>
    </row>
    <row r="2131" spans="6:13" x14ac:dyDescent="0.25">
      <c r="F2131" t="s">
        <v>4439</v>
      </c>
      <c r="G2131">
        <v>91792</v>
      </c>
      <c r="H2131">
        <v>9577</v>
      </c>
      <c r="I2131" s="25" t="s">
        <v>2671</v>
      </c>
      <c r="J2131" t="s">
        <v>2678</v>
      </c>
      <c r="M2131" s="49"/>
    </row>
    <row r="2132" spans="6:13" x14ac:dyDescent="0.25">
      <c r="F2132" t="s">
        <v>4440</v>
      </c>
      <c r="G2132">
        <v>24870</v>
      </c>
      <c r="H2132">
        <v>1059</v>
      </c>
      <c r="I2132" s="25" t="s">
        <v>2706</v>
      </c>
      <c r="J2132" t="s">
        <v>2975</v>
      </c>
      <c r="M2132" s="49"/>
    </row>
    <row r="2133" spans="6:13" x14ac:dyDescent="0.25">
      <c r="F2133" t="s">
        <v>4441</v>
      </c>
      <c r="G2133">
        <v>99755</v>
      </c>
      <c r="H2133">
        <v>16062</v>
      </c>
      <c r="I2133" s="25" t="s">
        <v>3005</v>
      </c>
      <c r="J2133" t="s">
        <v>2106</v>
      </c>
      <c r="M2133" s="49"/>
    </row>
    <row r="2134" spans="6:13" x14ac:dyDescent="0.25">
      <c r="F2134" t="s">
        <v>4442</v>
      </c>
      <c r="G2134">
        <v>73479</v>
      </c>
      <c r="H2134">
        <v>8136</v>
      </c>
      <c r="I2134" s="25" t="s">
        <v>2639</v>
      </c>
      <c r="J2134" t="s">
        <v>2660</v>
      </c>
      <c r="M2134" s="49"/>
    </row>
    <row r="2135" spans="6:13" x14ac:dyDescent="0.25">
      <c r="F2135" t="s">
        <v>4443</v>
      </c>
      <c r="G2135">
        <v>89352</v>
      </c>
      <c r="H2135">
        <v>9774</v>
      </c>
      <c r="I2135" s="25" t="s">
        <v>2671</v>
      </c>
      <c r="J2135" t="s">
        <v>2826</v>
      </c>
      <c r="M2135" s="49"/>
    </row>
    <row r="2136" spans="6:13" x14ac:dyDescent="0.25">
      <c r="F2136" t="s">
        <v>4444</v>
      </c>
      <c r="G2136">
        <v>23869</v>
      </c>
      <c r="H2136">
        <v>1062</v>
      </c>
      <c r="I2136" s="25" t="s">
        <v>2706</v>
      </c>
      <c r="J2136" t="s">
        <v>2809</v>
      </c>
      <c r="M2136" s="49"/>
    </row>
    <row r="2137" spans="6:13" x14ac:dyDescent="0.25">
      <c r="F2137" t="s">
        <v>4445</v>
      </c>
      <c r="G2137">
        <v>18107</v>
      </c>
      <c r="H2137">
        <v>13003</v>
      </c>
      <c r="I2137" s="25" t="s">
        <v>2812</v>
      </c>
      <c r="J2137" t="s">
        <v>4446</v>
      </c>
      <c r="M2137" s="49"/>
    </row>
    <row r="2138" spans="6:13" x14ac:dyDescent="0.25">
      <c r="F2138" t="s">
        <v>4445</v>
      </c>
      <c r="G2138">
        <v>18107</v>
      </c>
      <c r="H2138">
        <v>13072</v>
      </c>
      <c r="I2138" s="25" t="s">
        <v>2812</v>
      </c>
      <c r="J2138" t="s">
        <v>2657</v>
      </c>
      <c r="M2138" s="49"/>
    </row>
    <row r="2139" spans="6:13" x14ac:dyDescent="0.25">
      <c r="F2139" t="s">
        <v>4447</v>
      </c>
      <c r="G2139">
        <v>25336</v>
      </c>
      <c r="H2139">
        <v>1056</v>
      </c>
      <c r="I2139" s="25" t="s">
        <v>2706</v>
      </c>
      <c r="J2139" t="s">
        <v>2932</v>
      </c>
      <c r="M2139" s="49"/>
    </row>
    <row r="2140" spans="6:13" x14ac:dyDescent="0.25">
      <c r="F2140" t="s">
        <v>4447</v>
      </c>
      <c r="G2140">
        <v>25337</v>
      </c>
      <c r="H2140">
        <v>1056</v>
      </c>
      <c r="I2140" s="25" t="s">
        <v>2706</v>
      </c>
      <c r="J2140" t="s">
        <v>2932</v>
      </c>
      <c r="M2140" s="49"/>
    </row>
    <row r="2141" spans="6:13" x14ac:dyDescent="0.25">
      <c r="F2141" t="s">
        <v>4447</v>
      </c>
      <c r="G2141">
        <v>25335</v>
      </c>
      <c r="H2141">
        <v>1056</v>
      </c>
      <c r="I2141" s="25" t="s">
        <v>2706</v>
      </c>
      <c r="J2141" t="s">
        <v>2932</v>
      </c>
      <c r="M2141" s="49"/>
    </row>
    <row r="2142" spans="6:13" x14ac:dyDescent="0.25">
      <c r="F2142" t="s">
        <v>4447</v>
      </c>
      <c r="G2142">
        <v>25335</v>
      </c>
      <c r="H2142">
        <v>1061</v>
      </c>
      <c r="I2142" s="25" t="s">
        <v>2706</v>
      </c>
      <c r="J2142" t="s">
        <v>2998</v>
      </c>
      <c r="M2142" s="49"/>
    </row>
    <row r="2143" spans="6:13" x14ac:dyDescent="0.25">
      <c r="F2143" t="s">
        <v>4448</v>
      </c>
      <c r="G2143">
        <v>67471</v>
      </c>
      <c r="H2143">
        <v>7332</v>
      </c>
      <c r="I2143" s="25" t="s">
        <v>2744</v>
      </c>
      <c r="J2143" t="s">
        <v>3061</v>
      </c>
      <c r="M2143" s="49"/>
    </row>
    <row r="2144" spans="6:13" x14ac:dyDescent="0.25">
      <c r="F2144" t="s">
        <v>4449</v>
      </c>
      <c r="G2144">
        <v>50189</v>
      </c>
      <c r="H2144">
        <v>5362</v>
      </c>
      <c r="I2144" s="25" t="s">
        <v>2644</v>
      </c>
      <c r="J2144" t="s">
        <v>2947</v>
      </c>
      <c r="M2144" s="49"/>
    </row>
    <row r="2145" spans="6:13" x14ac:dyDescent="0.25">
      <c r="F2145" t="s">
        <v>4450</v>
      </c>
      <c r="G2145">
        <v>24800</v>
      </c>
      <c r="H2145">
        <v>1058</v>
      </c>
      <c r="I2145" s="25" t="s">
        <v>2706</v>
      </c>
      <c r="J2145" t="s">
        <v>2707</v>
      </c>
      <c r="M2145" s="49"/>
    </row>
    <row r="2146" spans="6:13" x14ac:dyDescent="0.25">
      <c r="F2146" t="s">
        <v>4451</v>
      </c>
      <c r="G2146">
        <v>84094</v>
      </c>
      <c r="H2146">
        <v>9273</v>
      </c>
      <c r="I2146" s="25" t="s">
        <v>2671</v>
      </c>
      <c r="J2146" t="s">
        <v>2675</v>
      </c>
      <c r="M2146" s="49"/>
    </row>
    <row r="2147" spans="6:13" x14ac:dyDescent="0.25">
      <c r="F2147" t="s">
        <v>4452</v>
      </c>
      <c r="G2147">
        <v>63820</v>
      </c>
      <c r="H2147">
        <v>9676</v>
      </c>
      <c r="I2147" s="25" t="s">
        <v>2671</v>
      </c>
      <c r="J2147" t="s">
        <v>3002</v>
      </c>
      <c r="M2147" s="49"/>
    </row>
    <row r="2148" spans="6:13" x14ac:dyDescent="0.25">
      <c r="F2148" t="s">
        <v>4453</v>
      </c>
      <c r="G2148">
        <v>26931</v>
      </c>
      <c r="H2148">
        <v>3461</v>
      </c>
      <c r="I2148" s="25" t="s">
        <v>2695</v>
      </c>
      <c r="J2148" t="s">
        <v>3047</v>
      </c>
      <c r="M2148" s="49"/>
    </row>
    <row r="2149" spans="6:13" x14ac:dyDescent="0.25">
      <c r="F2149" t="s">
        <v>4454</v>
      </c>
      <c r="G2149">
        <v>6729</v>
      </c>
      <c r="H2149">
        <v>15084</v>
      </c>
      <c r="I2149" s="25" t="s">
        <v>2862</v>
      </c>
      <c r="J2149" t="s">
        <v>3236</v>
      </c>
      <c r="M2149" s="49"/>
    </row>
    <row r="2150" spans="6:13" x14ac:dyDescent="0.25">
      <c r="F2150" t="s">
        <v>4454</v>
      </c>
      <c r="G2150">
        <v>6729</v>
      </c>
      <c r="H2150">
        <v>15084</v>
      </c>
      <c r="I2150" s="25" t="s">
        <v>2862</v>
      </c>
      <c r="J2150" t="s">
        <v>3236</v>
      </c>
      <c r="M2150" s="49"/>
    </row>
    <row r="2151" spans="6:13" x14ac:dyDescent="0.25">
      <c r="F2151" t="s">
        <v>4455</v>
      </c>
      <c r="G2151">
        <v>7985</v>
      </c>
      <c r="H2151">
        <v>14523</v>
      </c>
      <c r="I2151" s="25" t="s">
        <v>2756</v>
      </c>
      <c r="J2151" t="s">
        <v>2757</v>
      </c>
      <c r="M2151" s="49"/>
    </row>
    <row r="2152" spans="6:13" x14ac:dyDescent="0.25">
      <c r="F2152" t="s">
        <v>4456</v>
      </c>
      <c r="G2152">
        <v>4910</v>
      </c>
      <c r="H2152">
        <v>12062</v>
      </c>
      <c r="I2152" s="25" t="s">
        <v>2977</v>
      </c>
      <c r="J2152" t="s">
        <v>3310</v>
      </c>
      <c r="M2152" s="49"/>
    </row>
    <row r="2153" spans="6:13" x14ac:dyDescent="0.25">
      <c r="F2153" t="s">
        <v>4457</v>
      </c>
      <c r="G2153">
        <v>1920</v>
      </c>
      <c r="H2153">
        <v>14625</v>
      </c>
      <c r="I2153" s="25" t="s">
        <v>2756</v>
      </c>
      <c r="J2153" t="s">
        <v>2662</v>
      </c>
      <c r="M2153" s="49"/>
    </row>
    <row r="2154" spans="6:13" x14ac:dyDescent="0.25">
      <c r="F2154" t="s">
        <v>4458</v>
      </c>
      <c r="G2154">
        <v>97483</v>
      </c>
      <c r="H2154">
        <v>9674</v>
      </c>
      <c r="I2154" s="25" t="s">
        <v>2671</v>
      </c>
      <c r="J2154" t="s">
        <v>2839</v>
      </c>
      <c r="M2154" s="49"/>
    </row>
    <row r="2155" spans="6:13" x14ac:dyDescent="0.25">
      <c r="F2155" t="s">
        <v>4459</v>
      </c>
      <c r="G2155">
        <v>65347</v>
      </c>
      <c r="H2155">
        <v>6439</v>
      </c>
      <c r="I2155" s="25" t="s">
        <v>2667</v>
      </c>
      <c r="J2155" t="s">
        <v>2668</v>
      </c>
      <c r="M2155" s="49"/>
    </row>
    <row r="2156" spans="6:13" x14ac:dyDescent="0.25">
      <c r="F2156" t="s">
        <v>4459</v>
      </c>
      <c r="G2156">
        <v>65343</v>
      </c>
      <c r="H2156">
        <v>6439</v>
      </c>
      <c r="I2156" s="25" t="s">
        <v>2667</v>
      </c>
      <c r="J2156" t="s">
        <v>2668</v>
      </c>
      <c r="M2156" s="49"/>
    </row>
    <row r="2157" spans="6:13" x14ac:dyDescent="0.25">
      <c r="F2157" t="s">
        <v>4459</v>
      </c>
      <c r="G2157">
        <v>65346</v>
      </c>
      <c r="H2157">
        <v>6439</v>
      </c>
      <c r="I2157" s="25" t="s">
        <v>2667</v>
      </c>
      <c r="J2157" t="s">
        <v>2668</v>
      </c>
      <c r="M2157" s="49"/>
    </row>
    <row r="2158" spans="6:13" x14ac:dyDescent="0.25">
      <c r="F2158" t="s">
        <v>4459</v>
      </c>
      <c r="G2158">
        <v>65344</v>
      </c>
      <c r="H2158">
        <v>6439</v>
      </c>
      <c r="I2158" s="25" t="s">
        <v>2667</v>
      </c>
      <c r="J2158" t="s">
        <v>2668</v>
      </c>
      <c r="M2158" s="49"/>
    </row>
    <row r="2159" spans="6:13" x14ac:dyDescent="0.25">
      <c r="F2159" t="s">
        <v>4459</v>
      </c>
      <c r="G2159">
        <v>65345</v>
      </c>
      <c r="H2159">
        <v>6439</v>
      </c>
      <c r="I2159" s="25" t="s">
        <v>2667</v>
      </c>
      <c r="J2159" t="s">
        <v>2668</v>
      </c>
      <c r="M2159" s="49"/>
    </row>
    <row r="2160" spans="6:13" x14ac:dyDescent="0.25">
      <c r="F2160" t="s">
        <v>4460</v>
      </c>
      <c r="G2160">
        <v>65604</v>
      </c>
      <c r="H2160">
        <v>6533</v>
      </c>
      <c r="I2160" s="25" t="s">
        <v>2667</v>
      </c>
      <c r="J2160" t="s">
        <v>3250</v>
      </c>
      <c r="M2160" s="49"/>
    </row>
    <row r="2161" spans="6:13" x14ac:dyDescent="0.25">
      <c r="F2161" t="s">
        <v>4461</v>
      </c>
      <c r="G2161">
        <v>79215</v>
      </c>
      <c r="H2161">
        <v>8316</v>
      </c>
      <c r="I2161" s="25" t="s">
        <v>2639</v>
      </c>
      <c r="J2161" t="s">
        <v>3385</v>
      </c>
      <c r="M2161" s="49"/>
    </row>
    <row r="2162" spans="6:13" x14ac:dyDescent="0.25">
      <c r="F2162" t="s">
        <v>4462</v>
      </c>
      <c r="G2162">
        <v>31008</v>
      </c>
      <c r="H2162">
        <v>3254</v>
      </c>
      <c r="I2162" s="25" t="s">
        <v>2695</v>
      </c>
      <c r="J2162" t="s">
        <v>2817</v>
      </c>
      <c r="M2162" s="49"/>
    </row>
    <row r="2163" spans="6:13" x14ac:dyDescent="0.25">
      <c r="F2163" t="s">
        <v>4463</v>
      </c>
      <c r="G2163">
        <v>74834</v>
      </c>
      <c r="H2163">
        <v>8225</v>
      </c>
      <c r="I2163" s="25" t="s">
        <v>2639</v>
      </c>
      <c r="J2163" t="s">
        <v>2729</v>
      </c>
      <c r="M2163" s="49"/>
    </row>
    <row r="2164" spans="6:13" x14ac:dyDescent="0.25">
      <c r="F2164" t="s">
        <v>4464</v>
      </c>
      <c r="G2164">
        <v>21409</v>
      </c>
      <c r="H2164">
        <v>3355</v>
      </c>
      <c r="I2164" s="25" t="s">
        <v>2695</v>
      </c>
      <c r="J2164" t="s">
        <v>2750</v>
      </c>
      <c r="M2164" s="49"/>
    </row>
    <row r="2165" spans="6:13" x14ac:dyDescent="0.25">
      <c r="F2165" t="s">
        <v>4465</v>
      </c>
      <c r="G2165">
        <v>26721</v>
      </c>
      <c r="H2165">
        <v>3402</v>
      </c>
      <c r="I2165" s="25" t="s">
        <v>2695</v>
      </c>
      <c r="J2165" t="s">
        <v>2736</v>
      </c>
      <c r="M2165" s="49"/>
    </row>
    <row r="2166" spans="6:13" x14ac:dyDescent="0.25">
      <c r="F2166" t="s">
        <v>4465</v>
      </c>
      <c r="G2166">
        <v>26725</v>
      </c>
      <c r="H2166">
        <v>3402</v>
      </c>
      <c r="I2166" s="25" t="s">
        <v>2695</v>
      </c>
      <c r="J2166" t="s">
        <v>2736</v>
      </c>
      <c r="M2166" s="49"/>
    </row>
    <row r="2167" spans="6:13" x14ac:dyDescent="0.25">
      <c r="F2167" t="s">
        <v>4465</v>
      </c>
      <c r="G2167">
        <v>26723</v>
      </c>
      <c r="H2167">
        <v>3402</v>
      </c>
      <c r="I2167" s="25" t="s">
        <v>2695</v>
      </c>
      <c r="J2167" t="s">
        <v>2736</v>
      </c>
      <c r="M2167" s="49"/>
    </row>
    <row r="2168" spans="6:13" x14ac:dyDescent="0.25">
      <c r="F2168" t="s">
        <v>4466</v>
      </c>
      <c r="G2168">
        <v>89607</v>
      </c>
      <c r="H2168">
        <v>8425</v>
      </c>
      <c r="I2168" s="25" t="s">
        <v>2639</v>
      </c>
      <c r="J2168" t="s">
        <v>2648</v>
      </c>
      <c r="M2168" s="49"/>
    </row>
    <row r="2169" spans="6:13" x14ac:dyDescent="0.25">
      <c r="F2169" t="s">
        <v>4467</v>
      </c>
      <c r="G2169">
        <v>86494</v>
      </c>
      <c r="H2169">
        <v>9772</v>
      </c>
      <c r="I2169" s="25" t="s">
        <v>2671</v>
      </c>
      <c r="J2169" t="s">
        <v>2738</v>
      </c>
      <c r="M2169" s="49"/>
    </row>
    <row r="2170" spans="6:13" x14ac:dyDescent="0.25">
      <c r="F2170" t="s">
        <v>4468</v>
      </c>
      <c r="G2170">
        <v>24802</v>
      </c>
      <c r="H2170">
        <v>1058</v>
      </c>
      <c r="I2170" s="25" t="s">
        <v>2706</v>
      </c>
      <c r="J2170" t="s">
        <v>2707</v>
      </c>
      <c r="M2170" s="49"/>
    </row>
    <row r="2171" spans="6:13" x14ac:dyDescent="0.25">
      <c r="F2171" t="s">
        <v>4469</v>
      </c>
      <c r="G2171">
        <v>56281</v>
      </c>
      <c r="H2171">
        <v>7140</v>
      </c>
      <c r="I2171" s="25" t="s">
        <v>2744</v>
      </c>
      <c r="J2171" t="s">
        <v>2950</v>
      </c>
      <c r="M2171" s="49"/>
    </row>
    <row r="2172" spans="6:13" x14ac:dyDescent="0.25">
      <c r="F2172" t="s">
        <v>3385</v>
      </c>
      <c r="G2172">
        <v>79312</v>
      </c>
      <c r="H2172">
        <v>8316</v>
      </c>
      <c r="I2172" s="25" t="s">
        <v>2639</v>
      </c>
      <c r="J2172" t="s">
        <v>3385</v>
      </c>
      <c r="M2172" s="49"/>
    </row>
    <row r="2173" spans="6:13" x14ac:dyDescent="0.25">
      <c r="F2173" t="s">
        <v>4470</v>
      </c>
      <c r="G2173">
        <v>29579</v>
      </c>
      <c r="H2173">
        <v>3360</v>
      </c>
      <c r="I2173" s="25" t="s">
        <v>2695</v>
      </c>
      <c r="J2173" t="s">
        <v>3021</v>
      </c>
      <c r="M2173" s="49"/>
    </row>
    <row r="2174" spans="6:13" x14ac:dyDescent="0.25">
      <c r="F2174" t="s">
        <v>4471</v>
      </c>
      <c r="G2174">
        <v>46446</v>
      </c>
      <c r="H2174">
        <v>5154</v>
      </c>
      <c r="I2174" s="25" t="s">
        <v>2644</v>
      </c>
      <c r="J2174" t="s">
        <v>2835</v>
      </c>
      <c r="M2174" s="49"/>
    </row>
    <row r="2175" spans="6:13" x14ac:dyDescent="0.25">
      <c r="F2175" t="s">
        <v>4472</v>
      </c>
      <c r="G2175">
        <v>83550</v>
      </c>
      <c r="H2175">
        <v>9175</v>
      </c>
      <c r="I2175" s="25" t="s">
        <v>2671</v>
      </c>
      <c r="J2175" t="s">
        <v>3121</v>
      </c>
      <c r="M2175" s="49"/>
    </row>
    <row r="2176" spans="6:13" x14ac:dyDescent="0.25">
      <c r="F2176" t="s">
        <v>4472</v>
      </c>
      <c r="G2176">
        <v>82275</v>
      </c>
      <c r="H2176">
        <v>9179</v>
      </c>
      <c r="I2176" s="25" t="s">
        <v>2671</v>
      </c>
      <c r="J2176" t="s">
        <v>2732</v>
      </c>
      <c r="M2176" s="49"/>
    </row>
    <row r="2177" spans="6:13" x14ac:dyDescent="0.25">
      <c r="F2177" t="s">
        <v>4473</v>
      </c>
      <c r="G2177">
        <v>31860</v>
      </c>
      <c r="H2177">
        <v>3252</v>
      </c>
      <c r="I2177" s="25" t="s">
        <v>2695</v>
      </c>
      <c r="J2177" t="s">
        <v>2760</v>
      </c>
      <c r="M2177" s="49"/>
    </row>
    <row r="2178" spans="6:13" x14ac:dyDescent="0.25">
      <c r="F2178" t="s">
        <v>4474</v>
      </c>
      <c r="G2178">
        <v>84547</v>
      </c>
      <c r="H2178">
        <v>9171</v>
      </c>
      <c r="I2178" s="25" t="s">
        <v>2671</v>
      </c>
      <c r="J2178" t="s">
        <v>3067</v>
      </c>
      <c r="M2178" s="49"/>
    </row>
    <row r="2179" spans="6:13" x14ac:dyDescent="0.25">
      <c r="F2179" t="s">
        <v>4475</v>
      </c>
      <c r="G2179">
        <v>57520</v>
      </c>
      <c r="H2179">
        <v>7132</v>
      </c>
      <c r="I2179" s="25" t="s">
        <v>2744</v>
      </c>
      <c r="J2179" t="s">
        <v>3022</v>
      </c>
      <c r="M2179" s="49"/>
    </row>
    <row r="2180" spans="6:13" x14ac:dyDescent="0.25">
      <c r="F2180" t="s">
        <v>4475</v>
      </c>
      <c r="G2180">
        <v>57520</v>
      </c>
      <c r="H2180">
        <v>7132</v>
      </c>
      <c r="I2180" s="25" t="s">
        <v>2744</v>
      </c>
      <c r="J2180" t="s">
        <v>3022</v>
      </c>
      <c r="M2180" s="49"/>
    </row>
    <row r="2181" spans="6:13" x14ac:dyDescent="0.25">
      <c r="F2181" t="s">
        <v>4475</v>
      </c>
      <c r="G2181">
        <v>57520</v>
      </c>
      <c r="H2181">
        <v>7132</v>
      </c>
      <c r="I2181" s="25" t="s">
        <v>2744</v>
      </c>
      <c r="J2181" t="s">
        <v>3022</v>
      </c>
      <c r="M2181" s="49"/>
    </row>
    <row r="2182" spans="6:13" x14ac:dyDescent="0.25">
      <c r="F2182" t="s">
        <v>4475</v>
      </c>
      <c r="G2182">
        <v>57520</v>
      </c>
      <c r="H2182">
        <v>7132</v>
      </c>
      <c r="I2182" s="25" t="s">
        <v>2744</v>
      </c>
      <c r="J2182" t="s">
        <v>3022</v>
      </c>
      <c r="M2182" s="49"/>
    </row>
    <row r="2183" spans="6:13" x14ac:dyDescent="0.25">
      <c r="F2183" t="s">
        <v>4475</v>
      </c>
      <c r="G2183">
        <v>57520</v>
      </c>
      <c r="H2183">
        <v>7143</v>
      </c>
      <c r="I2183" s="25" t="s">
        <v>2744</v>
      </c>
      <c r="J2183" t="s">
        <v>2952</v>
      </c>
      <c r="M2183" s="49"/>
    </row>
    <row r="2184" spans="6:13" x14ac:dyDescent="0.25">
      <c r="F2184" t="s">
        <v>4475</v>
      </c>
      <c r="G2184">
        <v>57520</v>
      </c>
      <c r="H2184">
        <v>7143</v>
      </c>
      <c r="I2184" s="25" t="s">
        <v>2744</v>
      </c>
      <c r="J2184" t="s">
        <v>2952</v>
      </c>
      <c r="M2184" s="49"/>
    </row>
    <row r="2185" spans="6:13" x14ac:dyDescent="0.25">
      <c r="F2185" t="s">
        <v>4475</v>
      </c>
      <c r="G2185">
        <v>57520</v>
      </c>
      <c r="H2185">
        <v>7143</v>
      </c>
      <c r="I2185" s="25" t="s">
        <v>2744</v>
      </c>
      <c r="J2185" t="s">
        <v>2952</v>
      </c>
      <c r="M2185" s="49"/>
    </row>
    <row r="2186" spans="6:13" x14ac:dyDescent="0.25">
      <c r="F2186" t="s">
        <v>4475</v>
      </c>
      <c r="G2186">
        <v>57520</v>
      </c>
      <c r="H2186">
        <v>7143</v>
      </c>
      <c r="I2186" s="25" t="s">
        <v>2744</v>
      </c>
      <c r="J2186" t="s">
        <v>2952</v>
      </c>
      <c r="M2186" s="49"/>
    </row>
    <row r="2187" spans="6:13" x14ac:dyDescent="0.25">
      <c r="F2187" t="s">
        <v>4476</v>
      </c>
      <c r="G2187">
        <v>78576</v>
      </c>
      <c r="H2187">
        <v>8327</v>
      </c>
      <c r="I2187" s="25" t="s">
        <v>2639</v>
      </c>
      <c r="J2187" t="s">
        <v>2898</v>
      </c>
      <c r="M2187" s="49"/>
    </row>
    <row r="2188" spans="6:13" x14ac:dyDescent="0.25">
      <c r="F2188" t="s">
        <v>4477</v>
      </c>
      <c r="G2188">
        <v>72186</v>
      </c>
      <c r="H2188">
        <v>8237</v>
      </c>
      <c r="I2188" s="25" t="s">
        <v>2639</v>
      </c>
      <c r="J2188" t="s">
        <v>2957</v>
      </c>
      <c r="M2188" s="49"/>
    </row>
    <row r="2189" spans="6:13" x14ac:dyDescent="0.25">
      <c r="F2189" t="s">
        <v>4478</v>
      </c>
      <c r="G2189">
        <v>48488</v>
      </c>
      <c r="H2189">
        <v>3454</v>
      </c>
      <c r="I2189" s="25" t="s">
        <v>2695</v>
      </c>
      <c r="J2189" t="s">
        <v>2739</v>
      </c>
      <c r="M2189" s="49"/>
    </row>
    <row r="2190" spans="6:13" x14ac:dyDescent="0.25">
      <c r="F2190" t="s">
        <v>4479</v>
      </c>
      <c r="G2190">
        <v>48282</v>
      </c>
      <c r="H2190">
        <v>5566</v>
      </c>
      <c r="I2190" s="25" t="s">
        <v>2644</v>
      </c>
      <c r="J2190" t="s">
        <v>3000</v>
      </c>
      <c r="M2190" s="49"/>
    </row>
    <row r="2191" spans="6:13" x14ac:dyDescent="0.25">
      <c r="F2191" t="s">
        <v>4480</v>
      </c>
      <c r="G2191">
        <v>91448</v>
      </c>
      <c r="H2191">
        <v>9575</v>
      </c>
      <c r="I2191" s="25" t="s">
        <v>2671</v>
      </c>
      <c r="J2191" t="s">
        <v>3370</v>
      </c>
      <c r="M2191" s="49"/>
    </row>
    <row r="2192" spans="6:13" x14ac:dyDescent="0.25">
      <c r="F2192" t="s">
        <v>4481</v>
      </c>
      <c r="G2192">
        <v>49685</v>
      </c>
      <c r="H2192">
        <v>3453</v>
      </c>
      <c r="I2192" s="25" t="s">
        <v>2695</v>
      </c>
      <c r="J2192" t="s">
        <v>2690</v>
      </c>
      <c r="M2192" s="49"/>
    </row>
    <row r="2193" spans="6:13" x14ac:dyDescent="0.25">
      <c r="F2193" t="s">
        <v>4482</v>
      </c>
      <c r="G2193">
        <v>95517</v>
      </c>
      <c r="H2193">
        <v>9472</v>
      </c>
      <c r="I2193" s="25" t="s">
        <v>2671</v>
      </c>
      <c r="J2193" t="s">
        <v>2801</v>
      </c>
      <c r="M2193" s="49"/>
    </row>
    <row r="2194" spans="6:13" x14ac:dyDescent="0.25">
      <c r="F2194" t="s">
        <v>4483</v>
      </c>
      <c r="G2194">
        <v>79346</v>
      </c>
      <c r="H2194">
        <v>8316</v>
      </c>
      <c r="I2194" s="25" t="s">
        <v>2639</v>
      </c>
      <c r="J2194" t="s">
        <v>3385</v>
      </c>
      <c r="M2194" s="49"/>
    </row>
    <row r="2195" spans="6:13" x14ac:dyDescent="0.25">
      <c r="F2195" t="s">
        <v>4484</v>
      </c>
      <c r="G2195">
        <v>48465</v>
      </c>
      <c r="H2195">
        <v>3456</v>
      </c>
      <c r="I2195" s="25" t="s">
        <v>2695</v>
      </c>
      <c r="J2195" t="s">
        <v>2777</v>
      </c>
      <c r="M2195" s="49"/>
    </row>
    <row r="2196" spans="6:13" x14ac:dyDescent="0.25">
      <c r="F2196" t="s">
        <v>4485</v>
      </c>
      <c r="G2196">
        <v>84549</v>
      </c>
      <c r="H2196">
        <v>9189</v>
      </c>
      <c r="I2196" s="25" t="s">
        <v>2671</v>
      </c>
      <c r="J2196" t="s">
        <v>3028</v>
      </c>
      <c r="M2196" s="49"/>
    </row>
    <row r="2197" spans="6:13" x14ac:dyDescent="0.25">
      <c r="F2197" t="s">
        <v>4486</v>
      </c>
      <c r="G2197">
        <v>75331</v>
      </c>
      <c r="H2197">
        <v>8236</v>
      </c>
      <c r="I2197" s="25" t="s">
        <v>2639</v>
      </c>
      <c r="J2197" t="s">
        <v>3708</v>
      </c>
      <c r="M2197" s="49"/>
    </row>
    <row r="2198" spans="6:13" x14ac:dyDescent="0.25">
      <c r="F2198" t="s">
        <v>4487</v>
      </c>
      <c r="G2198">
        <v>21710</v>
      </c>
      <c r="H2198">
        <v>3359</v>
      </c>
      <c r="I2198" s="25" t="s">
        <v>2695</v>
      </c>
      <c r="J2198" t="s">
        <v>2779</v>
      </c>
      <c r="M2198" s="49"/>
    </row>
    <row r="2199" spans="6:13" x14ac:dyDescent="0.25">
      <c r="F2199" t="s">
        <v>4488</v>
      </c>
      <c r="G2199">
        <v>51766</v>
      </c>
      <c r="H2199">
        <v>5374</v>
      </c>
      <c r="I2199" s="25" t="s">
        <v>2644</v>
      </c>
      <c r="J2199" t="s">
        <v>2902</v>
      </c>
      <c r="M2199" s="49"/>
    </row>
    <row r="2200" spans="6:13" x14ac:dyDescent="0.25">
      <c r="F2200" t="s">
        <v>4489</v>
      </c>
      <c r="G2200">
        <v>91238</v>
      </c>
      <c r="H2200">
        <v>9574</v>
      </c>
      <c r="I2200" s="25" t="s">
        <v>2671</v>
      </c>
      <c r="J2200" t="s">
        <v>2912</v>
      </c>
      <c r="M2200" s="49"/>
    </row>
    <row r="2201" spans="6:13" x14ac:dyDescent="0.25">
      <c r="F2201" t="s">
        <v>4490</v>
      </c>
      <c r="G2201">
        <v>78234</v>
      </c>
      <c r="H2201">
        <v>8335</v>
      </c>
      <c r="I2201" s="25" t="s">
        <v>2639</v>
      </c>
      <c r="J2201" t="s">
        <v>2640</v>
      </c>
      <c r="M2201" s="49"/>
    </row>
    <row r="2202" spans="6:13" x14ac:dyDescent="0.25">
      <c r="F2202" t="s">
        <v>4491</v>
      </c>
      <c r="G2202">
        <v>32130</v>
      </c>
      <c r="H2202">
        <v>5758</v>
      </c>
      <c r="I2202" s="25" t="s">
        <v>2644</v>
      </c>
      <c r="J2202" t="s">
        <v>2810</v>
      </c>
      <c r="M2202" s="49"/>
    </row>
    <row r="2203" spans="6:13" x14ac:dyDescent="0.25">
      <c r="F2203" t="s">
        <v>4492</v>
      </c>
      <c r="G2203">
        <v>72829</v>
      </c>
      <c r="H2203">
        <v>8415</v>
      </c>
      <c r="I2203" s="25" t="s">
        <v>2639</v>
      </c>
      <c r="J2203" t="s">
        <v>2946</v>
      </c>
      <c r="M2203" s="49"/>
    </row>
    <row r="2204" spans="6:13" x14ac:dyDescent="0.25">
      <c r="F2204" t="s">
        <v>4493</v>
      </c>
      <c r="G2204">
        <v>72800</v>
      </c>
      <c r="H2204">
        <v>8415</v>
      </c>
      <c r="I2204" s="25" t="s">
        <v>2639</v>
      </c>
      <c r="J2204" t="s">
        <v>2946</v>
      </c>
      <c r="M2204" s="49"/>
    </row>
    <row r="2205" spans="6:13" x14ac:dyDescent="0.25">
      <c r="F2205" t="s">
        <v>4494</v>
      </c>
      <c r="G2205">
        <v>67677</v>
      </c>
      <c r="H2205">
        <v>7335</v>
      </c>
      <c r="I2205" s="25" t="s">
        <v>2744</v>
      </c>
      <c r="J2205" t="s">
        <v>3464</v>
      </c>
      <c r="M2205" s="49"/>
    </row>
    <row r="2206" spans="6:13" x14ac:dyDescent="0.25">
      <c r="F2206" t="s">
        <v>4495</v>
      </c>
      <c r="G2206">
        <v>56850</v>
      </c>
      <c r="H2206">
        <v>7135</v>
      </c>
      <c r="I2206" s="25" t="s">
        <v>2744</v>
      </c>
      <c r="J2206" t="s">
        <v>2693</v>
      </c>
      <c r="M2206" s="49"/>
    </row>
    <row r="2207" spans="6:13" x14ac:dyDescent="0.25">
      <c r="F2207" t="s">
        <v>4495</v>
      </c>
      <c r="G2207">
        <v>56850</v>
      </c>
      <c r="H2207">
        <v>7140</v>
      </c>
      <c r="I2207" s="25" t="s">
        <v>2744</v>
      </c>
      <c r="J2207" t="s">
        <v>2950</v>
      </c>
      <c r="M2207" s="49"/>
    </row>
    <row r="2208" spans="6:13" x14ac:dyDescent="0.25">
      <c r="F2208" t="s">
        <v>4495</v>
      </c>
      <c r="G2208">
        <v>56850</v>
      </c>
      <c r="H2208">
        <v>7231</v>
      </c>
      <c r="I2208" s="25" t="s">
        <v>2744</v>
      </c>
      <c r="J2208" t="s">
        <v>2664</v>
      </c>
      <c r="M2208" s="49"/>
    </row>
    <row r="2209" spans="6:13" x14ac:dyDescent="0.25">
      <c r="F2209" t="s">
        <v>4496</v>
      </c>
      <c r="G2209">
        <v>58256</v>
      </c>
      <c r="H2209">
        <v>5954</v>
      </c>
      <c r="I2209" s="25" t="s">
        <v>2644</v>
      </c>
      <c r="J2209" t="s">
        <v>2745</v>
      </c>
      <c r="M2209" s="49"/>
    </row>
    <row r="2210" spans="6:13" x14ac:dyDescent="0.25">
      <c r="F2210" t="s">
        <v>4497</v>
      </c>
      <c r="G2210">
        <v>59320</v>
      </c>
      <c r="H2210">
        <v>5570</v>
      </c>
      <c r="I2210" s="25" t="s">
        <v>2644</v>
      </c>
      <c r="J2210" t="s">
        <v>2775</v>
      </c>
      <c r="M2210" s="49"/>
    </row>
    <row r="2211" spans="6:13" x14ac:dyDescent="0.25">
      <c r="F2211" t="s">
        <v>4498</v>
      </c>
      <c r="G2211">
        <v>92266</v>
      </c>
      <c r="H2211">
        <v>9371</v>
      </c>
      <c r="I2211" s="25" t="s">
        <v>2671</v>
      </c>
      <c r="J2211" t="s">
        <v>3090</v>
      </c>
      <c r="M2211" s="49"/>
    </row>
    <row r="2212" spans="6:13" x14ac:dyDescent="0.25">
      <c r="F2212" t="s">
        <v>4498</v>
      </c>
      <c r="G2212">
        <v>92266</v>
      </c>
      <c r="H2212">
        <v>9371</v>
      </c>
      <c r="I2212" s="25" t="s">
        <v>2671</v>
      </c>
      <c r="J2212" t="s">
        <v>3090</v>
      </c>
      <c r="M2212" s="49"/>
    </row>
    <row r="2213" spans="6:13" x14ac:dyDescent="0.25">
      <c r="F2213" t="s">
        <v>4498</v>
      </c>
      <c r="G2213">
        <v>66806</v>
      </c>
      <c r="H2213">
        <v>10044</v>
      </c>
      <c r="I2213" s="25" t="s">
        <v>3470</v>
      </c>
      <c r="J2213" t="s">
        <v>3843</v>
      </c>
      <c r="M2213" s="49"/>
    </row>
    <row r="2214" spans="6:13" x14ac:dyDescent="0.25">
      <c r="F2214" t="s">
        <v>4499</v>
      </c>
      <c r="G2214">
        <v>59469</v>
      </c>
      <c r="H2214">
        <v>5974</v>
      </c>
      <c r="I2214" s="25" t="s">
        <v>2644</v>
      </c>
      <c r="J2214" t="s">
        <v>2989</v>
      </c>
      <c r="M2214" s="49"/>
    </row>
    <row r="2215" spans="6:13" x14ac:dyDescent="0.25">
      <c r="F2215" t="s">
        <v>4500</v>
      </c>
      <c r="G2215">
        <v>75337</v>
      </c>
      <c r="H2215">
        <v>8235</v>
      </c>
      <c r="I2215" s="25" t="s">
        <v>2639</v>
      </c>
      <c r="J2215" t="s">
        <v>3043</v>
      </c>
      <c r="M2215" s="49"/>
    </row>
    <row r="2216" spans="6:13" x14ac:dyDescent="0.25">
      <c r="F2216" t="s">
        <v>4501</v>
      </c>
      <c r="G2216">
        <v>74925</v>
      </c>
      <c r="H2216">
        <v>8226</v>
      </c>
      <c r="I2216" s="25" t="s">
        <v>2639</v>
      </c>
      <c r="J2216" t="s">
        <v>3063</v>
      </c>
      <c r="M2216" s="49"/>
    </row>
    <row r="2217" spans="6:13" x14ac:dyDescent="0.25">
      <c r="F2217" t="s">
        <v>4502</v>
      </c>
      <c r="G2217">
        <v>78736</v>
      </c>
      <c r="H2217">
        <v>8325</v>
      </c>
      <c r="I2217" s="25" t="s">
        <v>2639</v>
      </c>
      <c r="J2217" t="s">
        <v>2829</v>
      </c>
      <c r="M2217" s="49"/>
    </row>
    <row r="2218" spans="6:13" x14ac:dyDescent="0.25">
      <c r="F2218" t="s">
        <v>4503</v>
      </c>
      <c r="G2218">
        <v>66571</v>
      </c>
      <c r="H2218">
        <v>10043</v>
      </c>
      <c r="I2218" s="25" t="s">
        <v>3470</v>
      </c>
      <c r="J2218" t="s">
        <v>4504</v>
      </c>
      <c r="M2218" s="49"/>
    </row>
    <row r="2219" spans="6:13" x14ac:dyDescent="0.25">
      <c r="F2219" t="s">
        <v>4505</v>
      </c>
      <c r="G2219">
        <v>69214</v>
      </c>
      <c r="H2219">
        <v>8226</v>
      </c>
      <c r="I2219" s="25" t="s">
        <v>2639</v>
      </c>
      <c r="J2219" t="s">
        <v>3063</v>
      </c>
      <c r="M2219" s="49"/>
    </row>
    <row r="2220" spans="6:13" x14ac:dyDescent="0.25">
      <c r="F2220" t="s">
        <v>4506</v>
      </c>
      <c r="G2220">
        <v>9575</v>
      </c>
      <c r="H2220">
        <v>14522</v>
      </c>
      <c r="I2220" s="25" t="s">
        <v>2756</v>
      </c>
      <c r="J2220" t="s">
        <v>2721</v>
      </c>
      <c r="M2220" s="49"/>
    </row>
    <row r="2221" spans="6:13" x14ac:dyDescent="0.25">
      <c r="F2221" t="s">
        <v>4507</v>
      </c>
      <c r="G2221">
        <v>94536</v>
      </c>
      <c r="H2221">
        <v>9272</v>
      </c>
      <c r="I2221" s="25" t="s">
        <v>2671</v>
      </c>
      <c r="J2221" t="s">
        <v>2761</v>
      </c>
      <c r="M2221" s="49"/>
    </row>
    <row r="2222" spans="6:13" x14ac:dyDescent="0.25">
      <c r="F2222" t="s">
        <v>4508</v>
      </c>
      <c r="G2222">
        <v>64859</v>
      </c>
      <c r="H2222">
        <v>6432</v>
      </c>
      <c r="I2222" s="25" t="s">
        <v>2667</v>
      </c>
      <c r="J2222" t="s">
        <v>2959</v>
      </c>
      <c r="M2222" s="49"/>
    </row>
    <row r="2223" spans="6:13" x14ac:dyDescent="0.25">
      <c r="F2223" t="s">
        <v>4509</v>
      </c>
      <c r="G2223">
        <v>75031</v>
      </c>
      <c r="H2223">
        <v>8125</v>
      </c>
      <c r="I2223" s="25" t="s">
        <v>2639</v>
      </c>
      <c r="J2223" t="s">
        <v>2681</v>
      </c>
      <c r="M2223" s="49"/>
    </row>
    <row r="2224" spans="6:13" x14ac:dyDescent="0.25">
      <c r="F2224" t="s">
        <v>4510</v>
      </c>
      <c r="G2224">
        <v>87745</v>
      </c>
      <c r="H2224">
        <v>9778</v>
      </c>
      <c r="I2224" s="25" t="s">
        <v>2671</v>
      </c>
      <c r="J2224" t="s">
        <v>3081</v>
      </c>
      <c r="M2224" s="49"/>
    </row>
    <row r="2225" spans="6:13" x14ac:dyDescent="0.25">
      <c r="F2225" t="s">
        <v>4511</v>
      </c>
      <c r="G2225">
        <v>65817</v>
      </c>
      <c r="H2225">
        <v>6436</v>
      </c>
      <c r="I2225" s="25" t="s">
        <v>2667</v>
      </c>
      <c r="J2225" t="s">
        <v>3351</v>
      </c>
      <c r="M2225" s="49"/>
    </row>
    <row r="2226" spans="6:13" x14ac:dyDescent="0.25">
      <c r="F2226" t="s">
        <v>4512</v>
      </c>
      <c r="G2226">
        <v>64711</v>
      </c>
      <c r="H2226">
        <v>6437</v>
      </c>
      <c r="I2226" s="25" t="s">
        <v>2667</v>
      </c>
      <c r="J2226" t="s">
        <v>3295</v>
      </c>
      <c r="M2226" s="49"/>
    </row>
    <row r="2227" spans="6:13" x14ac:dyDescent="0.25">
      <c r="F2227" t="s">
        <v>4512</v>
      </c>
      <c r="G2227">
        <v>89155</v>
      </c>
      <c r="H2227">
        <v>8425</v>
      </c>
      <c r="I2227" s="25" t="s">
        <v>2639</v>
      </c>
      <c r="J2227" t="s">
        <v>2648</v>
      </c>
      <c r="M2227" s="49"/>
    </row>
    <row r="2228" spans="6:13" x14ac:dyDescent="0.25">
      <c r="F2228" t="s">
        <v>4513</v>
      </c>
      <c r="G2228">
        <v>92681</v>
      </c>
      <c r="H2228">
        <v>9377</v>
      </c>
      <c r="I2228" s="25" t="s">
        <v>2671</v>
      </c>
      <c r="J2228" t="s">
        <v>3014</v>
      </c>
      <c r="M2228" s="49"/>
    </row>
    <row r="2229" spans="6:13" x14ac:dyDescent="0.25">
      <c r="F2229" t="s">
        <v>3536</v>
      </c>
      <c r="G2229">
        <v>85435</v>
      </c>
      <c r="H2229">
        <v>9177</v>
      </c>
      <c r="I2229" s="25" t="s">
        <v>2671</v>
      </c>
      <c r="J2229" t="s">
        <v>3536</v>
      </c>
      <c r="M2229" s="49"/>
    </row>
    <row r="2230" spans="6:13" x14ac:dyDescent="0.25">
      <c r="F2230" t="s">
        <v>4514</v>
      </c>
      <c r="G2230">
        <v>71729</v>
      </c>
      <c r="H2230">
        <v>8118</v>
      </c>
      <c r="I2230" s="25" t="s">
        <v>2639</v>
      </c>
      <c r="J2230" t="s">
        <v>2763</v>
      </c>
      <c r="M2230" s="49"/>
    </row>
    <row r="2231" spans="6:13" x14ac:dyDescent="0.25">
      <c r="F2231" t="s">
        <v>4515</v>
      </c>
      <c r="G2231">
        <v>85253</v>
      </c>
      <c r="H2231">
        <v>9174</v>
      </c>
      <c r="I2231" s="25" t="s">
        <v>2671</v>
      </c>
      <c r="J2231" t="s">
        <v>3066</v>
      </c>
      <c r="M2231" s="49"/>
    </row>
    <row r="2232" spans="6:13" x14ac:dyDescent="0.25">
      <c r="F2232" t="s">
        <v>4516</v>
      </c>
      <c r="G2232">
        <v>86922</v>
      </c>
      <c r="H2232">
        <v>9181</v>
      </c>
      <c r="I2232" s="25" t="s">
        <v>2671</v>
      </c>
      <c r="J2232" t="s">
        <v>3126</v>
      </c>
      <c r="M2232" s="49"/>
    </row>
    <row r="2233" spans="6:13" x14ac:dyDescent="0.25">
      <c r="F2233" t="s">
        <v>4516</v>
      </c>
      <c r="G2233">
        <v>86941</v>
      </c>
      <c r="H2233">
        <v>9181</v>
      </c>
      <c r="I2233" s="25" t="s">
        <v>2671</v>
      </c>
      <c r="J2233" t="s">
        <v>3126</v>
      </c>
      <c r="M2233" s="49"/>
    </row>
    <row r="2234" spans="6:13" x14ac:dyDescent="0.25">
      <c r="F2234" t="s">
        <v>4517</v>
      </c>
      <c r="G2234">
        <v>24803</v>
      </c>
      <c r="H2234">
        <v>1059</v>
      </c>
      <c r="I2234" s="25" t="s">
        <v>2706</v>
      </c>
      <c r="J2234" t="s">
        <v>2975</v>
      </c>
      <c r="M2234" s="49"/>
    </row>
    <row r="2235" spans="6:13" x14ac:dyDescent="0.25">
      <c r="F2235" t="s">
        <v>4518</v>
      </c>
      <c r="G2235">
        <v>50374</v>
      </c>
      <c r="H2235">
        <v>5362</v>
      </c>
      <c r="I2235" s="25" t="s">
        <v>2644</v>
      </c>
      <c r="J2235" t="s">
        <v>2947</v>
      </c>
      <c r="M2235" s="49"/>
    </row>
    <row r="2236" spans="6:13" x14ac:dyDescent="0.25">
      <c r="F2236" t="s">
        <v>4519</v>
      </c>
      <c r="G2236">
        <v>99099</v>
      </c>
      <c r="H2236">
        <v>16051</v>
      </c>
      <c r="I2236" s="25" t="s">
        <v>3005</v>
      </c>
      <c r="J2236" t="s">
        <v>4520</v>
      </c>
      <c r="M2236" s="49"/>
    </row>
    <row r="2237" spans="6:13" x14ac:dyDescent="0.25">
      <c r="F2237" t="s">
        <v>4519</v>
      </c>
      <c r="G2237">
        <v>99094</v>
      </c>
      <c r="H2237">
        <v>16051</v>
      </c>
      <c r="I2237" s="25" t="s">
        <v>3005</v>
      </c>
      <c r="J2237" t="s">
        <v>4520</v>
      </c>
      <c r="M2237" s="49"/>
    </row>
    <row r="2238" spans="6:13" x14ac:dyDescent="0.25">
      <c r="F2238" t="s">
        <v>4519</v>
      </c>
      <c r="G2238">
        <v>99092</v>
      </c>
      <c r="H2238">
        <v>16051</v>
      </c>
      <c r="I2238" s="25" t="s">
        <v>3005</v>
      </c>
      <c r="J2238" t="s">
        <v>4520</v>
      </c>
      <c r="M2238" s="49"/>
    </row>
    <row r="2239" spans="6:13" x14ac:dyDescent="0.25">
      <c r="F2239" t="s">
        <v>4519</v>
      </c>
      <c r="G2239">
        <v>99097</v>
      </c>
      <c r="H2239">
        <v>16051</v>
      </c>
      <c r="I2239" s="25" t="s">
        <v>3005</v>
      </c>
      <c r="J2239" t="s">
        <v>4520</v>
      </c>
      <c r="M2239" s="49"/>
    </row>
    <row r="2240" spans="6:13" x14ac:dyDescent="0.25">
      <c r="F2240" t="s">
        <v>4519</v>
      </c>
      <c r="G2240">
        <v>99095</v>
      </c>
      <c r="H2240">
        <v>16051</v>
      </c>
      <c r="I2240" s="25" t="s">
        <v>3005</v>
      </c>
      <c r="J2240" t="s">
        <v>4520</v>
      </c>
      <c r="M2240" s="49"/>
    </row>
    <row r="2241" spans="6:13" x14ac:dyDescent="0.25">
      <c r="F2241" t="s">
        <v>4519</v>
      </c>
      <c r="G2241">
        <v>99091</v>
      </c>
      <c r="H2241">
        <v>16051</v>
      </c>
      <c r="I2241" s="25" t="s">
        <v>3005</v>
      </c>
      <c r="J2241" t="s">
        <v>4520</v>
      </c>
      <c r="M2241" s="49"/>
    </row>
    <row r="2242" spans="6:13" x14ac:dyDescent="0.25">
      <c r="F2242" t="s">
        <v>4519</v>
      </c>
      <c r="G2242">
        <v>99096</v>
      </c>
      <c r="H2242">
        <v>16051</v>
      </c>
      <c r="I2242" s="25" t="s">
        <v>3005</v>
      </c>
      <c r="J2242" t="s">
        <v>4520</v>
      </c>
      <c r="M2242" s="49"/>
    </row>
    <row r="2243" spans="6:13" x14ac:dyDescent="0.25">
      <c r="F2243" t="s">
        <v>4519</v>
      </c>
      <c r="G2243">
        <v>99098</v>
      </c>
      <c r="H2243">
        <v>16051</v>
      </c>
      <c r="I2243" s="25" t="s">
        <v>3005</v>
      </c>
      <c r="J2243" t="s">
        <v>4520</v>
      </c>
      <c r="M2243" s="49"/>
    </row>
    <row r="2244" spans="6:13" x14ac:dyDescent="0.25">
      <c r="F2244" t="s">
        <v>4519</v>
      </c>
      <c r="G2244">
        <v>99084</v>
      </c>
      <c r="H2244">
        <v>16051</v>
      </c>
      <c r="I2244" s="25" t="s">
        <v>3005</v>
      </c>
      <c r="J2244" t="s">
        <v>4520</v>
      </c>
      <c r="M2244" s="49"/>
    </row>
    <row r="2245" spans="6:13" x14ac:dyDescent="0.25">
      <c r="F2245" t="s">
        <v>4519</v>
      </c>
      <c r="G2245">
        <v>99086</v>
      </c>
      <c r="H2245">
        <v>16051</v>
      </c>
      <c r="I2245" s="25" t="s">
        <v>3005</v>
      </c>
      <c r="J2245" t="s">
        <v>4520</v>
      </c>
      <c r="M2245" s="49"/>
    </row>
    <row r="2246" spans="6:13" x14ac:dyDescent="0.25">
      <c r="F2246" t="s">
        <v>4519</v>
      </c>
      <c r="G2246">
        <v>99087</v>
      </c>
      <c r="H2246">
        <v>16051</v>
      </c>
      <c r="I2246" s="25" t="s">
        <v>3005</v>
      </c>
      <c r="J2246" t="s">
        <v>4520</v>
      </c>
      <c r="M2246" s="49"/>
    </row>
    <row r="2247" spans="6:13" x14ac:dyDescent="0.25">
      <c r="F2247" t="s">
        <v>4519</v>
      </c>
      <c r="G2247">
        <v>99085</v>
      </c>
      <c r="H2247">
        <v>16051</v>
      </c>
      <c r="I2247" s="25" t="s">
        <v>3005</v>
      </c>
      <c r="J2247" t="s">
        <v>4520</v>
      </c>
      <c r="M2247" s="49"/>
    </row>
    <row r="2248" spans="6:13" x14ac:dyDescent="0.25">
      <c r="F2248" t="s">
        <v>4519</v>
      </c>
      <c r="G2248">
        <v>99090</v>
      </c>
      <c r="H2248">
        <v>16051</v>
      </c>
      <c r="I2248" s="25" t="s">
        <v>3005</v>
      </c>
      <c r="J2248" t="s">
        <v>4520</v>
      </c>
      <c r="M2248" s="49"/>
    </row>
    <row r="2249" spans="6:13" x14ac:dyDescent="0.25">
      <c r="F2249" t="s">
        <v>4519</v>
      </c>
      <c r="G2249">
        <v>99089</v>
      </c>
      <c r="H2249">
        <v>16051</v>
      </c>
      <c r="I2249" s="25" t="s">
        <v>3005</v>
      </c>
      <c r="J2249" t="s">
        <v>4520</v>
      </c>
      <c r="M2249" s="49"/>
    </row>
    <row r="2250" spans="6:13" x14ac:dyDescent="0.25">
      <c r="F2250" t="s">
        <v>4521</v>
      </c>
      <c r="G2250">
        <v>91465</v>
      </c>
      <c r="H2250">
        <v>9575</v>
      </c>
      <c r="I2250" s="25" t="s">
        <v>2671</v>
      </c>
      <c r="J2250" t="s">
        <v>3370</v>
      </c>
      <c r="M2250" s="49"/>
    </row>
    <row r="2251" spans="6:13" x14ac:dyDescent="0.25">
      <c r="F2251" t="s">
        <v>4522</v>
      </c>
      <c r="G2251">
        <v>84030</v>
      </c>
      <c r="H2251">
        <v>9261</v>
      </c>
      <c r="I2251" s="25" t="s">
        <v>2671</v>
      </c>
      <c r="J2251" t="s">
        <v>4523</v>
      </c>
      <c r="M2251" s="49"/>
    </row>
    <row r="2252" spans="6:13" x14ac:dyDescent="0.25">
      <c r="F2252" t="s">
        <v>4522</v>
      </c>
      <c r="G2252">
        <v>84030</v>
      </c>
      <c r="H2252">
        <v>9274</v>
      </c>
      <c r="I2252" s="25" t="s">
        <v>2671</v>
      </c>
      <c r="J2252" t="s">
        <v>2753</v>
      </c>
      <c r="M2252" s="49"/>
    </row>
    <row r="2253" spans="6:13" x14ac:dyDescent="0.25">
      <c r="F2253" t="s">
        <v>4524</v>
      </c>
      <c r="G2253">
        <v>84061</v>
      </c>
      <c r="H2253">
        <v>9274</v>
      </c>
      <c r="I2253" s="25" t="s">
        <v>2671</v>
      </c>
      <c r="J2253" t="s">
        <v>2753</v>
      </c>
      <c r="M2253" s="49"/>
    </row>
    <row r="2254" spans="6:13" x14ac:dyDescent="0.25">
      <c r="F2254" t="s">
        <v>4525</v>
      </c>
      <c r="G2254">
        <v>94140</v>
      </c>
      <c r="H2254">
        <v>9277</v>
      </c>
      <c r="I2254" s="25" t="s">
        <v>2671</v>
      </c>
      <c r="J2254" t="s">
        <v>3150</v>
      </c>
      <c r="M2254" s="49"/>
    </row>
    <row r="2255" spans="6:13" x14ac:dyDescent="0.25">
      <c r="F2255" t="s">
        <v>4526</v>
      </c>
      <c r="G2255">
        <v>88097</v>
      </c>
      <c r="H2255">
        <v>8435</v>
      </c>
      <c r="I2255" s="25" t="s">
        <v>2639</v>
      </c>
      <c r="J2255" t="s">
        <v>3632</v>
      </c>
      <c r="M2255" s="49"/>
    </row>
    <row r="2256" spans="6:13" x14ac:dyDescent="0.25">
      <c r="F2256" t="s">
        <v>4527</v>
      </c>
      <c r="G2256">
        <v>41812</v>
      </c>
      <c r="H2256">
        <v>5370</v>
      </c>
      <c r="I2256" s="25" t="s">
        <v>2644</v>
      </c>
      <c r="J2256" t="s">
        <v>2804</v>
      </c>
      <c r="M2256" s="49"/>
    </row>
    <row r="2257" spans="6:13" x14ac:dyDescent="0.25">
      <c r="F2257" t="s">
        <v>4528</v>
      </c>
      <c r="G2257">
        <v>73268</v>
      </c>
      <c r="H2257">
        <v>8116</v>
      </c>
      <c r="I2257" s="25" t="s">
        <v>2639</v>
      </c>
      <c r="J2257" t="s">
        <v>2834</v>
      </c>
      <c r="M2257" s="49"/>
    </row>
    <row r="2258" spans="6:13" x14ac:dyDescent="0.25">
      <c r="F2258" t="s">
        <v>4529</v>
      </c>
      <c r="G2258">
        <v>87746</v>
      </c>
      <c r="H2258">
        <v>9778</v>
      </c>
      <c r="I2258" s="25" t="s">
        <v>2671</v>
      </c>
      <c r="J2258" t="s">
        <v>3081</v>
      </c>
      <c r="M2258" s="49"/>
    </row>
    <row r="2259" spans="6:13" x14ac:dyDescent="0.25">
      <c r="F2259" t="s">
        <v>4530</v>
      </c>
      <c r="G2259">
        <v>15537</v>
      </c>
      <c r="H2259">
        <v>12067</v>
      </c>
      <c r="I2259" s="25" t="s">
        <v>2977</v>
      </c>
      <c r="J2259" t="s">
        <v>3332</v>
      </c>
      <c r="M2259" s="49"/>
    </row>
    <row r="2260" spans="6:13" x14ac:dyDescent="0.25">
      <c r="F2260" t="s">
        <v>4531</v>
      </c>
      <c r="G2260">
        <v>40699</v>
      </c>
      <c r="H2260">
        <v>5158</v>
      </c>
      <c r="I2260" s="25" t="s">
        <v>2644</v>
      </c>
      <c r="J2260" t="s">
        <v>2873</v>
      </c>
      <c r="M2260" s="49"/>
    </row>
    <row r="2261" spans="6:13" x14ac:dyDescent="0.25">
      <c r="F2261" t="s">
        <v>4532</v>
      </c>
      <c r="G2261">
        <v>97250</v>
      </c>
      <c r="H2261">
        <v>9679</v>
      </c>
      <c r="I2261" s="25" t="s">
        <v>2671</v>
      </c>
      <c r="J2261" t="s">
        <v>3049</v>
      </c>
      <c r="M2261" s="49"/>
    </row>
    <row r="2262" spans="6:13" x14ac:dyDescent="0.25">
      <c r="F2262" t="s">
        <v>4533</v>
      </c>
      <c r="G2262">
        <v>91056</v>
      </c>
      <c r="H2262">
        <v>9562</v>
      </c>
      <c r="I2262" s="25" t="s">
        <v>2671</v>
      </c>
      <c r="J2262" t="s">
        <v>4534</v>
      </c>
      <c r="M2262" s="49"/>
    </row>
    <row r="2263" spans="6:13" x14ac:dyDescent="0.25">
      <c r="F2263" t="s">
        <v>4533</v>
      </c>
      <c r="G2263">
        <v>91052</v>
      </c>
      <c r="H2263">
        <v>9562</v>
      </c>
      <c r="I2263" s="25" t="s">
        <v>2671</v>
      </c>
      <c r="J2263" t="s">
        <v>4534</v>
      </c>
      <c r="M2263" s="49"/>
    </row>
    <row r="2264" spans="6:13" x14ac:dyDescent="0.25">
      <c r="F2264" t="s">
        <v>4533</v>
      </c>
      <c r="G2264">
        <v>91054</v>
      </c>
      <c r="H2264">
        <v>9562</v>
      </c>
      <c r="I2264" s="25" t="s">
        <v>2671</v>
      </c>
      <c r="J2264" t="s">
        <v>4534</v>
      </c>
      <c r="M2264" s="49"/>
    </row>
    <row r="2265" spans="6:13" x14ac:dyDescent="0.25">
      <c r="F2265" t="s">
        <v>4533</v>
      </c>
      <c r="G2265">
        <v>91058</v>
      </c>
      <c r="H2265">
        <v>9562</v>
      </c>
      <c r="I2265" s="25" t="s">
        <v>2671</v>
      </c>
      <c r="J2265" t="s">
        <v>4534</v>
      </c>
      <c r="M2265" s="49"/>
    </row>
    <row r="2266" spans="6:13" x14ac:dyDescent="0.25">
      <c r="F2266" t="s">
        <v>4533</v>
      </c>
      <c r="G2266">
        <v>91054</v>
      </c>
      <c r="H2266">
        <v>9572</v>
      </c>
      <c r="I2266" s="25" t="s">
        <v>2671</v>
      </c>
      <c r="J2266" t="s">
        <v>2726</v>
      </c>
      <c r="M2266" s="49"/>
    </row>
    <row r="2267" spans="6:13" x14ac:dyDescent="0.25">
      <c r="F2267" t="s">
        <v>4535</v>
      </c>
      <c r="G2267">
        <v>84567</v>
      </c>
      <c r="H2267">
        <v>9171</v>
      </c>
      <c r="I2267" s="25" t="s">
        <v>2671</v>
      </c>
      <c r="J2267" t="s">
        <v>3067</v>
      </c>
      <c r="M2267" s="49"/>
    </row>
    <row r="2268" spans="6:13" x14ac:dyDescent="0.25">
      <c r="F2268" t="s">
        <v>4536</v>
      </c>
      <c r="G2268">
        <v>74235</v>
      </c>
      <c r="H2268">
        <v>8125</v>
      </c>
      <c r="I2268" s="25" t="s">
        <v>2639</v>
      </c>
      <c r="J2268" t="s">
        <v>2681</v>
      </c>
      <c r="M2268" s="49"/>
    </row>
    <row r="2269" spans="6:13" x14ac:dyDescent="0.25">
      <c r="F2269" t="s">
        <v>4537</v>
      </c>
      <c r="G2269">
        <v>63906</v>
      </c>
      <c r="H2269">
        <v>9676</v>
      </c>
      <c r="I2269" s="25" t="s">
        <v>2671</v>
      </c>
      <c r="J2269" t="s">
        <v>3002</v>
      </c>
      <c r="M2269" s="49"/>
    </row>
    <row r="2270" spans="6:13" x14ac:dyDescent="0.25">
      <c r="F2270" t="s">
        <v>4538</v>
      </c>
      <c r="G2270">
        <v>97837</v>
      </c>
      <c r="H2270">
        <v>9677</v>
      </c>
      <c r="I2270" s="25" t="s">
        <v>2671</v>
      </c>
      <c r="J2270" t="s">
        <v>3148</v>
      </c>
      <c r="M2270" s="49"/>
    </row>
    <row r="2271" spans="6:13" x14ac:dyDescent="0.25">
      <c r="F2271" t="s">
        <v>4539</v>
      </c>
      <c r="G2271">
        <v>63526</v>
      </c>
      <c r="H2271">
        <v>6435</v>
      </c>
      <c r="I2271" s="25" t="s">
        <v>2667</v>
      </c>
      <c r="J2271" t="s">
        <v>3324</v>
      </c>
      <c r="M2271" s="49"/>
    </row>
    <row r="2272" spans="6:13" x14ac:dyDescent="0.25">
      <c r="F2272" t="s">
        <v>4540</v>
      </c>
      <c r="G2272">
        <v>74391</v>
      </c>
      <c r="H2272">
        <v>8118</v>
      </c>
      <c r="I2272" s="25" t="s">
        <v>2639</v>
      </c>
      <c r="J2272" t="s">
        <v>2763</v>
      </c>
      <c r="M2272" s="49"/>
    </row>
    <row r="2273" spans="6:13" x14ac:dyDescent="0.25">
      <c r="F2273" t="s">
        <v>4541</v>
      </c>
      <c r="G2273">
        <v>57339</v>
      </c>
      <c r="H2273">
        <v>5970</v>
      </c>
      <c r="I2273" s="25" t="s">
        <v>2644</v>
      </c>
      <c r="J2273" t="s">
        <v>2987</v>
      </c>
      <c r="M2273" s="49"/>
    </row>
    <row r="2274" spans="6:13" x14ac:dyDescent="0.25">
      <c r="F2274" t="s">
        <v>4542</v>
      </c>
      <c r="G2274">
        <v>85119</v>
      </c>
      <c r="H2274">
        <v>9186</v>
      </c>
      <c r="I2274" s="25" t="s">
        <v>2671</v>
      </c>
      <c r="J2274" t="s">
        <v>3215</v>
      </c>
      <c r="M2274" s="49"/>
    </row>
    <row r="2275" spans="6:13" x14ac:dyDescent="0.25">
      <c r="F2275" t="s">
        <v>4543</v>
      </c>
      <c r="G2275">
        <v>88453</v>
      </c>
      <c r="H2275">
        <v>8426</v>
      </c>
      <c r="I2275" s="25" t="s">
        <v>2639</v>
      </c>
      <c r="J2275" t="s">
        <v>2702</v>
      </c>
      <c r="M2275" s="49"/>
    </row>
    <row r="2276" spans="6:13" x14ac:dyDescent="0.25">
      <c r="F2276" t="s">
        <v>4544</v>
      </c>
      <c r="G2276">
        <v>53579</v>
      </c>
      <c r="H2276">
        <v>7138</v>
      </c>
      <c r="I2276" s="25" t="s">
        <v>2744</v>
      </c>
      <c r="J2276" t="s">
        <v>3110</v>
      </c>
      <c r="M2276" s="49"/>
    </row>
    <row r="2277" spans="6:13" x14ac:dyDescent="0.25">
      <c r="F2277" t="s">
        <v>4545</v>
      </c>
      <c r="G2277">
        <v>67167</v>
      </c>
      <c r="H2277">
        <v>7332</v>
      </c>
      <c r="I2277" s="25" t="s">
        <v>2744</v>
      </c>
      <c r="J2277" t="s">
        <v>3061</v>
      </c>
      <c r="M2277" s="49"/>
    </row>
    <row r="2278" spans="6:13" x14ac:dyDescent="0.25">
      <c r="F2278" t="s">
        <v>4546</v>
      </c>
      <c r="G2278">
        <v>88521</v>
      </c>
      <c r="H2278">
        <v>8426</v>
      </c>
      <c r="I2278" s="25" t="s">
        <v>2639</v>
      </c>
      <c r="J2278" t="s">
        <v>2702</v>
      </c>
      <c r="M2278" s="49"/>
    </row>
    <row r="2279" spans="6:13" x14ac:dyDescent="0.25">
      <c r="F2279" t="s">
        <v>4547</v>
      </c>
      <c r="G2279">
        <v>59597</v>
      </c>
      <c r="H2279">
        <v>5974</v>
      </c>
      <c r="I2279" s="25" t="s">
        <v>2644</v>
      </c>
      <c r="J2279" t="s">
        <v>2989</v>
      </c>
      <c r="M2279" s="49"/>
    </row>
    <row r="2280" spans="6:13" x14ac:dyDescent="0.25">
      <c r="F2280" t="s">
        <v>4548</v>
      </c>
      <c r="G2280">
        <v>39343</v>
      </c>
      <c r="H2280">
        <v>15083</v>
      </c>
      <c r="I2280" s="25" t="s">
        <v>2862</v>
      </c>
      <c r="J2280" t="s">
        <v>2673</v>
      </c>
      <c r="M2280" s="49"/>
    </row>
    <row r="2281" spans="6:13" x14ac:dyDescent="0.25">
      <c r="F2281" t="s">
        <v>4548</v>
      </c>
      <c r="G2281">
        <v>39343</v>
      </c>
      <c r="H2281">
        <v>15083</v>
      </c>
      <c r="I2281" s="25" t="s">
        <v>2862</v>
      </c>
      <c r="J2281" t="s">
        <v>2673</v>
      </c>
      <c r="M2281" s="49"/>
    </row>
    <row r="2282" spans="6:13" x14ac:dyDescent="0.25">
      <c r="F2282" t="s">
        <v>4549</v>
      </c>
      <c r="G2282">
        <v>64390</v>
      </c>
      <c r="H2282">
        <v>6432</v>
      </c>
      <c r="I2282" s="25" t="s">
        <v>2667</v>
      </c>
      <c r="J2282" t="s">
        <v>2959</v>
      </c>
      <c r="M2282" s="49"/>
    </row>
    <row r="2283" spans="6:13" x14ac:dyDescent="0.25">
      <c r="F2283" t="s">
        <v>4550</v>
      </c>
      <c r="G2283">
        <v>54585</v>
      </c>
      <c r="H2283">
        <v>7233</v>
      </c>
      <c r="I2283" s="25" t="s">
        <v>2744</v>
      </c>
      <c r="J2283" t="s">
        <v>3037</v>
      </c>
      <c r="M2283" s="49"/>
    </row>
    <row r="2284" spans="6:13" x14ac:dyDescent="0.25">
      <c r="F2284" t="s">
        <v>4551</v>
      </c>
      <c r="G2284">
        <v>73569</v>
      </c>
      <c r="H2284">
        <v>8136</v>
      </c>
      <c r="I2284" s="25" t="s">
        <v>2639</v>
      </c>
      <c r="J2284" t="s">
        <v>2660</v>
      </c>
      <c r="M2284" s="49"/>
    </row>
    <row r="2285" spans="6:13" x14ac:dyDescent="0.25">
      <c r="F2285" t="s">
        <v>4552</v>
      </c>
      <c r="G2285">
        <v>63863</v>
      </c>
      <c r="H2285">
        <v>9676</v>
      </c>
      <c r="I2285" s="25" t="s">
        <v>2671</v>
      </c>
      <c r="J2285" t="s">
        <v>3002</v>
      </c>
      <c r="M2285" s="49"/>
    </row>
    <row r="2286" spans="6:13" x14ac:dyDescent="0.25">
      <c r="F2286" t="s">
        <v>4553</v>
      </c>
      <c r="G2286">
        <v>79427</v>
      </c>
      <c r="H2286">
        <v>8315</v>
      </c>
      <c r="I2286" s="25" t="s">
        <v>2639</v>
      </c>
      <c r="J2286" t="s">
        <v>2682</v>
      </c>
      <c r="M2286" s="49"/>
    </row>
    <row r="2287" spans="6:13" x14ac:dyDescent="0.25">
      <c r="F2287" t="s">
        <v>4554</v>
      </c>
      <c r="G2287">
        <v>65760</v>
      </c>
      <c r="H2287">
        <v>6436</v>
      </c>
      <c r="I2287" s="25" t="s">
        <v>2667</v>
      </c>
      <c r="J2287" t="s">
        <v>3351</v>
      </c>
      <c r="M2287" s="49"/>
    </row>
    <row r="2288" spans="6:13" x14ac:dyDescent="0.25">
      <c r="F2288" t="s">
        <v>4555</v>
      </c>
      <c r="G2288">
        <v>78664</v>
      </c>
      <c r="H2288">
        <v>8325</v>
      </c>
      <c r="I2288" s="25" t="s">
        <v>2639</v>
      </c>
      <c r="J2288" t="s">
        <v>2829</v>
      </c>
      <c r="M2288" s="49"/>
    </row>
    <row r="2289" spans="6:13" x14ac:dyDescent="0.25">
      <c r="F2289" t="s">
        <v>4556</v>
      </c>
      <c r="G2289">
        <v>49828</v>
      </c>
      <c r="H2289">
        <v>3456</v>
      </c>
      <c r="I2289" s="25" t="s">
        <v>2695</v>
      </c>
      <c r="J2289" t="s">
        <v>2777</v>
      </c>
      <c r="M2289" s="49"/>
    </row>
    <row r="2290" spans="6:13" x14ac:dyDescent="0.25">
      <c r="F2290" t="s">
        <v>4557</v>
      </c>
      <c r="G2290">
        <v>29348</v>
      </c>
      <c r="H2290">
        <v>3351</v>
      </c>
      <c r="I2290" s="25" t="s">
        <v>2695</v>
      </c>
      <c r="J2290" t="s">
        <v>2717</v>
      </c>
      <c r="M2290" s="49"/>
    </row>
    <row r="2291" spans="6:13" x14ac:dyDescent="0.25">
      <c r="F2291" t="s">
        <v>4558</v>
      </c>
      <c r="G2291">
        <v>74927</v>
      </c>
      <c r="H2291">
        <v>8226</v>
      </c>
      <c r="I2291" s="25" t="s">
        <v>2639</v>
      </c>
      <c r="J2291" t="s">
        <v>3063</v>
      </c>
      <c r="M2291" s="49"/>
    </row>
    <row r="2292" spans="6:13" x14ac:dyDescent="0.25">
      <c r="F2292" t="s">
        <v>4559</v>
      </c>
      <c r="G2292">
        <v>73107</v>
      </c>
      <c r="H2292">
        <v>8117</v>
      </c>
      <c r="I2292" s="25" t="s">
        <v>2639</v>
      </c>
      <c r="J2292" t="s">
        <v>2710</v>
      </c>
      <c r="M2292" s="49"/>
    </row>
    <row r="2293" spans="6:13" x14ac:dyDescent="0.25">
      <c r="F2293" t="s">
        <v>4559</v>
      </c>
      <c r="G2293">
        <v>73107</v>
      </c>
      <c r="H2293">
        <v>8117</v>
      </c>
      <c r="I2293" s="25" t="s">
        <v>2639</v>
      </c>
      <c r="J2293" t="s">
        <v>2710</v>
      </c>
      <c r="M2293" s="49"/>
    </row>
    <row r="2294" spans="6:13" x14ac:dyDescent="0.25">
      <c r="F2294" t="s">
        <v>4560</v>
      </c>
      <c r="G2294">
        <v>92676</v>
      </c>
      <c r="H2294">
        <v>9374</v>
      </c>
      <c r="I2294" s="25" t="s">
        <v>2671</v>
      </c>
      <c r="J2294" t="s">
        <v>3041</v>
      </c>
      <c r="M2294" s="49"/>
    </row>
    <row r="2295" spans="6:13" x14ac:dyDescent="0.25">
      <c r="F2295" t="s">
        <v>4561</v>
      </c>
      <c r="G2295">
        <v>35713</v>
      </c>
      <c r="H2295">
        <v>6532</v>
      </c>
      <c r="I2295" s="25" t="s">
        <v>2667</v>
      </c>
      <c r="J2295" t="s">
        <v>3176</v>
      </c>
      <c r="M2295" s="49"/>
    </row>
    <row r="2296" spans="6:13" x14ac:dyDescent="0.25">
      <c r="F2296" t="s">
        <v>4562</v>
      </c>
      <c r="G2296">
        <v>82438</v>
      </c>
      <c r="H2296">
        <v>9180</v>
      </c>
      <c r="I2296" s="25" t="s">
        <v>2671</v>
      </c>
      <c r="J2296" t="s">
        <v>2768</v>
      </c>
      <c r="M2296" s="49"/>
    </row>
    <row r="2297" spans="6:13" x14ac:dyDescent="0.25">
      <c r="F2297" t="s">
        <v>4563</v>
      </c>
      <c r="G2297">
        <v>93458</v>
      </c>
      <c r="H2297">
        <v>9372</v>
      </c>
      <c r="I2297" s="25" t="s">
        <v>2671</v>
      </c>
      <c r="J2297" t="s">
        <v>3144</v>
      </c>
      <c r="M2297" s="49"/>
    </row>
    <row r="2298" spans="6:13" x14ac:dyDescent="0.25">
      <c r="F2298" t="s">
        <v>4564</v>
      </c>
      <c r="G2298">
        <v>37269</v>
      </c>
      <c r="H2298">
        <v>6636</v>
      </c>
      <c r="I2298" s="25" t="s">
        <v>2667</v>
      </c>
      <c r="J2298" t="s">
        <v>3354</v>
      </c>
      <c r="M2298" s="49"/>
    </row>
    <row r="2299" spans="6:13" x14ac:dyDescent="0.25">
      <c r="F2299" t="s">
        <v>4565</v>
      </c>
      <c r="G2299">
        <v>52249</v>
      </c>
      <c r="H2299">
        <v>5334</v>
      </c>
      <c r="I2299" s="25" t="s">
        <v>2644</v>
      </c>
      <c r="J2299" t="s">
        <v>2962</v>
      </c>
      <c r="M2299" s="49"/>
    </row>
    <row r="2300" spans="6:13" x14ac:dyDescent="0.25">
      <c r="F2300" t="s">
        <v>4566</v>
      </c>
      <c r="G2300">
        <v>26427</v>
      </c>
      <c r="H2300">
        <v>3462</v>
      </c>
      <c r="I2300" s="25" t="s">
        <v>2695</v>
      </c>
      <c r="J2300" t="s">
        <v>3054</v>
      </c>
      <c r="M2300" s="49"/>
    </row>
    <row r="2301" spans="6:13" x14ac:dyDescent="0.25">
      <c r="F2301" t="s">
        <v>4567</v>
      </c>
      <c r="G2301">
        <v>24402</v>
      </c>
      <c r="H2301">
        <v>1059</v>
      </c>
      <c r="I2301" s="25" t="s">
        <v>2706</v>
      </c>
      <c r="J2301" t="s">
        <v>2975</v>
      </c>
      <c r="M2301" s="49"/>
    </row>
    <row r="2302" spans="6:13" x14ac:dyDescent="0.25">
      <c r="F2302" t="s">
        <v>4568</v>
      </c>
      <c r="G2302">
        <v>92693</v>
      </c>
      <c r="H2302">
        <v>9374</v>
      </c>
      <c r="I2302" s="25" t="s">
        <v>2671</v>
      </c>
      <c r="J2302" t="s">
        <v>3041</v>
      </c>
      <c r="M2302" s="49"/>
    </row>
    <row r="2303" spans="6:13" x14ac:dyDescent="0.25">
      <c r="F2303" t="s">
        <v>4569</v>
      </c>
      <c r="G2303">
        <v>59889</v>
      </c>
      <c r="H2303">
        <v>5958</v>
      </c>
      <c r="I2303" s="25" t="s">
        <v>2644</v>
      </c>
      <c r="J2303" t="s">
        <v>2820</v>
      </c>
      <c r="M2303" s="49"/>
    </row>
    <row r="2304" spans="6:13" x14ac:dyDescent="0.25">
      <c r="F2304" t="s">
        <v>4570</v>
      </c>
      <c r="G2304">
        <v>32339</v>
      </c>
      <c r="H2304">
        <v>5770</v>
      </c>
      <c r="I2304" s="25" t="s">
        <v>2644</v>
      </c>
      <c r="J2304" t="s">
        <v>2878</v>
      </c>
      <c r="M2304" s="49"/>
    </row>
    <row r="2305" spans="6:13" x14ac:dyDescent="0.25">
      <c r="F2305" t="s">
        <v>4571</v>
      </c>
      <c r="G2305">
        <v>34314</v>
      </c>
      <c r="H2305">
        <v>6633</v>
      </c>
      <c r="I2305" s="25" t="s">
        <v>2667</v>
      </c>
      <c r="J2305" t="s">
        <v>2783</v>
      </c>
      <c r="M2305" s="49"/>
    </row>
    <row r="2306" spans="6:13" x14ac:dyDescent="0.25">
      <c r="F2306" t="s">
        <v>4572</v>
      </c>
      <c r="G2306">
        <v>97839</v>
      </c>
      <c r="H2306">
        <v>9677</v>
      </c>
      <c r="I2306" s="25" t="s">
        <v>2671</v>
      </c>
      <c r="J2306" t="s">
        <v>3148</v>
      </c>
      <c r="M2306" s="49"/>
    </row>
    <row r="2307" spans="6:13" x14ac:dyDescent="0.25">
      <c r="F2307" t="s">
        <v>4572</v>
      </c>
      <c r="G2307">
        <v>97839</v>
      </c>
      <c r="H2307">
        <v>9677</v>
      </c>
      <c r="I2307" s="25" t="s">
        <v>2671</v>
      </c>
      <c r="J2307" t="s">
        <v>3148</v>
      </c>
      <c r="M2307" s="49"/>
    </row>
    <row r="2308" spans="6:13" x14ac:dyDescent="0.25">
      <c r="F2308" t="s">
        <v>4572</v>
      </c>
      <c r="G2308">
        <v>97839</v>
      </c>
      <c r="H2308">
        <v>9677</v>
      </c>
      <c r="I2308" s="25" t="s">
        <v>2671</v>
      </c>
      <c r="J2308" t="s">
        <v>3148</v>
      </c>
      <c r="M2308" s="49"/>
    </row>
    <row r="2309" spans="6:13" x14ac:dyDescent="0.25">
      <c r="F2309" t="s">
        <v>4572</v>
      </c>
      <c r="G2309">
        <v>97839</v>
      </c>
      <c r="H2309">
        <v>9677</v>
      </c>
      <c r="I2309" s="25" t="s">
        <v>2671</v>
      </c>
      <c r="J2309" t="s">
        <v>3148</v>
      </c>
      <c r="M2309" s="49"/>
    </row>
    <row r="2310" spans="6:13" x14ac:dyDescent="0.25">
      <c r="F2310" t="s">
        <v>4572</v>
      </c>
      <c r="G2310">
        <v>97839</v>
      </c>
      <c r="H2310">
        <v>9677</v>
      </c>
      <c r="I2310" s="25" t="s">
        <v>2671</v>
      </c>
      <c r="J2310" t="s">
        <v>3148</v>
      </c>
      <c r="M2310" s="49"/>
    </row>
    <row r="2311" spans="6:13" x14ac:dyDescent="0.25">
      <c r="F2311" t="s">
        <v>4573</v>
      </c>
      <c r="G2311">
        <v>45145</v>
      </c>
      <c r="H2311">
        <v>5113</v>
      </c>
      <c r="I2311" s="25" t="s">
        <v>2644</v>
      </c>
      <c r="J2311" t="s">
        <v>4574</v>
      </c>
      <c r="M2311" s="49"/>
    </row>
    <row r="2312" spans="6:13" x14ac:dyDescent="0.25">
      <c r="F2312" t="s">
        <v>4573</v>
      </c>
      <c r="G2312">
        <v>45289</v>
      </c>
      <c r="H2312">
        <v>5113</v>
      </c>
      <c r="I2312" s="25" t="s">
        <v>2644</v>
      </c>
      <c r="J2312" t="s">
        <v>4574</v>
      </c>
      <c r="M2312" s="49"/>
    </row>
    <row r="2313" spans="6:13" x14ac:dyDescent="0.25">
      <c r="F2313" t="s">
        <v>4573</v>
      </c>
      <c r="G2313">
        <v>45131</v>
      </c>
      <c r="H2313">
        <v>5113</v>
      </c>
      <c r="I2313" s="25" t="s">
        <v>2644</v>
      </c>
      <c r="J2313" t="s">
        <v>4574</v>
      </c>
      <c r="M2313" s="49"/>
    </row>
    <row r="2314" spans="6:13" x14ac:dyDescent="0.25">
      <c r="F2314" t="s">
        <v>4573</v>
      </c>
      <c r="G2314">
        <v>45149</v>
      </c>
      <c r="H2314">
        <v>5113</v>
      </c>
      <c r="I2314" s="25" t="s">
        <v>2644</v>
      </c>
      <c r="J2314" t="s">
        <v>4574</v>
      </c>
      <c r="M2314" s="49"/>
    </row>
    <row r="2315" spans="6:13" x14ac:dyDescent="0.25">
      <c r="F2315" t="s">
        <v>4573</v>
      </c>
      <c r="G2315">
        <v>45276</v>
      </c>
      <c r="H2315">
        <v>5113</v>
      </c>
      <c r="I2315" s="25" t="s">
        <v>2644</v>
      </c>
      <c r="J2315" t="s">
        <v>4574</v>
      </c>
      <c r="M2315" s="49"/>
    </row>
    <row r="2316" spans="6:13" x14ac:dyDescent="0.25">
      <c r="F2316" t="s">
        <v>4573</v>
      </c>
      <c r="G2316">
        <v>45219</v>
      </c>
      <c r="H2316">
        <v>5113</v>
      </c>
      <c r="I2316" s="25" t="s">
        <v>2644</v>
      </c>
      <c r="J2316" t="s">
        <v>4574</v>
      </c>
      <c r="M2316" s="49"/>
    </row>
    <row r="2317" spans="6:13" x14ac:dyDescent="0.25">
      <c r="F2317" t="s">
        <v>4573</v>
      </c>
      <c r="G2317">
        <v>45138</v>
      </c>
      <c r="H2317">
        <v>5113</v>
      </c>
      <c r="I2317" s="25" t="s">
        <v>2644</v>
      </c>
      <c r="J2317" t="s">
        <v>4574</v>
      </c>
      <c r="M2317" s="49"/>
    </row>
    <row r="2318" spans="6:13" x14ac:dyDescent="0.25">
      <c r="F2318" t="s">
        <v>4573</v>
      </c>
      <c r="G2318">
        <v>45147</v>
      </c>
      <c r="H2318">
        <v>5113</v>
      </c>
      <c r="I2318" s="25" t="s">
        <v>2644</v>
      </c>
      <c r="J2318" t="s">
        <v>4574</v>
      </c>
      <c r="M2318" s="49"/>
    </row>
    <row r="2319" spans="6:13" x14ac:dyDescent="0.25">
      <c r="F2319" t="s">
        <v>4573</v>
      </c>
      <c r="G2319">
        <v>45134</v>
      </c>
      <c r="H2319">
        <v>5113</v>
      </c>
      <c r="I2319" s="25" t="s">
        <v>2644</v>
      </c>
      <c r="J2319" t="s">
        <v>4574</v>
      </c>
      <c r="M2319" s="49"/>
    </row>
    <row r="2320" spans="6:13" x14ac:dyDescent="0.25">
      <c r="F2320" t="s">
        <v>4573</v>
      </c>
      <c r="G2320">
        <v>45359</v>
      </c>
      <c r="H2320">
        <v>5113</v>
      </c>
      <c r="I2320" s="25" t="s">
        <v>2644</v>
      </c>
      <c r="J2320" t="s">
        <v>4574</v>
      </c>
      <c r="M2320" s="49"/>
    </row>
    <row r="2321" spans="6:13" x14ac:dyDescent="0.25">
      <c r="F2321" t="s">
        <v>4573</v>
      </c>
      <c r="G2321">
        <v>45136</v>
      </c>
      <c r="H2321">
        <v>5113</v>
      </c>
      <c r="I2321" s="25" t="s">
        <v>2644</v>
      </c>
      <c r="J2321" t="s">
        <v>4574</v>
      </c>
      <c r="M2321" s="49"/>
    </row>
    <row r="2322" spans="6:13" x14ac:dyDescent="0.25">
      <c r="F2322" t="s">
        <v>4573</v>
      </c>
      <c r="G2322">
        <v>45309</v>
      </c>
      <c r="H2322">
        <v>5113</v>
      </c>
      <c r="I2322" s="25" t="s">
        <v>2644</v>
      </c>
      <c r="J2322" t="s">
        <v>4574</v>
      </c>
      <c r="M2322" s="49"/>
    </row>
    <row r="2323" spans="6:13" x14ac:dyDescent="0.25">
      <c r="F2323" t="s">
        <v>4573</v>
      </c>
      <c r="G2323">
        <v>45143</v>
      </c>
      <c r="H2323">
        <v>5113</v>
      </c>
      <c r="I2323" s="25" t="s">
        <v>2644</v>
      </c>
      <c r="J2323" t="s">
        <v>4574</v>
      </c>
      <c r="M2323" s="49"/>
    </row>
    <row r="2324" spans="6:13" x14ac:dyDescent="0.25">
      <c r="F2324" t="s">
        <v>4573</v>
      </c>
      <c r="G2324">
        <v>45307</v>
      </c>
      <c r="H2324">
        <v>5113</v>
      </c>
      <c r="I2324" s="25" t="s">
        <v>2644</v>
      </c>
      <c r="J2324" t="s">
        <v>4574</v>
      </c>
      <c r="M2324" s="49"/>
    </row>
    <row r="2325" spans="6:13" x14ac:dyDescent="0.25">
      <c r="F2325" t="s">
        <v>4573</v>
      </c>
      <c r="G2325">
        <v>45133</v>
      </c>
      <c r="H2325">
        <v>5113</v>
      </c>
      <c r="I2325" s="25" t="s">
        <v>2644</v>
      </c>
      <c r="J2325" t="s">
        <v>4574</v>
      </c>
      <c r="M2325" s="49"/>
    </row>
    <row r="2326" spans="6:13" x14ac:dyDescent="0.25">
      <c r="F2326" t="s">
        <v>4573</v>
      </c>
      <c r="G2326">
        <v>45144</v>
      </c>
      <c r="H2326">
        <v>5113</v>
      </c>
      <c r="I2326" s="25" t="s">
        <v>2644</v>
      </c>
      <c r="J2326" t="s">
        <v>4574</v>
      </c>
      <c r="M2326" s="49"/>
    </row>
    <row r="2327" spans="6:13" x14ac:dyDescent="0.25">
      <c r="F2327" t="s">
        <v>4573</v>
      </c>
      <c r="G2327">
        <v>45279</v>
      </c>
      <c r="H2327">
        <v>5113</v>
      </c>
      <c r="I2327" s="25" t="s">
        <v>2644</v>
      </c>
      <c r="J2327" t="s">
        <v>4574</v>
      </c>
      <c r="M2327" s="49"/>
    </row>
    <row r="2328" spans="6:13" x14ac:dyDescent="0.25">
      <c r="F2328" t="s">
        <v>4573</v>
      </c>
      <c r="G2328">
        <v>45356</v>
      </c>
      <c r="H2328">
        <v>5113</v>
      </c>
      <c r="I2328" s="25" t="s">
        <v>2644</v>
      </c>
      <c r="J2328" t="s">
        <v>4574</v>
      </c>
      <c r="M2328" s="49"/>
    </row>
    <row r="2329" spans="6:13" x14ac:dyDescent="0.25">
      <c r="F2329" t="s">
        <v>4573</v>
      </c>
      <c r="G2329">
        <v>45130</v>
      </c>
      <c r="H2329">
        <v>5113</v>
      </c>
      <c r="I2329" s="25" t="s">
        <v>2644</v>
      </c>
      <c r="J2329" t="s">
        <v>4574</v>
      </c>
      <c r="M2329" s="49"/>
    </row>
    <row r="2330" spans="6:13" x14ac:dyDescent="0.25">
      <c r="F2330" t="s">
        <v>4573</v>
      </c>
      <c r="G2330">
        <v>45128</v>
      </c>
      <c r="H2330">
        <v>5113</v>
      </c>
      <c r="I2330" s="25" t="s">
        <v>2644</v>
      </c>
      <c r="J2330" t="s">
        <v>4574</v>
      </c>
      <c r="M2330" s="49"/>
    </row>
    <row r="2331" spans="6:13" x14ac:dyDescent="0.25">
      <c r="F2331" t="s">
        <v>4573</v>
      </c>
      <c r="G2331">
        <v>45141</v>
      </c>
      <c r="H2331">
        <v>5113</v>
      </c>
      <c r="I2331" s="25" t="s">
        <v>2644</v>
      </c>
      <c r="J2331" t="s">
        <v>4574</v>
      </c>
      <c r="M2331" s="49"/>
    </row>
    <row r="2332" spans="6:13" x14ac:dyDescent="0.25">
      <c r="F2332" t="s">
        <v>4573</v>
      </c>
      <c r="G2332">
        <v>45327</v>
      </c>
      <c r="H2332">
        <v>5113</v>
      </c>
      <c r="I2332" s="25" t="s">
        <v>2644</v>
      </c>
      <c r="J2332" t="s">
        <v>4574</v>
      </c>
      <c r="M2332" s="49"/>
    </row>
    <row r="2333" spans="6:13" x14ac:dyDescent="0.25">
      <c r="F2333" t="s">
        <v>4573</v>
      </c>
      <c r="G2333">
        <v>45277</v>
      </c>
      <c r="H2333">
        <v>5113</v>
      </c>
      <c r="I2333" s="25" t="s">
        <v>2644</v>
      </c>
      <c r="J2333" t="s">
        <v>4574</v>
      </c>
      <c r="M2333" s="49"/>
    </row>
    <row r="2334" spans="6:13" x14ac:dyDescent="0.25">
      <c r="F2334" t="s">
        <v>4573</v>
      </c>
      <c r="G2334">
        <v>45127</v>
      </c>
      <c r="H2334">
        <v>5113</v>
      </c>
      <c r="I2334" s="25" t="s">
        <v>2644</v>
      </c>
      <c r="J2334" t="s">
        <v>4574</v>
      </c>
      <c r="M2334" s="49"/>
    </row>
    <row r="2335" spans="6:13" x14ac:dyDescent="0.25">
      <c r="F2335" t="s">
        <v>4573</v>
      </c>
      <c r="G2335">
        <v>45259</v>
      </c>
      <c r="H2335">
        <v>5113</v>
      </c>
      <c r="I2335" s="25" t="s">
        <v>2644</v>
      </c>
      <c r="J2335" t="s">
        <v>4574</v>
      </c>
      <c r="M2335" s="49"/>
    </row>
    <row r="2336" spans="6:13" x14ac:dyDescent="0.25">
      <c r="F2336" t="s">
        <v>4573</v>
      </c>
      <c r="G2336">
        <v>45326</v>
      </c>
      <c r="H2336">
        <v>5113</v>
      </c>
      <c r="I2336" s="25" t="s">
        <v>2644</v>
      </c>
      <c r="J2336" t="s">
        <v>4574</v>
      </c>
      <c r="M2336" s="49"/>
    </row>
    <row r="2337" spans="6:13" x14ac:dyDescent="0.25">
      <c r="F2337" t="s">
        <v>4573</v>
      </c>
      <c r="G2337">
        <v>45257</v>
      </c>
      <c r="H2337">
        <v>5113</v>
      </c>
      <c r="I2337" s="25" t="s">
        <v>2644</v>
      </c>
      <c r="J2337" t="s">
        <v>4574</v>
      </c>
      <c r="M2337" s="49"/>
    </row>
    <row r="2338" spans="6:13" x14ac:dyDescent="0.25">
      <c r="F2338" t="s">
        <v>4573</v>
      </c>
      <c r="G2338">
        <v>45357</v>
      </c>
      <c r="H2338">
        <v>5113</v>
      </c>
      <c r="I2338" s="25" t="s">
        <v>2644</v>
      </c>
      <c r="J2338" t="s">
        <v>4574</v>
      </c>
      <c r="M2338" s="49"/>
    </row>
    <row r="2339" spans="6:13" x14ac:dyDescent="0.25">
      <c r="F2339" t="s">
        <v>4573</v>
      </c>
      <c r="G2339">
        <v>45239</v>
      </c>
      <c r="H2339">
        <v>5113</v>
      </c>
      <c r="I2339" s="25" t="s">
        <v>2644</v>
      </c>
      <c r="J2339" t="s">
        <v>4574</v>
      </c>
      <c r="M2339" s="49"/>
    </row>
    <row r="2340" spans="6:13" x14ac:dyDescent="0.25">
      <c r="F2340" t="s">
        <v>4573</v>
      </c>
      <c r="G2340">
        <v>45329</v>
      </c>
      <c r="H2340">
        <v>5113</v>
      </c>
      <c r="I2340" s="25" t="s">
        <v>2644</v>
      </c>
      <c r="J2340" t="s">
        <v>4574</v>
      </c>
      <c r="M2340" s="49"/>
    </row>
    <row r="2341" spans="6:13" x14ac:dyDescent="0.25">
      <c r="F2341" t="s">
        <v>4573</v>
      </c>
      <c r="G2341">
        <v>45355</v>
      </c>
      <c r="H2341">
        <v>5113</v>
      </c>
      <c r="I2341" s="25" t="s">
        <v>2644</v>
      </c>
      <c r="J2341" t="s">
        <v>4574</v>
      </c>
      <c r="M2341" s="49"/>
    </row>
    <row r="2342" spans="6:13" x14ac:dyDescent="0.25">
      <c r="F2342" t="s">
        <v>4573</v>
      </c>
      <c r="G2342">
        <v>45139</v>
      </c>
      <c r="H2342">
        <v>5113</v>
      </c>
      <c r="I2342" s="25" t="s">
        <v>2644</v>
      </c>
      <c r="J2342" t="s">
        <v>4574</v>
      </c>
      <c r="M2342" s="49"/>
    </row>
    <row r="2343" spans="6:13" x14ac:dyDescent="0.25">
      <c r="F2343" t="s">
        <v>4575</v>
      </c>
      <c r="G2343">
        <v>49632</v>
      </c>
      <c r="H2343">
        <v>3453</v>
      </c>
      <c r="I2343" s="25" t="s">
        <v>2695</v>
      </c>
      <c r="J2343" t="s">
        <v>2690</v>
      </c>
      <c r="M2343" s="49"/>
    </row>
    <row r="2344" spans="6:13" x14ac:dyDescent="0.25">
      <c r="F2344" t="s">
        <v>4576</v>
      </c>
      <c r="G2344">
        <v>84051</v>
      </c>
      <c r="H2344">
        <v>9274</v>
      </c>
      <c r="I2344" s="25" t="s">
        <v>2671</v>
      </c>
      <c r="J2344" t="s">
        <v>2753</v>
      </c>
      <c r="M2344" s="49"/>
    </row>
    <row r="2345" spans="6:13" x14ac:dyDescent="0.25">
      <c r="F2345" t="s">
        <v>4577</v>
      </c>
      <c r="G2345">
        <v>93343</v>
      </c>
      <c r="H2345">
        <v>9273</v>
      </c>
      <c r="I2345" s="25" t="s">
        <v>2671</v>
      </c>
      <c r="J2345" t="s">
        <v>2675</v>
      </c>
      <c r="M2345" s="49"/>
    </row>
    <row r="2346" spans="6:13" x14ac:dyDescent="0.25">
      <c r="F2346" t="s">
        <v>4578</v>
      </c>
      <c r="G2346">
        <v>73457</v>
      </c>
      <c r="H2346">
        <v>8136</v>
      </c>
      <c r="I2346" s="25" t="s">
        <v>2639</v>
      </c>
      <c r="J2346" t="s">
        <v>2660</v>
      </c>
      <c r="M2346" s="49"/>
    </row>
    <row r="2347" spans="6:13" x14ac:dyDescent="0.25">
      <c r="F2347" t="s">
        <v>4579</v>
      </c>
      <c r="G2347">
        <v>73730</v>
      </c>
      <c r="H2347">
        <v>8116</v>
      </c>
      <c r="I2347" s="25" t="s">
        <v>2639</v>
      </c>
      <c r="J2347" t="s">
        <v>2834</v>
      </c>
      <c r="M2347" s="49"/>
    </row>
    <row r="2348" spans="6:13" x14ac:dyDescent="0.25">
      <c r="F2348" t="s">
        <v>4579</v>
      </c>
      <c r="G2348">
        <v>73734</v>
      </c>
      <c r="H2348">
        <v>8116</v>
      </c>
      <c r="I2348" s="25" t="s">
        <v>2639</v>
      </c>
      <c r="J2348" t="s">
        <v>2834</v>
      </c>
      <c r="M2348" s="49"/>
    </row>
    <row r="2349" spans="6:13" x14ac:dyDescent="0.25">
      <c r="F2349" t="s">
        <v>4579</v>
      </c>
      <c r="G2349">
        <v>73728</v>
      </c>
      <c r="H2349">
        <v>8116</v>
      </c>
      <c r="I2349" s="25" t="s">
        <v>2639</v>
      </c>
      <c r="J2349" t="s">
        <v>2834</v>
      </c>
      <c r="M2349" s="49"/>
    </row>
    <row r="2350" spans="6:13" x14ac:dyDescent="0.25">
      <c r="F2350" t="s">
        <v>4579</v>
      </c>
      <c r="G2350">
        <v>73732</v>
      </c>
      <c r="H2350">
        <v>8116</v>
      </c>
      <c r="I2350" s="25" t="s">
        <v>2639</v>
      </c>
      <c r="J2350" t="s">
        <v>2834</v>
      </c>
      <c r="M2350" s="49"/>
    </row>
    <row r="2351" spans="6:13" x14ac:dyDescent="0.25">
      <c r="F2351" t="s">
        <v>4579</v>
      </c>
      <c r="G2351">
        <v>73733</v>
      </c>
      <c r="H2351">
        <v>8116</v>
      </c>
      <c r="I2351" s="25" t="s">
        <v>2639</v>
      </c>
      <c r="J2351" t="s">
        <v>2834</v>
      </c>
      <c r="M2351" s="49"/>
    </row>
    <row r="2352" spans="6:13" x14ac:dyDescent="0.25">
      <c r="F2352" t="s">
        <v>4580</v>
      </c>
      <c r="G2352">
        <v>67754</v>
      </c>
      <c r="H2352">
        <v>7336</v>
      </c>
      <c r="I2352" s="25" t="s">
        <v>2744</v>
      </c>
      <c r="J2352" t="s">
        <v>2837</v>
      </c>
      <c r="M2352" s="49"/>
    </row>
    <row r="2353" spans="6:13" x14ac:dyDescent="0.25">
      <c r="F2353" t="s">
        <v>4581</v>
      </c>
      <c r="G2353">
        <v>97230</v>
      </c>
      <c r="H2353">
        <v>9679</v>
      </c>
      <c r="I2353" s="25" t="s">
        <v>2671</v>
      </c>
      <c r="J2353" t="s">
        <v>3049</v>
      </c>
      <c r="M2353" s="49"/>
    </row>
    <row r="2354" spans="6:13" x14ac:dyDescent="0.25">
      <c r="F2354" t="s">
        <v>4582</v>
      </c>
      <c r="G2354">
        <v>26897</v>
      </c>
      <c r="H2354">
        <v>3454</v>
      </c>
      <c r="I2354" s="25" t="s">
        <v>2695</v>
      </c>
      <c r="J2354" t="s">
        <v>2739</v>
      </c>
      <c r="M2354" s="49"/>
    </row>
    <row r="2355" spans="6:13" x14ac:dyDescent="0.25">
      <c r="F2355" t="s">
        <v>4583</v>
      </c>
      <c r="G2355">
        <v>67472</v>
      </c>
      <c r="H2355">
        <v>7332</v>
      </c>
      <c r="I2355" s="25" t="s">
        <v>2744</v>
      </c>
      <c r="J2355" t="s">
        <v>3061</v>
      </c>
      <c r="M2355" s="49"/>
    </row>
    <row r="2356" spans="6:13" x14ac:dyDescent="0.25">
      <c r="F2356" t="s">
        <v>4584</v>
      </c>
      <c r="G2356">
        <v>31629</v>
      </c>
      <c r="H2356">
        <v>3256</v>
      </c>
      <c r="I2356" s="25" t="s">
        <v>2695</v>
      </c>
      <c r="J2356" t="s">
        <v>2892</v>
      </c>
      <c r="M2356" s="49"/>
    </row>
    <row r="2357" spans="6:13" x14ac:dyDescent="0.25">
      <c r="F2357" t="s">
        <v>4584</v>
      </c>
      <c r="G2357">
        <v>21727</v>
      </c>
      <c r="H2357">
        <v>3359</v>
      </c>
      <c r="I2357" s="25" t="s">
        <v>2695</v>
      </c>
      <c r="J2357" t="s">
        <v>2779</v>
      </c>
      <c r="M2357" s="49"/>
    </row>
    <row r="2358" spans="6:13" x14ac:dyDescent="0.25">
      <c r="F2358" t="s">
        <v>4585</v>
      </c>
      <c r="G2358">
        <v>82488</v>
      </c>
      <c r="H2358">
        <v>9180</v>
      </c>
      <c r="I2358" s="25" t="s">
        <v>2671</v>
      </c>
      <c r="J2358" t="s">
        <v>2768</v>
      </c>
      <c r="M2358" s="49"/>
    </row>
    <row r="2359" spans="6:13" x14ac:dyDescent="0.25">
      <c r="F2359" t="s">
        <v>4586</v>
      </c>
      <c r="G2359">
        <v>77955</v>
      </c>
      <c r="H2359">
        <v>8317</v>
      </c>
      <c r="I2359" s="25" t="s">
        <v>2639</v>
      </c>
      <c r="J2359" t="s">
        <v>2692</v>
      </c>
      <c r="M2359" s="49"/>
    </row>
    <row r="2360" spans="6:13" x14ac:dyDescent="0.25">
      <c r="F2360" t="s">
        <v>4587</v>
      </c>
      <c r="G2360">
        <v>91796</v>
      </c>
      <c r="H2360">
        <v>9577</v>
      </c>
      <c r="I2360" s="25" t="s">
        <v>2671</v>
      </c>
      <c r="J2360" t="s">
        <v>2678</v>
      </c>
      <c r="M2360" s="49"/>
    </row>
    <row r="2361" spans="6:13" x14ac:dyDescent="0.25">
      <c r="F2361" t="s">
        <v>4588</v>
      </c>
      <c r="G2361">
        <v>76275</v>
      </c>
      <c r="H2361">
        <v>8215</v>
      </c>
      <c r="I2361" s="25" t="s">
        <v>2639</v>
      </c>
      <c r="J2361" t="s">
        <v>3345</v>
      </c>
      <c r="M2361" s="49"/>
    </row>
    <row r="2362" spans="6:13" x14ac:dyDescent="0.25">
      <c r="F2362" t="s">
        <v>4589</v>
      </c>
      <c r="G2362">
        <v>56729</v>
      </c>
      <c r="H2362">
        <v>7137</v>
      </c>
      <c r="I2362" s="25" t="s">
        <v>2744</v>
      </c>
      <c r="J2362" t="s">
        <v>2867</v>
      </c>
      <c r="M2362" s="49"/>
    </row>
    <row r="2363" spans="6:13" x14ac:dyDescent="0.25">
      <c r="F2363" t="s">
        <v>4589</v>
      </c>
      <c r="G2363">
        <v>56729</v>
      </c>
      <c r="H2363">
        <v>7233</v>
      </c>
      <c r="I2363" s="25" t="s">
        <v>2744</v>
      </c>
      <c r="J2363" t="s">
        <v>3037</v>
      </c>
      <c r="M2363" s="49"/>
    </row>
    <row r="2364" spans="6:13" x14ac:dyDescent="0.25">
      <c r="F2364" t="s">
        <v>4589</v>
      </c>
      <c r="G2364">
        <v>86833</v>
      </c>
      <c r="H2364">
        <v>9778</v>
      </c>
      <c r="I2364" s="25" t="s">
        <v>2671</v>
      </c>
      <c r="J2364" t="s">
        <v>3081</v>
      </c>
      <c r="M2364" s="49"/>
    </row>
    <row r="2365" spans="6:13" x14ac:dyDescent="0.25">
      <c r="F2365" t="s">
        <v>4590</v>
      </c>
      <c r="G2365">
        <v>92268</v>
      </c>
      <c r="H2365">
        <v>9371</v>
      </c>
      <c r="I2365" s="25" t="s">
        <v>2671</v>
      </c>
      <c r="J2365" t="s">
        <v>3090</v>
      </c>
      <c r="M2365" s="49"/>
    </row>
    <row r="2366" spans="6:13" x14ac:dyDescent="0.25">
      <c r="F2366" t="s">
        <v>4591</v>
      </c>
      <c r="G2366">
        <v>92694</v>
      </c>
      <c r="H2366">
        <v>9374</v>
      </c>
      <c r="I2366" s="25" t="s">
        <v>2671</v>
      </c>
      <c r="J2366" t="s">
        <v>3041</v>
      </c>
      <c r="M2366" s="49"/>
    </row>
    <row r="2367" spans="6:13" x14ac:dyDescent="0.25">
      <c r="F2367" t="s">
        <v>4592</v>
      </c>
      <c r="G2367">
        <v>97502</v>
      </c>
      <c r="H2367">
        <v>9678</v>
      </c>
      <c r="I2367" s="25" t="s">
        <v>2671</v>
      </c>
      <c r="J2367" t="s">
        <v>3539</v>
      </c>
      <c r="M2367" s="49"/>
    </row>
    <row r="2368" spans="6:13" x14ac:dyDescent="0.25">
      <c r="F2368" t="s">
        <v>4593</v>
      </c>
      <c r="G2368">
        <v>97717</v>
      </c>
      <c r="H2368">
        <v>9672</v>
      </c>
      <c r="I2368" s="25" t="s">
        <v>2671</v>
      </c>
      <c r="J2368" t="s">
        <v>3241</v>
      </c>
      <c r="M2368" s="49"/>
    </row>
    <row r="2369" spans="6:13" x14ac:dyDescent="0.25">
      <c r="F2369" t="s">
        <v>4594</v>
      </c>
      <c r="G2369">
        <v>82547</v>
      </c>
      <c r="H2369">
        <v>9173</v>
      </c>
      <c r="I2369" s="25" t="s">
        <v>2671</v>
      </c>
      <c r="J2369" t="s">
        <v>3280</v>
      </c>
      <c r="M2369" s="49"/>
    </row>
    <row r="2370" spans="6:13" x14ac:dyDescent="0.25">
      <c r="F2370" t="s">
        <v>4594</v>
      </c>
      <c r="G2370">
        <v>86495</v>
      </c>
      <c r="H2370">
        <v>9771</v>
      </c>
      <c r="I2370" s="25" t="s">
        <v>2671</v>
      </c>
      <c r="J2370" t="s">
        <v>2741</v>
      </c>
      <c r="M2370" s="49"/>
    </row>
    <row r="2371" spans="6:13" x14ac:dyDescent="0.25">
      <c r="F2371" t="s">
        <v>2748</v>
      </c>
      <c r="G2371">
        <v>53879</v>
      </c>
      <c r="H2371">
        <v>5366</v>
      </c>
      <c r="I2371" s="25" t="s">
        <v>2644</v>
      </c>
      <c r="J2371" t="s">
        <v>2748</v>
      </c>
      <c r="M2371" s="49"/>
    </row>
    <row r="2372" spans="6:13" x14ac:dyDescent="0.25">
      <c r="F2372" t="s">
        <v>2748</v>
      </c>
      <c r="G2372">
        <v>53879</v>
      </c>
      <c r="H2372">
        <v>5366</v>
      </c>
      <c r="I2372" s="25" t="s">
        <v>2644</v>
      </c>
      <c r="J2372" t="s">
        <v>2748</v>
      </c>
      <c r="M2372" s="49"/>
    </row>
    <row r="2373" spans="6:13" x14ac:dyDescent="0.25">
      <c r="F2373" t="s">
        <v>2748</v>
      </c>
      <c r="G2373">
        <v>53881</v>
      </c>
      <c r="H2373">
        <v>5366</v>
      </c>
      <c r="I2373" s="25" t="s">
        <v>2644</v>
      </c>
      <c r="J2373" t="s">
        <v>2748</v>
      </c>
      <c r="M2373" s="49"/>
    </row>
    <row r="2374" spans="6:13" x14ac:dyDescent="0.25">
      <c r="F2374" t="s">
        <v>4595</v>
      </c>
      <c r="G2374">
        <v>97776</v>
      </c>
      <c r="H2374">
        <v>9677</v>
      </c>
      <c r="I2374" s="25" t="s">
        <v>2671</v>
      </c>
      <c r="J2374" t="s">
        <v>3148</v>
      </c>
      <c r="M2374" s="49"/>
    </row>
    <row r="2375" spans="6:13" x14ac:dyDescent="0.25">
      <c r="F2375" t="s">
        <v>4596</v>
      </c>
      <c r="G2375">
        <v>23701</v>
      </c>
      <c r="H2375">
        <v>1055</v>
      </c>
      <c r="I2375" s="25" t="s">
        <v>2706</v>
      </c>
      <c r="J2375" t="s">
        <v>2806</v>
      </c>
      <c r="M2375" s="49"/>
    </row>
    <row r="2376" spans="6:13" x14ac:dyDescent="0.25">
      <c r="F2376" t="s">
        <v>4597</v>
      </c>
      <c r="G2376">
        <v>72184</v>
      </c>
      <c r="H2376">
        <v>8237</v>
      </c>
      <c r="I2376" s="25" t="s">
        <v>2639</v>
      </c>
      <c r="J2376" t="s">
        <v>2957</v>
      </c>
      <c r="M2376" s="49"/>
    </row>
    <row r="2377" spans="6:13" x14ac:dyDescent="0.25">
      <c r="F2377" t="s">
        <v>4598</v>
      </c>
      <c r="G2377">
        <v>48351</v>
      </c>
      <c r="H2377">
        <v>5570</v>
      </c>
      <c r="I2377" s="25" t="s">
        <v>2644</v>
      </c>
      <c r="J2377" t="s">
        <v>2775</v>
      </c>
      <c r="M2377" s="49"/>
    </row>
    <row r="2378" spans="6:13" x14ac:dyDescent="0.25">
      <c r="F2378" t="s">
        <v>4599</v>
      </c>
      <c r="G2378">
        <v>32699</v>
      </c>
      <c r="H2378">
        <v>5766</v>
      </c>
      <c r="I2378" s="25" t="s">
        <v>2644</v>
      </c>
      <c r="J2378" t="s">
        <v>2844</v>
      </c>
      <c r="M2378" s="49"/>
    </row>
    <row r="2379" spans="6:13" x14ac:dyDescent="0.25">
      <c r="F2379" t="s">
        <v>4600</v>
      </c>
      <c r="G2379">
        <v>27324</v>
      </c>
      <c r="H2379">
        <v>3256</v>
      </c>
      <c r="I2379" s="25" t="s">
        <v>2695</v>
      </c>
      <c r="J2379" t="s">
        <v>2892</v>
      </c>
      <c r="M2379" s="49"/>
    </row>
    <row r="2380" spans="6:13" x14ac:dyDescent="0.25">
      <c r="F2380" t="s">
        <v>4601</v>
      </c>
      <c r="G2380">
        <v>56133</v>
      </c>
      <c r="H2380">
        <v>7141</v>
      </c>
      <c r="I2380" s="25" t="s">
        <v>2744</v>
      </c>
      <c r="J2380" t="s">
        <v>3009</v>
      </c>
      <c r="M2380" s="49"/>
    </row>
    <row r="2381" spans="6:13" x14ac:dyDescent="0.25">
      <c r="F2381" t="s">
        <v>4602</v>
      </c>
      <c r="G2381">
        <v>24857</v>
      </c>
      <c r="H2381">
        <v>1059</v>
      </c>
      <c r="I2381" s="25" t="s">
        <v>2706</v>
      </c>
      <c r="J2381" t="s">
        <v>2975</v>
      </c>
      <c r="M2381" s="49"/>
    </row>
    <row r="2382" spans="6:13" x14ac:dyDescent="0.25">
      <c r="F2382" t="s">
        <v>4603</v>
      </c>
      <c r="G2382">
        <v>74864</v>
      </c>
      <c r="H2382">
        <v>8225</v>
      </c>
      <c r="I2382" s="25" t="s">
        <v>2639</v>
      </c>
      <c r="J2382" t="s">
        <v>2729</v>
      </c>
      <c r="M2382" s="49"/>
    </row>
    <row r="2383" spans="6:13" x14ac:dyDescent="0.25">
      <c r="F2383" t="s">
        <v>4604</v>
      </c>
      <c r="G2383">
        <v>85777</v>
      </c>
      <c r="H2383">
        <v>9178</v>
      </c>
      <c r="I2383" s="25" t="s">
        <v>2671</v>
      </c>
      <c r="J2383" t="s">
        <v>2936</v>
      </c>
      <c r="M2383" s="49"/>
    </row>
    <row r="2384" spans="6:13" x14ac:dyDescent="0.25">
      <c r="F2384" t="s">
        <v>4605</v>
      </c>
      <c r="G2384">
        <v>84326</v>
      </c>
      <c r="H2384">
        <v>9277</v>
      </c>
      <c r="I2384" s="25" t="s">
        <v>2671</v>
      </c>
      <c r="J2384" t="s">
        <v>3150</v>
      </c>
      <c r="M2384" s="49"/>
    </row>
    <row r="2385" spans="6:13" x14ac:dyDescent="0.25">
      <c r="F2385" t="s">
        <v>4605</v>
      </c>
      <c r="G2385">
        <v>95685</v>
      </c>
      <c r="H2385">
        <v>9377</v>
      </c>
      <c r="I2385" s="25" t="s">
        <v>2671</v>
      </c>
      <c r="J2385" t="s">
        <v>3014</v>
      </c>
      <c r="M2385" s="49"/>
    </row>
    <row r="2386" spans="6:13" x14ac:dyDescent="0.25">
      <c r="F2386" t="s">
        <v>4606</v>
      </c>
      <c r="G2386">
        <v>4895</v>
      </c>
      <c r="H2386">
        <v>12062</v>
      </c>
      <c r="I2386" s="25" t="s">
        <v>2977</v>
      </c>
      <c r="J2386" t="s">
        <v>3310</v>
      </c>
      <c r="M2386" s="49"/>
    </row>
    <row r="2387" spans="6:13" x14ac:dyDescent="0.25">
      <c r="F2387" t="s">
        <v>4607</v>
      </c>
      <c r="G2387">
        <v>94350</v>
      </c>
      <c r="H2387">
        <v>9278</v>
      </c>
      <c r="I2387" s="25" t="s">
        <v>2671</v>
      </c>
      <c r="J2387" t="s">
        <v>2791</v>
      </c>
      <c r="M2387" s="49"/>
    </row>
    <row r="2388" spans="6:13" x14ac:dyDescent="0.25">
      <c r="F2388" t="s">
        <v>4608</v>
      </c>
      <c r="G2388">
        <v>14612</v>
      </c>
      <c r="H2388">
        <v>12063</v>
      </c>
      <c r="I2388" s="25" t="s">
        <v>2977</v>
      </c>
      <c r="J2388" t="s">
        <v>2802</v>
      </c>
      <c r="M2388" s="49"/>
    </row>
    <row r="2389" spans="6:13" x14ac:dyDescent="0.25">
      <c r="F2389" t="s">
        <v>4609</v>
      </c>
      <c r="G2389">
        <v>93167</v>
      </c>
      <c r="H2389">
        <v>9372</v>
      </c>
      <c r="I2389" s="25" t="s">
        <v>2671</v>
      </c>
      <c r="J2389" t="s">
        <v>3144</v>
      </c>
      <c r="M2389" s="49"/>
    </row>
    <row r="2390" spans="6:13" x14ac:dyDescent="0.25">
      <c r="F2390" t="s">
        <v>4609</v>
      </c>
      <c r="G2390">
        <v>6543</v>
      </c>
      <c r="H2390">
        <v>15085</v>
      </c>
      <c r="I2390" s="25" t="s">
        <v>2862</v>
      </c>
      <c r="J2390" t="s">
        <v>2799</v>
      </c>
      <c r="M2390" s="49"/>
    </row>
    <row r="2391" spans="6:13" x14ac:dyDescent="0.25">
      <c r="F2391" t="s">
        <v>4609</v>
      </c>
      <c r="G2391">
        <v>6463</v>
      </c>
      <c r="H2391">
        <v>15085</v>
      </c>
      <c r="I2391" s="25" t="s">
        <v>2862</v>
      </c>
      <c r="J2391" t="s">
        <v>2799</v>
      </c>
      <c r="M2391" s="49"/>
    </row>
    <row r="2392" spans="6:13" x14ac:dyDescent="0.25">
      <c r="F2392" t="s">
        <v>4610</v>
      </c>
      <c r="G2392">
        <v>8223</v>
      </c>
      <c r="H2392">
        <v>14523</v>
      </c>
      <c r="I2392" s="25" t="s">
        <v>2756</v>
      </c>
      <c r="J2392" t="s">
        <v>2757</v>
      </c>
      <c r="M2392" s="49"/>
    </row>
    <row r="2393" spans="6:13" x14ac:dyDescent="0.25">
      <c r="F2393" t="s">
        <v>4611</v>
      </c>
      <c r="G2393">
        <v>82490</v>
      </c>
      <c r="H2393">
        <v>9180</v>
      </c>
      <c r="I2393" s="25" t="s">
        <v>2671</v>
      </c>
      <c r="J2393" t="s">
        <v>2768</v>
      </c>
      <c r="M2393" s="49"/>
    </row>
    <row r="2394" spans="6:13" x14ac:dyDescent="0.25">
      <c r="F2394" t="s">
        <v>4612</v>
      </c>
      <c r="G2394">
        <v>24256</v>
      </c>
      <c r="H2394">
        <v>1057</v>
      </c>
      <c r="I2394" s="25" t="s">
        <v>2706</v>
      </c>
      <c r="J2394" t="s">
        <v>2934</v>
      </c>
      <c r="M2394" s="49"/>
    </row>
    <row r="2395" spans="6:13" x14ac:dyDescent="0.25">
      <c r="F2395" t="s">
        <v>4613</v>
      </c>
      <c r="G2395">
        <v>29328</v>
      </c>
      <c r="H2395">
        <v>3351</v>
      </c>
      <c r="I2395" s="25" t="s">
        <v>2695</v>
      </c>
      <c r="J2395" t="s">
        <v>2717</v>
      </c>
      <c r="M2395" s="49"/>
    </row>
    <row r="2396" spans="6:13" x14ac:dyDescent="0.25">
      <c r="F2396" t="s">
        <v>4614</v>
      </c>
      <c r="G2396">
        <v>97906</v>
      </c>
      <c r="H2396">
        <v>9676</v>
      </c>
      <c r="I2396" s="25" t="s">
        <v>2671</v>
      </c>
      <c r="J2396" t="s">
        <v>3002</v>
      </c>
      <c r="M2396" s="49"/>
    </row>
    <row r="2397" spans="6:13" x14ac:dyDescent="0.25">
      <c r="F2397" t="s">
        <v>4615</v>
      </c>
      <c r="G2397">
        <v>23769</v>
      </c>
      <c r="H2397">
        <v>1055</v>
      </c>
      <c r="I2397" s="25" t="s">
        <v>2706</v>
      </c>
      <c r="J2397" t="s">
        <v>2806</v>
      </c>
      <c r="M2397" s="49"/>
    </row>
    <row r="2398" spans="6:13" x14ac:dyDescent="0.25">
      <c r="F2398" t="s">
        <v>4615</v>
      </c>
      <c r="G2398">
        <v>23769</v>
      </c>
      <c r="H2398">
        <v>1055</v>
      </c>
      <c r="I2398" s="25" t="s">
        <v>2706</v>
      </c>
      <c r="J2398" t="s">
        <v>2806</v>
      </c>
      <c r="M2398" s="49"/>
    </row>
    <row r="2399" spans="6:13" x14ac:dyDescent="0.25">
      <c r="F2399" t="s">
        <v>4616</v>
      </c>
      <c r="G2399">
        <v>16833</v>
      </c>
      <c r="H2399">
        <v>12068</v>
      </c>
      <c r="I2399" s="25" t="s">
        <v>2977</v>
      </c>
      <c r="J2399" t="s">
        <v>2920</v>
      </c>
      <c r="M2399" s="49"/>
    </row>
    <row r="2400" spans="6:13" x14ac:dyDescent="0.25">
      <c r="F2400" t="s">
        <v>4617</v>
      </c>
      <c r="G2400">
        <v>16818</v>
      </c>
      <c r="H2400">
        <v>12068</v>
      </c>
      <c r="I2400" s="25" t="s">
        <v>2977</v>
      </c>
      <c r="J2400" t="s">
        <v>2920</v>
      </c>
      <c r="M2400" s="49"/>
    </row>
    <row r="2401" spans="6:13" x14ac:dyDescent="0.25">
      <c r="F2401" t="s">
        <v>4617</v>
      </c>
      <c r="G2401">
        <v>16818</v>
      </c>
      <c r="H2401">
        <v>12068</v>
      </c>
      <c r="I2401" s="25" t="s">
        <v>2977</v>
      </c>
      <c r="J2401" t="s">
        <v>2920</v>
      </c>
      <c r="M2401" s="49"/>
    </row>
    <row r="2402" spans="6:13" x14ac:dyDescent="0.25">
      <c r="F2402" t="s">
        <v>4617</v>
      </c>
      <c r="G2402">
        <v>16818</v>
      </c>
      <c r="H2402">
        <v>12068</v>
      </c>
      <c r="I2402" s="25" t="s">
        <v>2977</v>
      </c>
      <c r="J2402" t="s">
        <v>2920</v>
      </c>
      <c r="M2402" s="49"/>
    </row>
    <row r="2403" spans="6:13" x14ac:dyDescent="0.25">
      <c r="F2403" t="s">
        <v>4618</v>
      </c>
      <c r="G2403">
        <v>84550</v>
      </c>
      <c r="H2403">
        <v>9171</v>
      </c>
      <c r="I2403" s="25" t="s">
        <v>2671</v>
      </c>
      <c r="J2403" t="s">
        <v>3067</v>
      </c>
      <c r="M2403" s="49"/>
    </row>
    <row r="2404" spans="6:13" x14ac:dyDescent="0.25">
      <c r="F2404" t="s">
        <v>4619</v>
      </c>
      <c r="G2404">
        <v>67824</v>
      </c>
      <c r="H2404">
        <v>7133</v>
      </c>
      <c r="I2404" s="25" t="s">
        <v>2744</v>
      </c>
      <c r="J2404" t="s">
        <v>2658</v>
      </c>
      <c r="M2404" s="49"/>
    </row>
    <row r="2405" spans="6:13" x14ac:dyDescent="0.25">
      <c r="F2405" t="s">
        <v>4620</v>
      </c>
      <c r="G2405">
        <v>95183</v>
      </c>
      <c r="H2405">
        <v>9475</v>
      </c>
      <c r="I2405" s="25" t="s">
        <v>2671</v>
      </c>
      <c r="J2405" t="s">
        <v>2822</v>
      </c>
      <c r="M2405" s="49"/>
    </row>
    <row r="2406" spans="6:13" x14ac:dyDescent="0.25">
      <c r="F2406" t="s">
        <v>4621</v>
      </c>
      <c r="G2406">
        <v>82340</v>
      </c>
      <c r="H2406">
        <v>9188</v>
      </c>
      <c r="I2406" s="25" t="s">
        <v>2671</v>
      </c>
      <c r="J2406" t="s">
        <v>3102</v>
      </c>
      <c r="M2406" s="49"/>
    </row>
    <row r="2407" spans="6:13" x14ac:dyDescent="0.25">
      <c r="F2407" t="s">
        <v>4622</v>
      </c>
      <c r="G2407">
        <v>36325</v>
      </c>
      <c r="H2407">
        <v>6535</v>
      </c>
      <c r="I2407" s="25" t="s">
        <v>2667</v>
      </c>
      <c r="J2407" t="s">
        <v>2967</v>
      </c>
      <c r="M2407" s="49"/>
    </row>
    <row r="2408" spans="6:13" x14ac:dyDescent="0.25">
      <c r="F2408" t="s">
        <v>4623</v>
      </c>
      <c r="G2408">
        <v>79868</v>
      </c>
      <c r="H2408">
        <v>8315</v>
      </c>
      <c r="I2408" s="25" t="s">
        <v>2639</v>
      </c>
      <c r="J2408" t="s">
        <v>2682</v>
      </c>
      <c r="M2408" s="49"/>
    </row>
    <row r="2409" spans="6:13" x14ac:dyDescent="0.25">
      <c r="F2409" t="s">
        <v>4624</v>
      </c>
      <c r="G2409">
        <v>17258</v>
      </c>
      <c r="H2409">
        <v>13071</v>
      </c>
      <c r="I2409" s="25" t="s">
        <v>2812</v>
      </c>
      <c r="J2409" t="s">
        <v>2712</v>
      </c>
      <c r="M2409" s="49"/>
    </row>
    <row r="2410" spans="6:13" x14ac:dyDescent="0.25">
      <c r="F2410" t="s">
        <v>4625</v>
      </c>
      <c r="G2410">
        <v>24242</v>
      </c>
      <c r="H2410">
        <v>1058</v>
      </c>
      <c r="I2410" s="25" t="s">
        <v>2706</v>
      </c>
      <c r="J2410" t="s">
        <v>2707</v>
      </c>
      <c r="M2410" s="49"/>
    </row>
    <row r="2411" spans="6:13" x14ac:dyDescent="0.25">
      <c r="F2411" t="s">
        <v>4626</v>
      </c>
      <c r="G2411">
        <v>85622</v>
      </c>
      <c r="H2411">
        <v>9175</v>
      </c>
      <c r="I2411" s="25" t="s">
        <v>2671</v>
      </c>
      <c r="J2411" t="s">
        <v>3121</v>
      </c>
      <c r="M2411" s="49"/>
    </row>
    <row r="2412" spans="6:13" x14ac:dyDescent="0.25">
      <c r="F2412" t="s">
        <v>4626</v>
      </c>
      <c r="G2412">
        <v>85622</v>
      </c>
      <c r="H2412">
        <v>9184</v>
      </c>
      <c r="I2412" s="25" t="s">
        <v>2671</v>
      </c>
      <c r="J2412" t="s">
        <v>3168</v>
      </c>
      <c r="M2412" s="49"/>
    </row>
    <row r="2413" spans="6:13" x14ac:dyDescent="0.25">
      <c r="F2413" t="s">
        <v>4626</v>
      </c>
      <c r="G2413">
        <v>94351</v>
      </c>
      <c r="H2413">
        <v>9278</v>
      </c>
      <c r="I2413" s="25" t="s">
        <v>2671</v>
      </c>
      <c r="J2413" t="s">
        <v>2791</v>
      </c>
      <c r="M2413" s="49"/>
    </row>
    <row r="2414" spans="6:13" x14ac:dyDescent="0.25">
      <c r="F2414" t="s">
        <v>4627</v>
      </c>
      <c r="G2414">
        <v>83620</v>
      </c>
      <c r="H2414">
        <v>9187</v>
      </c>
      <c r="I2414" s="25" t="s">
        <v>2671</v>
      </c>
      <c r="J2414" t="s">
        <v>2866</v>
      </c>
      <c r="M2414" s="49"/>
    </row>
    <row r="2415" spans="6:13" x14ac:dyDescent="0.25">
      <c r="F2415" t="s">
        <v>4628</v>
      </c>
      <c r="G2415">
        <v>54341</v>
      </c>
      <c r="H2415">
        <v>7235</v>
      </c>
      <c r="I2415" s="25" t="s">
        <v>2744</v>
      </c>
      <c r="J2415" t="s">
        <v>3016</v>
      </c>
      <c r="M2415" s="49"/>
    </row>
    <row r="2416" spans="6:13" x14ac:dyDescent="0.25">
      <c r="F2416" t="s">
        <v>4629</v>
      </c>
      <c r="G2416">
        <v>70734</v>
      </c>
      <c r="H2416">
        <v>8119</v>
      </c>
      <c r="I2416" s="25" t="s">
        <v>2639</v>
      </c>
      <c r="J2416" t="s">
        <v>2908</v>
      </c>
      <c r="M2416" s="49"/>
    </row>
    <row r="2417" spans="6:13" x14ac:dyDescent="0.25">
      <c r="F2417" t="s">
        <v>4629</v>
      </c>
      <c r="G2417">
        <v>70736</v>
      </c>
      <c r="H2417">
        <v>8119</v>
      </c>
      <c r="I2417" s="25" t="s">
        <v>2639</v>
      </c>
      <c r="J2417" t="s">
        <v>2908</v>
      </c>
      <c r="M2417" s="49"/>
    </row>
    <row r="2418" spans="6:13" x14ac:dyDescent="0.25">
      <c r="F2418" t="s">
        <v>4630</v>
      </c>
      <c r="G2418">
        <v>97778</v>
      </c>
      <c r="H2418">
        <v>9677</v>
      </c>
      <c r="I2418" s="25" t="s">
        <v>2671</v>
      </c>
      <c r="J2418" t="s">
        <v>3148</v>
      </c>
      <c r="M2418" s="49"/>
    </row>
    <row r="2419" spans="6:13" x14ac:dyDescent="0.25">
      <c r="F2419" t="s">
        <v>4631</v>
      </c>
      <c r="G2419">
        <v>87748</v>
      </c>
      <c r="H2419">
        <v>9778</v>
      </c>
      <c r="I2419" s="25" t="s">
        <v>2671</v>
      </c>
      <c r="J2419" t="s">
        <v>3081</v>
      </c>
      <c r="M2419" s="49"/>
    </row>
    <row r="2420" spans="6:13" x14ac:dyDescent="0.25">
      <c r="F2420" t="s">
        <v>4632</v>
      </c>
      <c r="G2420">
        <v>24244</v>
      </c>
      <c r="H2420">
        <v>1058</v>
      </c>
      <c r="I2420" s="25" t="s">
        <v>2706</v>
      </c>
      <c r="J2420" t="s">
        <v>2707</v>
      </c>
      <c r="M2420" s="49"/>
    </row>
    <row r="2421" spans="6:13" x14ac:dyDescent="0.25">
      <c r="F2421" t="s">
        <v>4633</v>
      </c>
      <c r="G2421">
        <v>34587</v>
      </c>
      <c r="H2421">
        <v>6634</v>
      </c>
      <c r="I2421" s="25" t="s">
        <v>2667</v>
      </c>
      <c r="J2421" t="s">
        <v>2981</v>
      </c>
      <c r="M2421" s="49"/>
    </row>
    <row r="2422" spans="6:13" x14ac:dyDescent="0.25">
      <c r="F2422" t="s">
        <v>4634</v>
      </c>
      <c r="G2422">
        <v>92269</v>
      </c>
      <c r="H2422">
        <v>9376</v>
      </c>
      <c r="I2422" s="25" t="s">
        <v>2671</v>
      </c>
      <c r="J2422" t="s">
        <v>3011</v>
      </c>
      <c r="M2422" s="49"/>
    </row>
    <row r="2423" spans="6:13" x14ac:dyDescent="0.25">
      <c r="F2423" t="s">
        <v>4635</v>
      </c>
      <c r="G2423">
        <v>17379</v>
      </c>
      <c r="H2423">
        <v>13075</v>
      </c>
      <c r="I2423" s="25" t="s">
        <v>2812</v>
      </c>
      <c r="J2423" t="s">
        <v>2781</v>
      </c>
      <c r="M2423" s="49"/>
    </row>
    <row r="2424" spans="6:13" x14ac:dyDescent="0.25">
      <c r="F2424" t="s">
        <v>4636</v>
      </c>
      <c r="G2424">
        <v>35463</v>
      </c>
      <c r="H2424">
        <v>6531</v>
      </c>
      <c r="I2424" s="25" t="s">
        <v>2667</v>
      </c>
      <c r="J2424" t="s">
        <v>2927</v>
      </c>
      <c r="M2424" s="49"/>
    </row>
    <row r="2425" spans="6:13" x14ac:dyDescent="0.25">
      <c r="F2425" t="s">
        <v>4637</v>
      </c>
      <c r="G2425">
        <v>54668</v>
      </c>
      <c r="H2425">
        <v>7232</v>
      </c>
      <c r="I2425" s="25" t="s">
        <v>2744</v>
      </c>
      <c r="J2425" t="s">
        <v>2733</v>
      </c>
      <c r="M2425" s="49"/>
    </row>
    <row r="2426" spans="6:13" x14ac:dyDescent="0.25">
      <c r="F2426" t="s">
        <v>4638</v>
      </c>
      <c r="G2426">
        <v>91555</v>
      </c>
      <c r="H2426">
        <v>9571</v>
      </c>
      <c r="I2426" s="25" t="s">
        <v>2671</v>
      </c>
      <c r="J2426" t="s">
        <v>2734</v>
      </c>
      <c r="M2426" s="49"/>
    </row>
    <row r="2427" spans="6:13" x14ac:dyDescent="0.25">
      <c r="F2427" t="s">
        <v>4639</v>
      </c>
      <c r="G2427">
        <v>95686</v>
      </c>
      <c r="H2427">
        <v>9472</v>
      </c>
      <c r="I2427" s="25" t="s">
        <v>2671</v>
      </c>
      <c r="J2427" t="s">
        <v>2801</v>
      </c>
      <c r="M2427" s="49"/>
    </row>
    <row r="2428" spans="6:13" x14ac:dyDescent="0.25">
      <c r="F2428" t="s">
        <v>4640</v>
      </c>
      <c r="G2428">
        <v>74579</v>
      </c>
      <c r="H2428">
        <v>8127</v>
      </c>
      <c r="I2428" s="25" t="s">
        <v>2639</v>
      </c>
      <c r="J2428" t="s">
        <v>3747</v>
      </c>
      <c r="M2428" s="49"/>
    </row>
    <row r="2429" spans="6:13" x14ac:dyDescent="0.25">
      <c r="F2429" t="s">
        <v>4641</v>
      </c>
      <c r="G2429">
        <v>74427</v>
      </c>
      <c r="H2429">
        <v>8127</v>
      </c>
      <c r="I2429" s="25" t="s">
        <v>2639</v>
      </c>
      <c r="J2429" t="s">
        <v>3747</v>
      </c>
      <c r="M2429" s="49"/>
    </row>
    <row r="2430" spans="6:13" x14ac:dyDescent="0.25">
      <c r="F2430" t="s">
        <v>4642</v>
      </c>
      <c r="G2430">
        <v>70794</v>
      </c>
      <c r="H2430">
        <v>8116</v>
      </c>
      <c r="I2430" s="25" t="s">
        <v>2639</v>
      </c>
      <c r="J2430" t="s">
        <v>2834</v>
      </c>
      <c r="M2430" s="49"/>
    </row>
    <row r="2431" spans="6:13" x14ac:dyDescent="0.25">
      <c r="F2431" t="s">
        <v>4643</v>
      </c>
      <c r="G2431">
        <v>26849</v>
      </c>
      <c r="H2431">
        <v>3457</v>
      </c>
      <c r="I2431" s="25" t="s">
        <v>2695</v>
      </c>
      <c r="J2431" t="s">
        <v>2841</v>
      </c>
      <c r="M2431" s="49"/>
    </row>
    <row r="2432" spans="6:13" x14ac:dyDescent="0.25">
      <c r="F2432" t="s">
        <v>4644</v>
      </c>
      <c r="G2432">
        <v>57413</v>
      </c>
      <c r="H2432">
        <v>5966</v>
      </c>
      <c r="I2432" s="25" t="s">
        <v>2644</v>
      </c>
      <c r="J2432" t="s">
        <v>2910</v>
      </c>
      <c r="M2432" s="49"/>
    </row>
    <row r="2433" spans="6:13" x14ac:dyDescent="0.25">
      <c r="F2433" t="s">
        <v>4645</v>
      </c>
      <c r="G2433">
        <v>86923</v>
      </c>
      <c r="H2433">
        <v>9181</v>
      </c>
      <c r="I2433" s="25" t="s">
        <v>2671</v>
      </c>
      <c r="J2433" t="s">
        <v>3126</v>
      </c>
      <c r="M2433" s="49"/>
    </row>
    <row r="2434" spans="6:13" x14ac:dyDescent="0.25">
      <c r="F2434" t="s">
        <v>4646</v>
      </c>
      <c r="G2434">
        <v>89435</v>
      </c>
      <c r="H2434">
        <v>9773</v>
      </c>
      <c r="I2434" s="25" t="s">
        <v>2671</v>
      </c>
      <c r="J2434" t="s">
        <v>2852</v>
      </c>
      <c r="M2434" s="49"/>
    </row>
    <row r="2435" spans="6:13" x14ac:dyDescent="0.25">
      <c r="F2435" t="s">
        <v>4647</v>
      </c>
      <c r="G2435">
        <v>85464</v>
      </c>
      <c r="H2435">
        <v>9177</v>
      </c>
      <c r="I2435" s="25" t="s">
        <v>2671</v>
      </c>
      <c r="J2435" t="s">
        <v>3536</v>
      </c>
      <c r="M2435" s="49"/>
    </row>
    <row r="2436" spans="6:13" x14ac:dyDescent="0.25">
      <c r="F2436" t="s">
        <v>4648</v>
      </c>
      <c r="G2436">
        <v>3238</v>
      </c>
      <c r="H2436">
        <v>12062</v>
      </c>
      <c r="I2436" s="25" t="s">
        <v>2977</v>
      </c>
      <c r="J2436" t="s">
        <v>3310</v>
      </c>
      <c r="M2436" s="49"/>
    </row>
    <row r="2437" spans="6:13" x14ac:dyDescent="0.25">
      <c r="F2437" t="s">
        <v>4649</v>
      </c>
      <c r="G2437">
        <v>27389</v>
      </c>
      <c r="H2437">
        <v>3357</v>
      </c>
      <c r="I2437" s="25" t="s">
        <v>2695</v>
      </c>
      <c r="J2437" t="s">
        <v>2960</v>
      </c>
      <c r="M2437" s="49"/>
    </row>
    <row r="2438" spans="6:13" x14ac:dyDescent="0.25">
      <c r="F2438" t="s">
        <v>4650</v>
      </c>
      <c r="G2438">
        <v>86850</v>
      </c>
      <c r="H2438">
        <v>9772</v>
      </c>
      <c r="I2438" s="25" t="s">
        <v>2671</v>
      </c>
      <c r="J2438" t="s">
        <v>2738</v>
      </c>
      <c r="M2438" s="49"/>
    </row>
    <row r="2439" spans="6:13" x14ac:dyDescent="0.25">
      <c r="F2439" t="s">
        <v>4651</v>
      </c>
      <c r="G2439">
        <v>66996</v>
      </c>
      <c r="H2439">
        <v>7340</v>
      </c>
      <c r="I2439" s="25" t="s">
        <v>2744</v>
      </c>
      <c r="J2439" t="s">
        <v>3447</v>
      </c>
      <c r="M2439" s="49"/>
    </row>
    <row r="2440" spans="6:13" x14ac:dyDescent="0.25">
      <c r="F2440" t="s">
        <v>4651</v>
      </c>
      <c r="G2440">
        <v>66996</v>
      </c>
      <c r="H2440">
        <v>7340</v>
      </c>
      <c r="I2440" s="25" t="s">
        <v>2744</v>
      </c>
      <c r="J2440" t="s">
        <v>3447</v>
      </c>
      <c r="M2440" s="49"/>
    </row>
    <row r="2441" spans="6:13" x14ac:dyDescent="0.25">
      <c r="F2441" t="s">
        <v>4652</v>
      </c>
      <c r="G2441">
        <v>83730</v>
      </c>
      <c r="H2441">
        <v>9182</v>
      </c>
      <c r="I2441" s="25" t="s">
        <v>2671</v>
      </c>
      <c r="J2441" t="s">
        <v>2875</v>
      </c>
      <c r="M2441" s="49"/>
    </row>
    <row r="2442" spans="6:13" x14ac:dyDescent="0.25">
      <c r="F2442" t="s">
        <v>4653</v>
      </c>
      <c r="G2442">
        <v>64405</v>
      </c>
      <c r="H2442">
        <v>6432</v>
      </c>
      <c r="I2442" s="25" t="s">
        <v>2667</v>
      </c>
      <c r="J2442" t="s">
        <v>2959</v>
      </c>
      <c r="M2442" s="49"/>
    </row>
    <row r="2443" spans="6:13" x14ac:dyDescent="0.25">
      <c r="F2443" t="s">
        <v>4654</v>
      </c>
      <c r="G2443">
        <v>87538</v>
      </c>
      <c r="H2443">
        <v>9780</v>
      </c>
      <c r="I2443" s="25" t="s">
        <v>2671</v>
      </c>
      <c r="J2443" t="s">
        <v>2899</v>
      </c>
      <c r="M2443" s="49"/>
    </row>
    <row r="2444" spans="6:13" x14ac:dyDescent="0.25">
      <c r="F2444" t="s">
        <v>4655</v>
      </c>
      <c r="G2444">
        <v>77716</v>
      </c>
      <c r="H2444">
        <v>8317</v>
      </c>
      <c r="I2444" s="25" t="s">
        <v>2639</v>
      </c>
      <c r="J2444" t="s">
        <v>2692</v>
      </c>
      <c r="M2444" s="49"/>
    </row>
    <row r="2445" spans="6:13" x14ac:dyDescent="0.25">
      <c r="F2445" t="s">
        <v>4656</v>
      </c>
      <c r="G2445">
        <v>79592</v>
      </c>
      <c r="H2445">
        <v>8336</v>
      </c>
      <c r="I2445" s="25" t="s">
        <v>2639</v>
      </c>
      <c r="J2445" t="s">
        <v>2848</v>
      </c>
      <c r="M2445" s="49"/>
    </row>
    <row r="2446" spans="6:13" x14ac:dyDescent="0.25">
      <c r="F2446" t="s">
        <v>4657</v>
      </c>
      <c r="G2446">
        <v>25579</v>
      </c>
      <c r="H2446">
        <v>1061</v>
      </c>
      <c r="I2446" s="25" t="s">
        <v>2706</v>
      </c>
      <c r="J2446" t="s">
        <v>2998</v>
      </c>
      <c r="M2446" s="49"/>
    </row>
    <row r="2447" spans="6:13" x14ac:dyDescent="0.25">
      <c r="F2447" t="s">
        <v>4658</v>
      </c>
      <c r="G2447">
        <v>91604</v>
      </c>
      <c r="H2447">
        <v>9571</v>
      </c>
      <c r="I2447" s="25" t="s">
        <v>2671</v>
      </c>
      <c r="J2447" t="s">
        <v>2734</v>
      </c>
      <c r="M2447" s="49"/>
    </row>
    <row r="2448" spans="6:13" x14ac:dyDescent="0.25">
      <c r="F2448" t="s">
        <v>4659</v>
      </c>
      <c r="G2448">
        <v>97650</v>
      </c>
      <c r="H2448">
        <v>9673</v>
      </c>
      <c r="I2448" s="25" t="s">
        <v>2671</v>
      </c>
      <c r="J2448" t="s">
        <v>3297</v>
      </c>
      <c r="M2448" s="49"/>
    </row>
    <row r="2449" spans="6:13" x14ac:dyDescent="0.25">
      <c r="F2449" t="s">
        <v>4660</v>
      </c>
      <c r="G2449">
        <v>57632</v>
      </c>
      <c r="H2449">
        <v>7132</v>
      </c>
      <c r="I2449" s="25" t="s">
        <v>2744</v>
      </c>
      <c r="J2449" t="s">
        <v>3022</v>
      </c>
      <c r="M2449" s="49"/>
    </row>
    <row r="2450" spans="6:13" x14ac:dyDescent="0.25">
      <c r="F2450" t="s">
        <v>4661</v>
      </c>
      <c r="G2450">
        <v>24357</v>
      </c>
      <c r="H2450">
        <v>1058</v>
      </c>
      <c r="I2450" s="25" t="s">
        <v>2706</v>
      </c>
      <c r="J2450" t="s">
        <v>2707</v>
      </c>
      <c r="M2450" s="49"/>
    </row>
    <row r="2451" spans="6:13" x14ac:dyDescent="0.25">
      <c r="F2451" t="s">
        <v>4662</v>
      </c>
      <c r="G2451">
        <v>74223</v>
      </c>
      <c r="H2451">
        <v>8125</v>
      </c>
      <c r="I2451" s="25" t="s">
        <v>2639</v>
      </c>
      <c r="J2451" t="s">
        <v>2681</v>
      </c>
      <c r="M2451" s="49"/>
    </row>
    <row r="2452" spans="6:13" x14ac:dyDescent="0.25">
      <c r="F2452" t="s">
        <v>4663</v>
      </c>
      <c r="G2452">
        <v>88373</v>
      </c>
      <c r="H2452">
        <v>8436</v>
      </c>
      <c r="I2452" s="25" t="s">
        <v>2639</v>
      </c>
      <c r="J2452" t="s">
        <v>2689</v>
      </c>
      <c r="M2452" s="49"/>
    </row>
    <row r="2453" spans="6:13" x14ac:dyDescent="0.25">
      <c r="F2453" t="s">
        <v>4664</v>
      </c>
      <c r="G2453">
        <v>24939</v>
      </c>
      <c r="H2453">
        <v>1001</v>
      </c>
      <c r="I2453" s="25" t="s">
        <v>2706</v>
      </c>
      <c r="J2453" t="s">
        <v>2751</v>
      </c>
      <c r="M2453" s="49"/>
    </row>
    <row r="2454" spans="6:13" x14ac:dyDescent="0.25">
      <c r="F2454" t="s">
        <v>4664</v>
      </c>
      <c r="G2454">
        <v>24941</v>
      </c>
      <c r="H2454">
        <v>1001</v>
      </c>
      <c r="I2454" s="25" t="s">
        <v>2706</v>
      </c>
      <c r="J2454" t="s">
        <v>2751</v>
      </c>
      <c r="M2454" s="49"/>
    </row>
    <row r="2455" spans="6:13" x14ac:dyDescent="0.25">
      <c r="F2455" t="s">
        <v>4664</v>
      </c>
      <c r="G2455">
        <v>24944</v>
      </c>
      <c r="H2455">
        <v>1001</v>
      </c>
      <c r="I2455" s="25" t="s">
        <v>2706</v>
      </c>
      <c r="J2455" t="s">
        <v>2751</v>
      </c>
      <c r="M2455" s="49"/>
    </row>
    <row r="2456" spans="6:13" x14ac:dyDescent="0.25">
      <c r="F2456" t="s">
        <v>4664</v>
      </c>
      <c r="G2456">
        <v>24937</v>
      </c>
      <c r="H2456">
        <v>1001</v>
      </c>
      <c r="I2456" s="25" t="s">
        <v>2706</v>
      </c>
      <c r="J2456" t="s">
        <v>2751</v>
      </c>
      <c r="M2456" s="49"/>
    </row>
    <row r="2457" spans="6:13" x14ac:dyDescent="0.25">
      <c r="F2457" t="s">
        <v>4665</v>
      </c>
      <c r="G2457">
        <v>24943</v>
      </c>
      <c r="H2457">
        <v>1001</v>
      </c>
      <c r="I2457" s="25" t="s">
        <v>2706</v>
      </c>
      <c r="J2457" t="s">
        <v>2751</v>
      </c>
      <c r="M2457" s="49"/>
    </row>
    <row r="2458" spans="6:13" x14ac:dyDescent="0.25">
      <c r="F2458" t="s">
        <v>4665</v>
      </c>
      <c r="G2458">
        <v>24943</v>
      </c>
      <c r="H2458">
        <v>1059</v>
      </c>
      <c r="I2458" s="25" t="s">
        <v>2706</v>
      </c>
      <c r="J2458" t="s">
        <v>2975</v>
      </c>
      <c r="M2458" s="49"/>
    </row>
    <row r="2459" spans="6:13" x14ac:dyDescent="0.25">
      <c r="F2459" t="s">
        <v>4666</v>
      </c>
      <c r="G2459">
        <v>36103</v>
      </c>
      <c r="H2459">
        <v>6631</v>
      </c>
      <c r="I2459" s="25" t="s">
        <v>2667</v>
      </c>
      <c r="J2459" t="s">
        <v>2766</v>
      </c>
      <c r="M2459" s="49"/>
    </row>
    <row r="2460" spans="6:13" x14ac:dyDescent="0.25">
      <c r="F2460" t="s">
        <v>4667</v>
      </c>
      <c r="G2460">
        <v>24220</v>
      </c>
      <c r="H2460">
        <v>1057</v>
      </c>
      <c r="I2460" s="25" t="s">
        <v>2706</v>
      </c>
      <c r="J2460" t="s">
        <v>2934</v>
      </c>
      <c r="M2460" s="49"/>
    </row>
    <row r="2461" spans="6:13" x14ac:dyDescent="0.25">
      <c r="F2461" t="s">
        <v>4667</v>
      </c>
      <c r="G2461">
        <v>24220</v>
      </c>
      <c r="H2461">
        <v>1058</v>
      </c>
      <c r="I2461" s="25" t="s">
        <v>2706</v>
      </c>
      <c r="J2461" t="s">
        <v>2707</v>
      </c>
      <c r="M2461" s="49"/>
    </row>
    <row r="2462" spans="6:13" x14ac:dyDescent="0.25">
      <c r="F2462" t="s">
        <v>4668</v>
      </c>
      <c r="G2462">
        <v>83126</v>
      </c>
      <c r="H2462">
        <v>9187</v>
      </c>
      <c r="I2462" s="25" t="s">
        <v>2671</v>
      </c>
      <c r="J2462" t="s">
        <v>2866</v>
      </c>
      <c r="M2462" s="49"/>
    </row>
    <row r="2463" spans="6:13" x14ac:dyDescent="0.25">
      <c r="F2463" t="s">
        <v>4669</v>
      </c>
      <c r="G2463">
        <v>9557</v>
      </c>
      <c r="H2463">
        <v>14522</v>
      </c>
      <c r="I2463" s="25" t="s">
        <v>2756</v>
      </c>
      <c r="J2463" t="s">
        <v>2721</v>
      </c>
      <c r="M2463" s="49"/>
    </row>
    <row r="2464" spans="6:13" x14ac:dyDescent="0.25">
      <c r="F2464" t="s">
        <v>4670</v>
      </c>
      <c r="G2464">
        <v>98593</v>
      </c>
      <c r="H2464">
        <v>16066</v>
      </c>
      <c r="I2464" s="25" t="s">
        <v>3005</v>
      </c>
      <c r="J2464" t="s">
        <v>2979</v>
      </c>
      <c r="M2464" s="49"/>
    </row>
    <row r="2465" spans="6:13" x14ac:dyDescent="0.25">
      <c r="F2465" t="s">
        <v>4671</v>
      </c>
      <c r="G2465">
        <v>55237</v>
      </c>
      <c r="H2465">
        <v>7331</v>
      </c>
      <c r="I2465" s="25" t="s">
        <v>2744</v>
      </c>
      <c r="J2465" t="s">
        <v>2650</v>
      </c>
      <c r="M2465" s="49"/>
    </row>
    <row r="2466" spans="6:13" x14ac:dyDescent="0.25">
      <c r="F2466" t="s">
        <v>4672</v>
      </c>
      <c r="G2466">
        <v>63639</v>
      </c>
      <c r="H2466">
        <v>6435</v>
      </c>
      <c r="I2466" s="25" t="s">
        <v>2667</v>
      </c>
      <c r="J2466" t="s">
        <v>3324</v>
      </c>
      <c r="M2466" s="49"/>
    </row>
    <row r="2467" spans="6:13" x14ac:dyDescent="0.25">
      <c r="F2467" t="s">
        <v>4673</v>
      </c>
      <c r="G2467">
        <v>65439</v>
      </c>
      <c r="H2467">
        <v>6436</v>
      </c>
      <c r="I2467" s="25" t="s">
        <v>2667</v>
      </c>
      <c r="J2467" t="s">
        <v>3351</v>
      </c>
      <c r="M2467" s="49"/>
    </row>
    <row r="2468" spans="6:13" x14ac:dyDescent="0.25">
      <c r="F2468" t="s">
        <v>4674</v>
      </c>
      <c r="G2468">
        <v>67592</v>
      </c>
      <c r="H2468">
        <v>7331</v>
      </c>
      <c r="I2468" s="25" t="s">
        <v>2744</v>
      </c>
      <c r="J2468" t="s">
        <v>2650</v>
      </c>
      <c r="M2468" s="49"/>
    </row>
    <row r="2469" spans="6:13" x14ac:dyDescent="0.25">
      <c r="F2469" t="s">
        <v>4675</v>
      </c>
      <c r="G2469">
        <v>61197</v>
      </c>
      <c r="H2469">
        <v>6440</v>
      </c>
      <c r="I2469" s="25" t="s">
        <v>2667</v>
      </c>
      <c r="J2469" t="s">
        <v>3036</v>
      </c>
      <c r="M2469" s="49"/>
    </row>
    <row r="2470" spans="6:13" x14ac:dyDescent="0.25">
      <c r="F2470" t="s">
        <v>4676</v>
      </c>
      <c r="G2470">
        <v>92685</v>
      </c>
      <c r="H2470">
        <v>9374</v>
      </c>
      <c r="I2470" s="25" t="s">
        <v>2671</v>
      </c>
      <c r="J2470" t="s">
        <v>3041</v>
      </c>
      <c r="M2470" s="49"/>
    </row>
    <row r="2471" spans="6:13" x14ac:dyDescent="0.25">
      <c r="F2471" t="s">
        <v>4677</v>
      </c>
      <c r="G2471">
        <v>92696</v>
      </c>
      <c r="H2471">
        <v>9374</v>
      </c>
      <c r="I2471" s="25" t="s">
        <v>2671</v>
      </c>
      <c r="J2471" t="s">
        <v>3041</v>
      </c>
      <c r="M2471" s="49"/>
    </row>
    <row r="2472" spans="6:13" x14ac:dyDescent="0.25">
      <c r="F2472" t="s">
        <v>4678</v>
      </c>
      <c r="G2472">
        <v>78737</v>
      </c>
      <c r="H2472">
        <v>8325</v>
      </c>
      <c r="I2472" s="25" t="s">
        <v>2639</v>
      </c>
      <c r="J2472" t="s">
        <v>2829</v>
      </c>
      <c r="M2472" s="49"/>
    </row>
    <row r="2473" spans="6:13" x14ac:dyDescent="0.25">
      <c r="F2473" t="s">
        <v>4679</v>
      </c>
      <c r="G2473">
        <v>24787</v>
      </c>
      <c r="H2473">
        <v>1058</v>
      </c>
      <c r="I2473" s="25" t="s">
        <v>2706</v>
      </c>
      <c r="J2473" t="s">
        <v>2707</v>
      </c>
      <c r="M2473" s="49"/>
    </row>
    <row r="2474" spans="6:13" x14ac:dyDescent="0.25">
      <c r="F2474" t="s">
        <v>4680</v>
      </c>
      <c r="G2474">
        <v>25938</v>
      </c>
      <c r="H2474">
        <v>1054</v>
      </c>
      <c r="I2474" s="25" t="s">
        <v>2706</v>
      </c>
      <c r="J2474" t="s">
        <v>2816</v>
      </c>
      <c r="M2474" s="49"/>
    </row>
    <row r="2475" spans="6:13" x14ac:dyDescent="0.25">
      <c r="F2475" t="s">
        <v>4681</v>
      </c>
      <c r="G2475">
        <v>54343</v>
      </c>
      <c r="H2475">
        <v>7235</v>
      </c>
      <c r="I2475" s="25" t="s">
        <v>2744</v>
      </c>
      <c r="J2475" t="s">
        <v>3016</v>
      </c>
      <c r="M2475" s="49"/>
    </row>
    <row r="2476" spans="6:13" x14ac:dyDescent="0.25">
      <c r="F2476" t="s">
        <v>4682</v>
      </c>
      <c r="G2476">
        <v>76596</v>
      </c>
      <c r="H2476">
        <v>8216</v>
      </c>
      <c r="I2476" s="25" t="s">
        <v>2639</v>
      </c>
      <c r="J2476" t="s">
        <v>3185</v>
      </c>
      <c r="M2476" s="49"/>
    </row>
    <row r="2477" spans="6:13" x14ac:dyDescent="0.25">
      <c r="F2477" t="s">
        <v>4313</v>
      </c>
      <c r="G2477">
        <v>79362</v>
      </c>
      <c r="H2477">
        <v>8316</v>
      </c>
      <c r="I2477" s="25" t="s">
        <v>2639</v>
      </c>
      <c r="J2477" t="s">
        <v>3385</v>
      </c>
      <c r="M2477" s="49"/>
    </row>
    <row r="2478" spans="6:13" x14ac:dyDescent="0.25">
      <c r="F2478" t="s">
        <v>4313</v>
      </c>
      <c r="G2478">
        <v>91301</v>
      </c>
      <c r="H2478">
        <v>9474</v>
      </c>
      <c r="I2478" s="25" t="s">
        <v>2671</v>
      </c>
      <c r="J2478" t="s">
        <v>4313</v>
      </c>
      <c r="M2478" s="49"/>
    </row>
    <row r="2479" spans="6:13" x14ac:dyDescent="0.25">
      <c r="F2479" t="s">
        <v>4683</v>
      </c>
      <c r="G2479">
        <v>74670</v>
      </c>
      <c r="H2479">
        <v>8126</v>
      </c>
      <c r="I2479" s="25" t="s">
        <v>2639</v>
      </c>
      <c r="J2479" t="s">
        <v>3901</v>
      </c>
      <c r="M2479" s="49"/>
    </row>
    <row r="2480" spans="6:13" x14ac:dyDescent="0.25">
      <c r="F2480" t="s">
        <v>4683</v>
      </c>
      <c r="G2480">
        <v>74670</v>
      </c>
      <c r="H2480">
        <v>8126</v>
      </c>
      <c r="I2480" s="25" t="s">
        <v>2639</v>
      </c>
      <c r="J2480" t="s">
        <v>3901</v>
      </c>
      <c r="M2480" s="49"/>
    </row>
    <row r="2481" spans="6:13" x14ac:dyDescent="0.25">
      <c r="F2481" t="s">
        <v>4684</v>
      </c>
      <c r="G2481">
        <v>76694</v>
      </c>
      <c r="H2481">
        <v>8215</v>
      </c>
      <c r="I2481" s="25" t="s">
        <v>2639</v>
      </c>
      <c r="J2481" t="s">
        <v>3345</v>
      </c>
      <c r="M2481" s="49"/>
    </row>
    <row r="2482" spans="6:13" x14ac:dyDescent="0.25">
      <c r="F2482" t="s">
        <v>4685</v>
      </c>
      <c r="G2482">
        <v>67147</v>
      </c>
      <c r="H2482">
        <v>7332</v>
      </c>
      <c r="I2482" s="25" t="s">
        <v>2744</v>
      </c>
      <c r="J2482" t="s">
        <v>3061</v>
      </c>
      <c r="M2482" s="49"/>
    </row>
    <row r="2483" spans="6:13" x14ac:dyDescent="0.25">
      <c r="F2483" t="s">
        <v>4686</v>
      </c>
      <c r="G2483">
        <v>3149</v>
      </c>
      <c r="H2483">
        <v>12071</v>
      </c>
      <c r="I2483" s="25" t="s">
        <v>2977</v>
      </c>
      <c r="J2483" t="s">
        <v>3985</v>
      </c>
      <c r="M2483" s="49"/>
    </row>
    <row r="2484" spans="6:13" x14ac:dyDescent="0.25">
      <c r="F2484" t="s">
        <v>4687</v>
      </c>
      <c r="G2484">
        <v>85659</v>
      </c>
      <c r="H2484">
        <v>9177</v>
      </c>
      <c r="I2484" s="25" t="s">
        <v>2671</v>
      </c>
      <c r="J2484" t="s">
        <v>3536</v>
      </c>
      <c r="M2484" s="49"/>
    </row>
    <row r="2485" spans="6:13" x14ac:dyDescent="0.25">
      <c r="F2485" t="s">
        <v>4688</v>
      </c>
      <c r="G2485">
        <v>85661</v>
      </c>
      <c r="H2485">
        <v>9175</v>
      </c>
      <c r="I2485" s="25" t="s">
        <v>2671</v>
      </c>
      <c r="J2485" t="s">
        <v>3121</v>
      </c>
      <c r="M2485" s="49"/>
    </row>
    <row r="2486" spans="6:13" x14ac:dyDescent="0.25">
      <c r="F2486" t="s">
        <v>4689</v>
      </c>
      <c r="G2486">
        <v>97833</v>
      </c>
      <c r="H2486">
        <v>9677</v>
      </c>
      <c r="I2486" s="25" t="s">
        <v>2671</v>
      </c>
      <c r="J2486" t="s">
        <v>3148</v>
      </c>
      <c r="M2486" s="49"/>
    </row>
    <row r="2487" spans="6:13" x14ac:dyDescent="0.25">
      <c r="F2487" t="s">
        <v>4690</v>
      </c>
      <c r="G2487">
        <v>35110</v>
      </c>
      <c r="H2487">
        <v>6635</v>
      </c>
      <c r="I2487" s="25" t="s">
        <v>2667</v>
      </c>
      <c r="J2487" t="s">
        <v>2929</v>
      </c>
      <c r="M2487" s="49"/>
    </row>
    <row r="2488" spans="6:13" x14ac:dyDescent="0.25">
      <c r="F2488" t="s">
        <v>4691</v>
      </c>
      <c r="G2488">
        <v>35066</v>
      </c>
      <c r="H2488">
        <v>6635</v>
      </c>
      <c r="I2488" s="25" t="s">
        <v>2667</v>
      </c>
      <c r="J2488" t="s">
        <v>2929</v>
      </c>
      <c r="M2488" s="49"/>
    </row>
    <row r="2489" spans="6:13" x14ac:dyDescent="0.25">
      <c r="F2489" t="s">
        <v>4691</v>
      </c>
      <c r="G2489">
        <v>9669</v>
      </c>
      <c r="H2489">
        <v>14522</v>
      </c>
      <c r="I2489" s="25" t="s">
        <v>2756</v>
      </c>
      <c r="J2489" t="s">
        <v>2721</v>
      </c>
      <c r="M2489" s="49"/>
    </row>
    <row r="2490" spans="6:13" x14ac:dyDescent="0.25">
      <c r="F2490" t="s">
        <v>4692</v>
      </c>
      <c r="G2490">
        <v>96528</v>
      </c>
      <c r="H2490">
        <v>16072</v>
      </c>
      <c r="I2490" s="25" t="s">
        <v>3005</v>
      </c>
      <c r="J2490" t="s">
        <v>2994</v>
      </c>
      <c r="M2490" s="49"/>
    </row>
    <row r="2491" spans="6:13" x14ac:dyDescent="0.25">
      <c r="F2491" t="s">
        <v>4693</v>
      </c>
      <c r="G2491">
        <v>74586</v>
      </c>
      <c r="H2491">
        <v>8127</v>
      </c>
      <c r="I2491" s="25" t="s">
        <v>2639</v>
      </c>
      <c r="J2491" t="s">
        <v>3747</v>
      </c>
      <c r="M2491" s="49"/>
    </row>
    <row r="2492" spans="6:13" x14ac:dyDescent="0.25">
      <c r="F2492" t="s">
        <v>4694</v>
      </c>
      <c r="G2492">
        <v>67468</v>
      </c>
      <c r="H2492">
        <v>7332</v>
      </c>
      <c r="I2492" s="25" t="s">
        <v>2744</v>
      </c>
      <c r="J2492" t="s">
        <v>3061</v>
      </c>
      <c r="M2492" s="49"/>
    </row>
    <row r="2493" spans="6:13" x14ac:dyDescent="0.25">
      <c r="F2493" t="s">
        <v>4694</v>
      </c>
      <c r="G2493">
        <v>67468</v>
      </c>
      <c r="H2493">
        <v>7332</v>
      </c>
      <c r="I2493" s="25" t="s">
        <v>2744</v>
      </c>
      <c r="J2493" t="s">
        <v>3061</v>
      </c>
      <c r="M2493" s="49"/>
    </row>
    <row r="2494" spans="6:13" x14ac:dyDescent="0.25">
      <c r="F2494" t="s">
        <v>4694</v>
      </c>
      <c r="G2494">
        <v>67468</v>
      </c>
      <c r="H2494">
        <v>7335</v>
      </c>
      <c r="I2494" s="25" t="s">
        <v>2744</v>
      </c>
      <c r="J2494" t="s">
        <v>3464</v>
      </c>
      <c r="M2494" s="49"/>
    </row>
    <row r="2495" spans="6:13" x14ac:dyDescent="0.25">
      <c r="F2495" t="s">
        <v>4694</v>
      </c>
      <c r="G2495">
        <v>67468</v>
      </c>
      <c r="H2495">
        <v>7335</v>
      </c>
      <c r="I2495" s="25" t="s">
        <v>2744</v>
      </c>
      <c r="J2495" t="s">
        <v>3464</v>
      </c>
      <c r="M2495" s="49"/>
    </row>
    <row r="2496" spans="6:13" x14ac:dyDescent="0.25">
      <c r="F2496" t="s">
        <v>4695</v>
      </c>
      <c r="G2496">
        <v>67227</v>
      </c>
      <c r="H2496">
        <v>7311</v>
      </c>
      <c r="I2496" s="25" t="s">
        <v>2744</v>
      </c>
      <c r="J2496" t="s">
        <v>4696</v>
      </c>
      <c r="M2496" s="49"/>
    </row>
    <row r="2497" spans="6:13" x14ac:dyDescent="0.25">
      <c r="F2497" t="s">
        <v>4697</v>
      </c>
      <c r="G2497">
        <v>60308</v>
      </c>
      <c r="H2497">
        <v>6412</v>
      </c>
      <c r="I2497" s="25" t="s">
        <v>2667</v>
      </c>
      <c r="J2497" t="s">
        <v>4698</v>
      </c>
      <c r="M2497" s="49"/>
    </row>
    <row r="2498" spans="6:13" x14ac:dyDescent="0.25">
      <c r="F2498" t="s">
        <v>4699</v>
      </c>
      <c r="G2498">
        <v>60594</v>
      </c>
      <c r="H2498">
        <v>6412</v>
      </c>
      <c r="I2498" s="25" t="s">
        <v>2667</v>
      </c>
      <c r="J2498" t="s">
        <v>4698</v>
      </c>
      <c r="M2498" s="49"/>
    </row>
    <row r="2499" spans="6:13" x14ac:dyDescent="0.25">
      <c r="F2499" t="s">
        <v>4699</v>
      </c>
      <c r="G2499">
        <v>60529</v>
      </c>
      <c r="H2499">
        <v>6412</v>
      </c>
      <c r="I2499" s="25" t="s">
        <v>2667</v>
      </c>
      <c r="J2499" t="s">
        <v>4698</v>
      </c>
      <c r="M2499" s="49"/>
    </row>
    <row r="2500" spans="6:13" x14ac:dyDescent="0.25">
      <c r="F2500" t="s">
        <v>4699</v>
      </c>
      <c r="G2500">
        <v>65936</v>
      </c>
      <c r="H2500">
        <v>6412</v>
      </c>
      <c r="I2500" s="25" t="s">
        <v>2667</v>
      </c>
      <c r="J2500" t="s">
        <v>4698</v>
      </c>
      <c r="M2500" s="49"/>
    </row>
    <row r="2501" spans="6:13" x14ac:dyDescent="0.25">
      <c r="F2501" t="s">
        <v>4699</v>
      </c>
      <c r="G2501">
        <v>60435</v>
      </c>
      <c r="H2501">
        <v>6412</v>
      </c>
      <c r="I2501" s="25" t="s">
        <v>2667</v>
      </c>
      <c r="J2501" t="s">
        <v>4698</v>
      </c>
      <c r="M2501" s="49"/>
    </row>
    <row r="2502" spans="6:13" x14ac:dyDescent="0.25">
      <c r="F2502" t="s">
        <v>4699</v>
      </c>
      <c r="G2502">
        <v>60318</v>
      </c>
      <c r="H2502">
        <v>6412</v>
      </c>
      <c r="I2502" s="25" t="s">
        <v>2667</v>
      </c>
      <c r="J2502" t="s">
        <v>4698</v>
      </c>
      <c r="M2502" s="49"/>
    </row>
    <row r="2503" spans="6:13" x14ac:dyDescent="0.25">
      <c r="F2503" t="s">
        <v>4699</v>
      </c>
      <c r="G2503">
        <v>65931</v>
      </c>
      <c r="H2503">
        <v>6412</v>
      </c>
      <c r="I2503" s="25" t="s">
        <v>2667</v>
      </c>
      <c r="J2503" t="s">
        <v>4698</v>
      </c>
      <c r="M2503" s="49"/>
    </row>
    <row r="2504" spans="6:13" x14ac:dyDescent="0.25">
      <c r="F2504" t="s">
        <v>4699</v>
      </c>
      <c r="G2504">
        <v>60389</v>
      </c>
      <c r="H2504">
        <v>6412</v>
      </c>
      <c r="I2504" s="25" t="s">
        <v>2667</v>
      </c>
      <c r="J2504" t="s">
        <v>4698</v>
      </c>
      <c r="M2504" s="49"/>
    </row>
    <row r="2505" spans="6:13" x14ac:dyDescent="0.25">
      <c r="F2505" t="s">
        <v>4699</v>
      </c>
      <c r="G2505">
        <v>65934</v>
      </c>
      <c r="H2505">
        <v>6412</v>
      </c>
      <c r="I2505" s="25" t="s">
        <v>2667</v>
      </c>
      <c r="J2505" t="s">
        <v>4698</v>
      </c>
      <c r="M2505" s="49"/>
    </row>
    <row r="2506" spans="6:13" x14ac:dyDescent="0.25">
      <c r="F2506" t="s">
        <v>4699</v>
      </c>
      <c r="G2506">
        <v>60489</v>
      </c>
      <c r="H2506">
        <v>6412</v>
      </c>
      <c r="I2506" s="25" t="s">
        <v>2667</v>
      </c>
      <c r="J2506" t="s">
        <v>4698</v>
      </c>
      <c r="M2506" s="49"/>
    </row>
    <row r="2507" spans="6:13" x14ac:dyDescent="0.25">
      <c r="F2507" t="s">
        <v>4699</v>
      </c>
      <c r="G2507">
        <v>60437</v>
      </c>
      <c r="H2507">
        <v>6412</v>
      </c>
      <c r="I2507" s="25" t="s">
        <v>2667</v>
      </c>
      <c r="J2507" t="s">
        <v>4698</v>
      </c>
      <c r="M2507" s="49"/>
    </row>
    <row r="2508" spans="6:13" x14ac:dyDescent="0.25">
      <c r="F2508" t="s">
        <v>4699</v>
      </c>
      <c r="G2508">
        <v>60596</v>
      </c>
      <c r="H2508">
        <v>6412</v>
      </c>
      <c r="I2508" s="25" t="s">
        <v>2667</v>
      </c>
      <c r="J2508" t="s">
        <v>4698</v>
      </c>
      <c r="M2508" s="49"/>
    </row>
    <row r="2509" spans="6:13" x14ac:dyDescent="0.25">
      <c r="F2509" t="s">
        <v>4699</v>
      </c>
      <c r="G2509">
        <v>60313</v>
      </c>
      <c r="H2509">
        <v>6412</v>
      </c>
      <c r="I2509" s="25" t="s">
        <v>2667</v>
      </c>
      <c r="J2509" t="s">
        <v>4698</v>
      </c>
      <c r="M2509" s="49"/>
    </row>
    <row r="2510" spans="6:13" x14ac:dyDescent="0.25">
      <c r="F2510" t="s">
        <v>4699</v>
      </c>
      <c r="G2510">
        <v>60431</v>
      </c>
      <c r="H2510">
        <v>6412</v>
      </c>
      <c r="I2510" s="25" t="s">
        <v>2667</v>
      </c>
      <c r="J2510" t="s">
        <v>4698</v>
      </c>
      <c r="M2510" s="49"/>
    </row>
    <row r="2511" spans="6:13" x14ac:dyDescent="0.25">
      <c r="F2511" t="s">
        <v>4699</v>
      </c>
      <c r="G2511">
        <v>60320</v>
      </c>
      <c r="H2511">
        <v>6412</v>
      </c>
      <c r="I2511" s="25" t="s">
        <v>2667</v>
      </c>
      <c r="J2511" t="s">
        <v>4698</v>
      </c>
      <c r="M2511" s="49"/>
    </row>
    <row r="2512" spans="6:13" x14ac:dyDescent="0.25">
      <c r="F2512" t="s">
        <v>4699</v>
      </c>
      <c r="G2512">
        <v>60386</v>
      </c>
      <c r="H2512">
        <v>6412</v>
      </c>
      <c r="I2512" s="25" t="s">
        <v>2667</v>
      </c>
      <c r="J2512" t="s">
        <v>4698</v>
      </c>
      <c r="M2512" s="49"/>
    </row>
    <row r="2513" spans="6:13" x14ac:dyDescent="0.25">
      <c r="F2513" t="s">
        <v>4699</v>
      </c>
      <c r="G2513">
        <v>60487</v>
      </c>
      <c r="H2513">
        <v>6412</v>
      </c>
      <c r="I2513" s="25" t="s">
        <v>2667</v>
      </c>
      <c r="J2513" t="s">
        <v>4698</v>
      </c>
      <c r="M2513" s="49"/>
    </row>
    <row r="2514" spans="6:13" x14ac:dyDescent="0.25">
      <c r="F2514" t="s">
        <v>4699</v>
      </c>
      <c r="G2514">
        <v>60323</v>
      </c>
      <c r="H2514">
        <v>6412</v>
      </c>
      <c r="I2514" s="25" t="s">
        <v>2667</v>
      </c>
      <c r="J2514" t="s">
        <v>4698</v>
      </c>
      <c r="M2514" s="49"/>
    </row>
    <row r="2515" spans="6:13" x14ac:dyDescent="0.25">
      <c r="F2515" t="s">
        <v>4699</v>
      </c>
      <c r="G2515">
        <v>60488</v>
      </c>
      <c r="H2515">
        <v>6412</v>
      </c>
      <c r="I2515" s="25" t="s">
        <v>2667</v>
      </c>
      <c r="J2515" t="s">
        <v>4698</v>
      </c>
      <c r="M2515" s="49"/>
    </row>
    <row r="2516" spans="6:13" x14ac:dyDescent="0.25">
      <c r="F2516" t="s">
        <v>4699</v>
      </c>
      <c r="G2516">
        <v>60438</v>
      </c>
      <c r="H2516">
        <v>6412</v>
      </c>
      <c r="I2516" s="25" t="s">
        <v>2667</v>
      </c>
      <c r="J2516" t="s">
        <v>4698</v>
      </c>
      <c r="M2516" s="49"/>
    </row>
    <row r="2517" spans="6:13" x14ac:dyDescent="0.25">
      <c r="F2517" t="s">
        <v>4699</v>
      </c>
      <c r="G2517">
        <v>60433</v>
      </c>
      <c r="H2517">
        <v>6412</v>
      </c>
      <c r="I2517" s="25" t="s">
        <v>2667</v>
      </c>
      <c r="J2517" t="s">
        <v>4698</v>
      </c>
      <c r="M2517" s="49"/>
    </row>
    <row r="2518" spans="6:13" x14ac:dyDescent="0.25">
      <c r="F2518" t="s">
        <v>4699</v>
      </c>
      <c r="G2518">
        <v>65929</v>
      </c>
      <c r="H2518">
        <v>6412</v>
      </c>
      <c r="I2518" s="25" t="s">
        <v>2667</v>
      </c>
      <c r="J2518" t="s">
        <v>4698</v>
      </c>
      <c r="M2518" s="49"/>
    </row>
    <row r="2519" spans="6:13" x14ac:dyDescent="0.25">
      <c r="F2519" t="s">
        <v>4699</v>
      </c>
      <c r="G2519">
        <v>60528</v>
      </c>
      <c r="H2519">
        <v>6412</v>
      </c>
      <c r="I2519" s="25" t="s">
        <v>2667</v>
      </c>
      <c r="J2519" t="s">
        <v>4698</v>
      </c>
      <c r="M2519" s="49"/>
    </row>
    <row r="2520" spans="6:13" x14ac:dyDescent="0.25">
      <c r="F2520" t="s">
        <v>4699</v>
      </c>
      <c r="G2520">
        <v>60385</v>
      </c>
      <c r="H2520">
        <v>6412</v>
      </c>
      <c r="I2520" s="25" t="s">
        <v>2667</v>
      </c>
      <c r="J2520" t="s">
        <v>4698</v>
      </c>
      <c r="M2520" s="49"/>
    </row>
    <row r="2521" spans="6:13" x14ac:dyDescent="0.25">
      <c r="F2521" t="s">
        <v>4699</v>
      </c>
      <c r="G2521">
        <v>60329</v>
      </c>
      <c r="H2521">
        <v>6412</v>
      </c>
      <c r="I2521" s="25" t="s">
        <v>2667</v>
      </c>
      <c r="J2521" t="s">
        <v>4698</v>
      </c>
      <c r="M2521" s="49"/>
    </row>
    <row r="2522" spans="6:13" x14ac:dyDescent="0.25">
      <c r="F2522" t="s">
        <v>4699</v>
      </c>
      <c r="G2522">
        <v>60599</v>
      </c>
      <c r="H2522">
        <v>6412</v>
      </c>
      <c r="I2522" s="25" t="s">
        <v>2667</v>
      </c>
      <c r="J2522" t="s">
        <v>4698</v>
      </c>
      <c r="M2522" s="49"/>
    </row>
    <row r="2523" spans="6:13" x14ac:dyDescent="0.25">
      <c r="F2523" t="s">
        <v>4699</v>
      </c>
      <c r="G2523">
        <v>60311</v>
      </c>
      <c r="H2523">
        <v>6412</v>
      </c>
      <c r="I2523" s="25" t="s">
        <v>2667</v>
      </c>
      <c r="J2523" t="s">
        <v>4698</v>
      </c>
      <c r="M2523" s="49"/>
    </row>
    <row r="2524" spans="6:13" x14ac:dyDescent="0.25">
      <c r="F2524" t="s">
        <v>4699</v>
      </c>
      <c r="G2524">
        <v>60327</v>
      </c>
      <c r="H2524">
        <v>6412</v>
      </c>
      <c r="I2524" s="25" t="s">
        <v>2667</v>
      </c>
      <c r="J2524" t="s">
        <v>4698</v>
      </c>
      <c r="M2524" s="49"/>
    </row>
    <row r="2525" spans="6:13" x14ac:dyDescent="0.25">
      <c r="F2525" t="s">
        <v>4699</v>
      </c>
      <c r="G2525">
        <v>60322</v>
      </c>
      <c r="H2525">
        <v>6412</v>
      </c>
      <c r="I2525" s="25" t="s">
        <v>2667</v>
      </c>
      <c r="J2525" t="s">
        <v>4698</v>
      </c>
      <c r="M2525" s="49"/>
    </row>
    <row r="2526" spans="6:13" x14ac:dyDescent="0.25">
      <c r="F2526" t="s">
        <v>4699</v>
      </c>
      <c r="G2526">
        <v>60439</v>
      </c>
      <c r="H2526">
        <v>6412</v>
      </c>
      <c r="I2526" s="25" t="s">
        <v>2667</v>
      </c>
      <c r="J2526" t="s">
        <v>4698</v>
      </c>
      <c r="M2526" s="49"/>
    </row>
    <row r="2527" spans="6:13" x14ac:dyDescent="0.25">
      <c r="F2527" t="s">
        <v>4699</v>
      </c>
      <c r="G2527">
        <v>60314</v>
      </c>
      <c r="H2527">
        <v>6412</v>
      </c>
      <c r="I2527" s="25" t="s">
        <v>2667</v>
      </c>
      <c r="J2527" t="s">
        <v>4698</v>
      </c>
      <c r="M2527" s="49"/>
    </row>
    <row r="2528" spans="6:13" x14ac:dyDescent="0.25">
      <c r="F2528" t="s">
        <v>4699</v>
      </c>
      <c r="G2528">
        <v>60325</v>
      </c>
      <c r="H2528">
        <v>6412</v>
      </c>
      <c r="I2528" s="25" t="s">
        <v>2667</v>
      </c>
      <c r="J2528" t="s">
        <v>4698</v>
      </c>
      <c r="M2528" s="49"/>
    </row>
    <row r="2529" spans="6:13" x14ac:dyDescent="0.25">
      <c r="F2529" t="s">
        <v>4699</v>
      </c>
      <c r="G2529">
        <v>60388</v>
      </c>
      <c r="H2529">
        <v>6412</v>
      </c>
      <c r="I2529" s="25" t="s">
        <v>2667</v>
      </c>
      <c r="J2529" t="s">
        <v>4698</v>
      </c>
      <c r="M2529" s="49"/>
    </row>
    <row r="2530" spans="6:13" x14ac:dyDescent="0.25">
      <c r="F2530" t="s">
        <v>4699</v>
      </c>
      <c r="G2530">
        <v>65933</v>
      </c>
      <c r="H2530">
        <v>6412</v>
      </c>
      <c r="I2530" s="25" t="s">
        <v>2667</v>
      </c>
      <c r="J2530" t="s">
        <v>4698</v>
      </c>
      <c r="M2530" s="49"/>
    </row>
    <row r="2531" spans="6:13" x14ac:dyDescent="0.25">
      <c r="F2531" t="s">
        <v>4699</v>
      </c>
      <c r="G2531">
        <v>60316</v>
      </c>
      <c r="H2531">
        <v>6412</v>
      </c>
      <c r="I2531" s="25" t="s">
        <v>2667</v>
      </c>
      <c r="J2531" t="s">
        <v>4698</v>
      </c>
      <c r="M2531" s="49"/>
    </row>
    <row r="2532" spans="6:13" x14ac:dyDescent="0.25">
      <c r="F2532" t="s">
        <v>4699</v>
      </c>
      <c r="G2532">
        <v>60486</v>
      </c>
      <c r="H2532">
        <v>6412</v>
      </c>
      <c r="I2532" s="25" t="s">
        <v>2667</v>
      </c>
      <c r="J2532" t="s">
        <v>4698</v>
      </c>
      <c r="M2532" s="49"/>
    </row>
    <row r="2533" spans="6:13" x14ac:dyDescent="0.25">
      <c r="F2533" t="s">
        <v>4699</v>
      </c>
      <c r="G2533">
        <v>60326</v>
      </c>
      <c r="H2533">
        <v>6412</v>
      </c>
      <c r="I2533" s="25" t="s">
        <v>2667</v>
      </c>
      <c r="J2533" t="s">
        <v>4698</v>
      </c>
      <c r="M2533" s="49"/>
    </row>
    <row r="2534" spans="6:13" x14ac:dyDescent="0.25">
      <c r="F2534" t="s">
        <v>4699</v>
      </c>
      <c r="G2534">
        <v>60598</v>
      </c>
      <c r="H2534">
        <v>6412</v>
      </c>
      <c r="I2534" s="25" t="s">
        <v>2667</v>
      </c>
      <c r="J2534" t="s">
        <v>4698</v>
      </c>
      <c r="M2534" s="49"/>
    </row>
    <row r="2535" spans="6:13" x14ac:dyDescent="0.25">
      <c r="F2535" t="s">
        <v>4699</v>
      </c>
      <c r="G2535">
        <v>60549</v>
      </c>
      <c r="H2535">
        <v>6412</v>
      </c>
      <c r="I2535" s="25" t="s">
        <v>2667</v>
      </c>
      <c r="J2535" t="s">
        <v>4698</v>
      </c>
      <c r="M2535" s="49"/>
    </row>
    <row r="2536" spans="6:13" x14ac:dyDescent="0.25">
      <c r="F2536" t="s">
        <v>4700</v>
      </c>
      <c r="G2536">
        <v>60310</v>
      </c>
      <c r="H2536">
        <v>6412</v>
      </c>
      <c r="I2536" s="25" t="s">
        <v>2667</v>
      </c>
      <c r="J2536" t="s">
        <v>4698</v>
      </c>
      <c r="M2536" s="49"/>
    </row>
    <row r="2537" spans="6:13" x14ac:dyDescent="0.25">
      <c r="F2537" t="s">
        <v>4701</v>
      </c>
      <c r="G2537">
        <v>60306</v>
      </c>
      <c r="H2537">
        <v>6412</v>
      </c>
      <c r="I2537" s="25" t="s">
        <v>2667</v>
      </c>
      <c r="J2537" t="s">
        <v>4698</v>
      </c>
      <c r="M2537" s="49"/>
    </row>
    <row r="2538" spans="6:13" x14ac:dyDescent="0.25">
      <c r="F2538" t="s">
        <v>4702</v>
      </c>
      <c r="G2538">
        <v>15232</v>
      </c>
      <c r="H2538">
        <v>12053</v>
      </c>
      <c r="I2538" s="25" t="s">
        <v>2977</v>
      </c>
      <c r="J2538" t="s">
        <v>2754</v>
      </c>
      <c r="M2538" s="49"/>
    </row>
    <row r="2539" spans="6:13" x14ac:dyDescent="0.25">
      <c r="F2539" t="s">
        <v>4702</v>
      </c>
      <c r="G2539">
        <v>15230</v>
      </c>
      <c r="H2539">
        <v>12053</v>
      </c>
      <c r="I2539" s="25" t="s">
        <v>2977</v>
      </c>
      <c r="J2539" t="s">
        <v>2754</v>
      </c>
      <c r="M2539" s="49"/>
    </row>
    <row r="2540" spans="6:13" x14ac:dyDescent="0.25">
      <c r="F2540" t="s">
        <v>4702</v>
      </c>
      <c r="G2540">
        <v>15234</v>
      </c>
      <c r="H2540">
        <v>12053</v>
      </c>
      <c r="I2540" s="25" t="s">
        <v>2977</v>
      </c>
      <c r="J2540" t="s">
        <v>2754</v>
      </c>
      <c r="M2540" s="49"/>
    </row>
    <row r="2541" spans="6:13" x14ac:dyDescent="0.25">
      <c r="F2541" t="s">
        <v>4703</v>
      </c>
      <c r="G2541">
        <v>64407</v>
      </c>
      <c r="H2541">
        <v>6437</v>
      </c>
      <c r="I2541" s="25" t="s">
        <v>2667</v>
      </c>
      <c r="J2541" t="s">
        <v>3295</v>
      </c>
      <c r="M2541" s="49"/>
    </row>
    <row r="2542" spans="6:13" x14ac:dyDescent="0.25">
      <c r="F2542" t="s">
        <v>4704</v>
      </c>
      <c r="G2542">
        <v>6259</v>
      </c>
      <c r="H2542">
        <v>15088</v>
      </c>
      <c r="I2542" s="25" t="s">
        <v>2862</v>
      </c>
      <c r="J2542" t="s">
        <v>2965</v>
      </c>
      <c r="M2542" s="49"/>
    </row>
    <row r="2543" spans="6:13" x14ac:dyDescent="0.25">
      <c r="F2543" t="s">
        <v>4705</v>
      </c>
      <c r="G2543">
        <v>76833</v>
      </c>
      <c r="H2543">
        <v>7337</v>
      </c>
      <c r="I2543" s="25" t="s">
        <v>2744</v>
      </c>
      <c r="J2543" t="s">
        <v>2877</v>
      </c>
      <c r="M2543" s="49"/>
    </row>
    <row r="2544" spans="6:13" x14ac:dyDescent="0.25">
      <c r="F2544" t="s">
        <v>4706</v>
      </c>
      <c r="G2544">
        <v>18461</v>
      </c>
      <c r="H2544">
        <v>13073</v>
      </c>
      <c r="I2544" s="25" t="s">
        <v>2812</v>
      </c>
      <c r="J2544" t="s">
        <v>2813</v>
      </c>
      <c r="M2544" s="49"/>
    </row>
    <row r="2545" spans="6:13" x14ac:dyDescent="0.25">
      <c r="F2545" t="s">
        <v>4707</v>
      </c>
      <c r="G2545">
        <v>83112</v>
      </c>
      <c r="H2545">
        <v>9187</v>
      </c>
      <c r="I2545" s="25" t="s">
        <v>2671</v>
      </c>
      <c r="J2545" t="s">
        <v>2866</v>
      </c>
      <c r="M2545" s="49"/>
    </row>
    <row r="2546" spans="6:13" x14ac:dyDescent="0.25">
      <c r="F2546" t="s">
        <v>4708</v>
      </c>
      <c r="G2546">
        <v>94258</v>
      </c>
      <c r="H2546">
        <v>9276</v>
      </c>
      <c r="I2546" s="25" t="s">
        <v>2671</v>
      </c>
      <c r="J2546" t="s">
        <v>2699</v>
      </c>
      <c r="M2546" s="49"/>
    </row>
    <row r="2547" spans="6:13" x14ac:dyDescent="0.25">
      <c r="F2547" t="s">
        <v>4709</v>
      </c>
      <c r="G2547">
        <v>83553</v>
      </c>
      <c r="H2547">
        <v>9175</v>
      </c>
      <c r="I2547" s="25" t="s">
        <v>2671</v>
      </c>
      <c r="J2547" t="s">
        <v>3121</v>
      </c>
      <c r="M2547" s="49"/>
    </row>
    <row r="2548" spans="6:13" x14ac:dyDescent="0.25">
      <c r="F2548" t="s">
        <v>4710</v>
      </c>
      <c r="G2548">
        <v>9623</v>
      </c>
      <c r="H2548">
        <v>14522</v>
      </c>
      <c r="I2548" s="25" t="s">
        <v>2756</v>
      </c>
      <c r="J2548" t="s">
        <v>2721</v>
      </c>
      <c r="M2548" s="49"/>
    </row>
    <row r="2549" spans="6:13" x14ac:dyDescent="0.25">
      <c r="F2549" t="s">
        <v>4711</v>
      </c>
      <c r="G2549">
        <v>85447</v>
      </c>
      <c r="H2549">
        <v>9177</v>
      </c>
      <c r="I2549" s="25" t="s">
        <v>2671</v>
      </c>
      <c r="J2549" t="s">
        <v>3536</v>
      </c>
      <c r="M2549" s="49"/>
    </row>
    <row r="2550" spans="6:13" x14ac:dyDescent="0.25">
      <c r="F2550" t="s">
        <v>4712</v>
      </c>
      <c r="G2550">
        <v>8427</v>
      </c>
      <c r="H2550">
        <v>14524</v>
      </c>
      <c r="I2550" s="25" t="s">
        <v>2756</v>
      </c>
      <c r="J2550" t="s">
        <v>4045</v>
      </c>
      <c r="M2550" s="49"/>
    </row>
    <row r="2551" spans="6:13" x14ac:dyDescent="0.25">
      <c r="F2551" t="s">
        <v>4713</v>
      </c>
      <c r="G2551">
        <v>50226</v>
      </c>
      <c r="H2551">
        <v>5362</v>
      </c>
      <c r="I2551" s="25" t="s">
        <v>2644</v>
      </c>
      <c r="J2551" t="s">
        <v>2947</v>
      </c>
      <c r="M2551" s="49"/>
    </row>
    <row r="2552" spans="6:13" x14ac:dyDescent="0.25">
      <c r="F2552" t="s">
        <v>4714</v>
      </c>
      <c r="G2552">
        <v>31084</v>
      </c>
      <c r="H2552">
        <v>3254</v>
      </c>
      <c r="I2552" s="25" t="s">
        <v>2695</v>
      </c>
      <c r="J2552" t="s">
        <v>2817</v>
      </c>
      <c r="M2552" s="49"/>
    </row>
    <row r="2553" spans="6:13" x14ac:dyDescent="0.25">
      <c r="F2553" t="s">
        <v>4714</v>
      </c>
      <c r="G2553">
        <v>31084</v>
      </c>
      <c r="H2553">
        <v>3254</v>
      </c>
      <c r="I2553" s="25" t="s">
        <v>2695</v>
      </c>
      <c r="J2553" t="s">
        <v>2817</v>
      </c>
      <c r="M2553" s="49"/>
    </row>
    <row r="2554" spans="6:13" x14ac:dyDescent="0.25">
      <c r="F2554" t="s">
        <v>4715</v>
      </c>
      <c r="G2554">
        <v>21717</v>
      </c>
      <c r="H2554">
        <v>3359</v>
      </c>
      <c r="I2554" s="25" t="s">
        <v>2695</v>
      </c>
      <c r="J2554" t="s">
        <v>2779</v>
      </c>
      <c r="M2554" s="49"/>
    </row>
    <row r="2555" spans="6:13" x14ac:dyDescent="0.25">
      <c r="F2555" t="s">
        <v>4716</v>
      </c>
      <c r="G2555">
        <v>15370</v>
      </c>
      <c r="H2555">
        <v>12064</v>
      </c>
      <c r="I2555" s="25" t="s">
        <v>2977</v>
      </c>
      <c r="J2555" t="s">
        <v>2864</v>
      </c>
      <c r="M2555" s="49"/>
    </row>
    <row r="2556" spans="6:13" x14ac:dyDescent="0.25">
      <c r="F2556" t="s">
        <v>4717</v>
      </c>
      <c r="G2556">
        <v>79348</v>
      </c>
      <c r="H2556">
        <v>8316</v>
      </c>
      <c r="I2556" s="25" t="s">
        <v>2639</v>
      </c>
      <c r="J2556" t="s">
        <v>3385</v>
      </c>
      <c r="M2556" s="49"/>
    </row>
    <row r="2557" spans="6:13" x14ac:dyDescent="0.25">
      <c r="F2557" t="s">
        <v>2758</v>
      </c>
      <c r="G2557">
        <v>9599</v>
      </c>
      <c r="H2557">
        <v>14522</v>
      </c>
      <c r="I2557" s="25" t="s">
        <v>2756</v>
      </c>
      <c r="J2557" t="s">
        <v>2721</v>
      </c>
      <c r="M2557" s="49"/>
    </row>
    <row r="2558" spans="6:13" x14ac:dyDescent="0.25">
      <c r="F2558" t="s">
        <v>4718</v>
      </c>
      <c r="G2558">
        <v>71691</v>
      </c>
      <c r="H2558">
        <v>8118</v>
      </c>
      <c r="I2558" s="25" t="s">
        <v>2639</v>
      </c>
      <c r="J2558" t="s">
        <v>2763</v>
      </c>
      <c r="M2558" s="49"/>
    </row>
    <row r="2559" spans="6:13" x14ac:dyDescent="0.25">
      <c r="F2559" t="s">
        <v>4719</v>
      </c>
      <c r="G2559">
        <v>21729</v>
      </c>
      <c r="H2559">
        <v>3359</v>
      </c>
      <c r="I2559" s="25" t="s">
        <v>2695</v>
      </c>
      <c r="J2559" t="s">
        <v>2779</v>
      </c>
      <c r="M2559" s="49"/>
    </row>
    <row r="2560" spans="6:13" x14ac:dyDescent="0.25">
      <c r="F2560" t="s">
        <v>4720</v>
      </c>
      <c r="G2560">
        <v>79106</v>
      </c>
      <c r="H2560">
        <v>8311</v>
      </c>
      <c r="I2560" s="25" t="s">
        <v>2639</v>
      </c>
      <c r="J2560" t="s">
        <v>4721</v>
      </c>
      <c r="M2560" s="49"/>
    </row>
    <row r="2561" spans="6:13" x14ac:dyDescent="0.25">
      <c r="F2561" t="s">
        <v>4720</v>
      </c>
      <c r="G2561">
        <v>79106</v>
      </c>
      <c r="H2561">
        <v>8311</v>
      </c>
      <c r="I2561" s="25" t="s">
        <v>2639</v>
      </c>
      <c r="J2561" t="s">
        <v>4721</v>
      </c>
      <c r="M2561" s="49"/>
    </row>
    <row r="2562" spans="6:13" x14ac:dyDescent="0.25">
      <c r="F2562" t="s">
        <v>4720</v>
      </c>
      <c r="G2562">
        <v>79115</v>
      </c>
      <c r="H2562">
        <v>8311</v>
      </c>
      <c r="I2562" s="25" t="s">
        <v>2639</v>
      </c>
      <c r="J2562" t="s">
        <v>4721</v>
      </c>
      <c r="M2562" s="49"/>
    </row>
    <row r="2563" spans="6:13" x14ac:dyDescent="0.25">
      <c r="F2563" t="s">
        <v>4720</v>
      </c>
      <c r="G2563">
        <v>79102</v>
      </c>
      <c r="H2563">
        <v>8311</v>
      </c>
      <c r="I2563" s="25" t="s">
        <v>2639</v>
      </c>
      <c r="J2563" t="s">
        <v>4721</v>
      </c>
      <c r="M2563" s="49"/>
    </row>
    <row r="2564" spans="6:13" x14ac:dyDescent="0.25">
      <c r="F2564" t="s">
        <v>4720</v>
      </c>
      <c r="G2564">
        <v>79108</v>
      </c>
      <c r="H2564">
        <v>8311</v>
      </c>
      <c r="I2564" s="25" t="s">
        <v>2639</v>
      </c>
      <c r="J2564" t="s">
        <v>4721</v>
      </c>
      <c r="M2564" s="49"/>
    </row>
    <row r="2565" spans="6:13" x14ac:dyDescent="0.25">
      <c r="F2565" t="s">
        <v>4720</v>
      </c>
      <c r="G2565">
        <v>79100</v>
      </c>
      <c r="H2565">
        <v>8311</v>
      </c>
      <c r="I2565" s="25" t="s">
        <v>2639</v>
      </c>
      <c r="J2565" t="s">
        <v>4721</v>
      </c>
      <c r="M2565" s="49"/>
    </row>
    <row r="2566" spans="6:13" x14ac:dyDescent="0.25">
      <c r="F2566" t="s">
        <v>4720</v>
      </c>
      <c r="G2566">
        <v>79117</v>
      </c>
      <c r="H2566">
        <v>8311</v>
      </c>
      <c r="I2566" s="25" t="s">
        <v>2639</v>
      </c>
      <c r="J2566" t="s">
        <v>4721</v>
      </c>
      <c r="M2566" s="49"/>
    </row>
    <row r="2567" spans="6:13" x14ac:dyDescent="0.25">
      <c r="F2567" t="s">
        <v>4720</v>
      </c>
      <c r="G2567">
        <v>79110</v>
      </c>
      <c r="H2567">
        <v>8311</v>
      </c>
      <c r="I2567" s="25" t="s">
        <v>2639</v>
      </c>
      <c r="J2567" t="s">
        <v>4721</v>
      </c>
      <c r="M2567" s="49"/>
    </row>
    <row r="2568" spans="6:13" x14ac:dyDescent="0.25">
      <c r="F2568" t="s">
        <v>4720</v>
      </c>
      <c r="G2568">
        <v>79098</v>
      </c>
      <c r="H2568">
        <v>8311</v>
      </c>
      <c r="I2568" s="25" t="s">
        <v>2639</v>
      </c>
      <c r="J2568" t="s">
        <v>4721</v>
      </c>
      <c r="M2568" s="49"/>
    </row>
    <row r="2569" spans="6:13" x14ac:dyDescent="0.25">
      <c r="F2569" t="s">
        <v>4720</v>
      </c>
      <c r="G2569">
        <v>79108</v>
      </c>
      <c r="H2569">
        <v>8311</v>
      </c>
      <c r="I2569" s="25" t="s">
        <v>2639</v>
      </c>
      <c r="J2569" t="s">
        <v>4721</v>
      </c>
      <c r="M2569" s="49"/>
    </row>
    <row r="2570" spans="6:13" x14ac:dyDescent="0.25">
      <c r="F2570" t="s">
        <v>4720</v>
      </c>
      <c r="G2570">
        <v>79115</v>
      </c>
      <c r="H2570">
        <v>8311</v>
      </c>
      <c r="I2570" s="25" t="s">
        <v>2639</v>
      </c>
      <c r="J2570" t="s">
        <v>4721</v>
      </c>
      <c r="M2570" s="49"/>
    </row>
    <row r="2571" spans="6:13" x14ac:dyDescent="0.25">
      <c r="F2571" t="s">
        <v>4720</v>
      </c>
      <c r="G2571">
        <v>79112</v>
      </c>
      <c r="H2571">
        <v>8311</v>
      </c>
      <c r="I2571" s="25" t="s">
        <v>2639</v>
      </c>
      <c r="J2571" t="s">
        <v>4721</v>
      </c>
      <c r="M2571" s="49"/>
    </row>
    <row r="2572" spans="6:13" x14ac:dyDescent="0.25">
      <c r="F2572" t="s">
        <v>4720</v>
      </c>
      <c r="G2572">
        <v>79106</v>
      </c>
      <c r="H2572">
        <v>8311</v>
      </c>
      <c r="I2572" s="25" t="s">
        <v>2639</v>
      </c>
      <c r="J2572" t="s">
        <v>4721</v>
      </c>
      <c r="M2572" s="49"/>
    </row>
    <row r="2573" spans="6:13" x14ac:dyDescent="0.25">
      <c r="F2573" t="s">
        <v>4720</v>
      </c>
      <c r="G2573">
        <v>79106</v>
      </c>
      <c r="H2573">
        <v>8311</v>
      </c>
      <c r="I2573" s="25" t="s">
        <v>2639</v>
      </c>
      <c r="J2573" t="s">
        <v>4721</v>
      </c>
      <c r="M2573" s="49"/>
    </row>
    <row r="2574" spans="6:13" x14ac:dyDescent="0.25">
      <c r="F2574" t="s">
        <v>4720</v>
      </c>
      <c r="G2574">
        <v>79117</v>
      </c>
      <c r="H2574">
        <v>8311</v>
      </c>
      <c r="I2574" s="25" t="s">
        <v>2639</v>
      </c>
      <c r="J2574" t="s">
        <v>4721</v>
      </c>
      <c r="M2574" s="49"/>
    </row>
    <row r="2575" spans="6:13" x14ac:dyDescent="0.25">
      <c r="F2575" t="s">
        <v>4720</v>
      </c>
      <c r="G2575">
        <v>79114</v>
      </c>
      <c r="H2575">
        <v>8311</v>
      </c>
      <c r="I2575" s="25" t="s">
        <v>2639</v>
      </c>
      <c r="J2575" t="s">
        <v>4721</v>
      </c>
      <c r="M2575" s="49"/>
    </row>
    <row r="2576" spans="6:13" x14ac:dyDescent="0.25">
      <c r="F2576" t="s">
        <v>4720</v>
      </c>
      <c r="G2576">
        <v>79104</v>
      </c>
      <c r="H2576">
        <v>8311</v>
      </c>
      <c r="I2576" s="25" t="s">
        <v>2639</v>
      </c>
      <c r="J2576" t="s">
        <v>4721</v>
      </c>
      <c r="M2576" s="49"/>
    </row>
    <row r="2577" spans="6:13" x14ac:dyDescent="0.25">
      <c r="F2577" t="s">
        <v>4720</v>
      </c>
      <c r="G2577">
        <v>79110</v>
      </c>
      <c r="H2577">
        <v>8311</v>
      </c>
      <c r="I2577" s="25" t="s">
        <v>2639</v>
      </c>
      <c r="J2577" t="s">
        <v>4721</v>
      </c>
      <c r="M2577" s="49"/>
    </row>
    <row r="2578" spans="6:13" x14ac:dyDescent="0.25">
      <c r="F2578" t="s">
        <v>4720</v>
      </c>
      <c r="G2578">
        <v>79111</v>
      </c>
      <c r="H2578">
        <v>8311</v>
      </c>
      <c r="I2578" s="25" t="s">
        <v>2639</v>
      </c>
      <c r="J2578" t="s">
        <v>4721</v>
      </c>
      <c r="M2578" s="49"/>
    </row>
    <row r="2579" spans="6:13" x14ac:dyDescent="0.25">
      <c r="F2579" t="s">
        <v>4720</v>
      </c>
      <c r="G2579">
        <v>79106</v>
      </c>
      <c r="H2579">
        <v>8311</v>
      </c>
      <c r="I2579" s="25" t="s">
        <v>2639</v>
      </c>
      <c r="J2579" t="s">
        <v>4721</v>
      </c>
      <c r="M2579" s="49"/>
    </row>
    <row r="2580" spans="6:13" x14ac:dyDescent="0.25">
      <c r="F2580" t="s">
        <v>4722</v>
      </c>
      <c r="G2580">
        <v>36399</v>
      </c>
      <c r="H2580">
        <v>6535</v>
      </c>
      <c r="I2580" s="25" t="s">
        <v>2667</v>
      </c>
      <c r="J2580" t="s">
        <v>2967</v>
      </c>
      <c r="M2580" s="49"/>
    </row>
    <row r="2581" spans="6:13" x14ac:dyDescent="0.25">
      <c r="F2581" t="s">
        <v>4723</v>
      </c>
      <c r="G2581">
        <v>63579</v>
      </c>
      <c r="H2581">
        <v>6435</v>
      </c>
      <c r="I2581" s="25" t="s">
        <v>2667</v>
      </c>
      <c r="J2581" t="s">
        <v>3324</v>
      </c>
      <c r="M2581" s="49"/>
    </row>
    <row r="2582" spans="6:13" x14ac:dyDescent="0.25">
      <c r="F2582" t="s">
        <v>4724</v>
      </c>
      <c r="G2582">
        <v>92271</v>
      </c>
      <c r="H2582">
        <v>9371</v>
      </c>
      <c r="I2582" s="25" t="s">
        <v>2671</v>
      </c>
      <c r="J2582" t="s">
        <v>3090</v>
      </c>
      <c r="M2582" s="49"/>
    </row>
    <row r="2583" spans="6:13" x14ac:dyDescent="0.25">
      <c r="F2583" t="s">
        <v>4725</v>
      </c>
      <c r="G2583">
        <v>83395</v>
      </c>
      <c r="H2583">
        <v>9172</v>
      </c>
      <c r="I2583" s="25" t="s">
        <v>2671</v>
      </c>
      <c r="J2583" t="s">
        <v>2663</v>
      </c>
      <c r="M2583" s="49"/>
    </row>
    <row r="2584" spans="6:13" x14ac:dyDescent="0.25">
      <c r="F2584" t="s">
        <v>4726</v>
      </c>
      <c r="G2584">
        <v>56244</v>
      </c>
      <c r="H2584">
        <v>7143</v>
      </c>
      <c r="I2584" s="25" t="s">
        <v>2744</v>
      </c>
      <c r="J2584" t="s">
        <v>2952</v>
      </c>
      <c r="M2584" s="49"/>
    </row>
    <row r="2585" spans="6:13" x14ac:dyDescent="0.25">
      <c r="F2585" t="s">
        <v>4726</v>
      </c>
      <c r="G2585">
        <v>56244</v>
      </c>
      <c r="H2585">
        <v>7143</v>
      </c>
      <c r="I2585" s="25" t="s">
        <v>2744</v>
      </c>
      <c r="J2585" t="s">
        <v>2952</v>
      </c>
      <c r="M2585" s="49"/>
    </row>
    <row r="2586" spans="6:13" x14ac:dyDescent="0.25">
      <c r="F2586" t="s">
        <v>4726</v>
      </c>
      <c r="G2586">
        <v>56244</v>
      </c>
      <c r="H2586">
        <v>7143</v>
      </c>
      <c r="I2586" s="25" t="s">
        <v>2744</v>
      </c>
      <c r="J2586" t="s">
        <v>2952</v>
      </c>
      <c r="M2586" s="49"/>
    </row>
    <row r="2587" spans="6:13" x14ac:dyDescent="0.25">
      <c r="F2587" t="s">
        <v>4727</v>
      </c>
      <c r="G2587">
        <v>67251</v>
      </c>
      <c r="H2587">
        <v>7332</v>
      </c>
      <c r="I2587" s="25" t="s">
        <v>2744</v>
      </c>
      <c r="J2587" t="s">
        <v>3061</v>
      </c>
      <c r="M2587" s="49"/>
    </row>
    <row r="2588" spans="6:13" x14ac:dyDescent="0.25">
      <c r="F2588" t="s">
        <v>4728</v>
      </c>
      <c r="G2588">
        <v>67361</v>
      </c>
      <c r="H2588">
        <v>7334</v>
      </c>
      <c r="I2588" s="25" t="s">
        <v>2744</v>
      </c>
      <c r="J2588" t="s">
        <v>3494</v>
      </c>
      <c r="M2588" s="49"/>
    </row>
    <row r="2589" spans="6:13" x14ac:dyDescent="0.25">
      <c r="F2589" t="s">
        <v>4729</v>
      </c>
      <c r="G2589">
        <v>66629</v>
      </c>
      <c r="H2589">
        <v>10046</v>
      </c>
      <c r="I2589" s="25" t="s">
        <v>3470</v>
      </c>
      <c r="J2589" t="s">
        <v>2996</v>
      </c>
      <c r="M2589" s="49"/>
    </row>
    <row r="2590" spans="6:13" x14ac:dyDescent="0.25">
      <c r="F2590" t="s">
        <v>2936</v>
      </c>
      <c r="G2590">
        <v>85354</v>
      </c>
      <c r="H2590">
        <v>9178</v>
      </c>
      <c r="I2590" s="25" t="s">
        <v>2671</v>
      </c>
      <c r="J2590" t="s">
        <v>2936</v>
      </c>
      <c r="M2590" s="49"/>
    </row>
    <row r="2591" spans="6:13" x14ac:dyDescent="0.25">
      <c r="F2591" t="s">
        <v>2936</v>
      </c>
      <c r="G2591">
        <v>85356</v>
      </c>
      <c r="H2591">
        <v>9178</v>
      </c>
      <c r="I2591" s="25" t="s">
        <v>2671</v>
      </c>
      <c r="J2591" t="s">
        <v>2936</v>
      </c>
      <c r="M2591" s="49"/>
    </row>
    <row r="2592" spans="6:13" x14ac:dyDescent="0.25">
      <c r="F2592" t="s">
        <v>4730</v>
      </c>
      <c r="G2592">
        <v>27259</v>
      </c>
      <c r="H2592">
        <v>3251</v>
      </c>
      <c r="I2592" s="25" t="s">
        <v>2695</v>
      </c>
      <c r="J2592" t="s">
        <v>2715</v>
      </c>
      <c r="M2592" s="49"/>
    </row>
    <row r="2593" spans="6:13" x14ac:dyDescent="0.25">
      <c r="F2593" t="s">
        <v>4731</v>
      </c>
      <c r="G2593">
        <v>1705</v>
      </c>
      <c r="H2593">
        <v>14628</v>
      </c>
      <c r="I2593" s="25" t="s">
        <v>2756</v>
      </c>
      <c r="J2593" t="s">
        <v>2968</v>
      </c>
      <c r="M2593" s="49"/>
    </row>
    <row r="2594" spans="6:13" x14ac:dyDescent="0.25">
      <c r="F2594" t="s">
        <v>4732</v>
      </c>
      <c r="G2594">
        <v>86742</v>
      </c>
      <c r="H2594">
        <v>9779</v>
      </c>
      <c r="I2594" s="25" t="s">
        <v>2671</v>
      </c>
      <c r="J2594" t="s">
        <v>2901</v>
      </c>
      <c r="M2594" s="49"/>
    </row>
    <row r="2595" spans="6:13" x14ac:dyDescent="0.25">
      <c r="F2595" t="s">
        <v>4733</v>
      </c>
      <c r="G2595">
        <v>96158</v>
      </c>
      <c r="H2595">
        <v>9471</v>
      </c>
      <c r="I2595" s="25" t="s">
        <v>2671</v>
      </c>
      <c r="J2595" t="s">
        <v>3013</v>
      </c>
      <c r="M2595" s="49"/>
    </row>
    <row r="2596" spans="6:13" x14ac:dyDescent="0.25">
      <c r="F2596" t="s">
        <v>4734</v>
      </c>
      <c r="G2596">
        <v>57258</v>
      </c>
      <c r="H2596">
        <v>5970</v>
      </c>
      <c r="I2596" s="25" t="s">
        <v>2644</v>
      </c>
      <c r="J2596" t="s">
        <v>2987</v>
      </c>
      <c r="M2596" s="49"/>
    </row>
    <row r="2597" spans="6:13" x14ac:dyDescent="0.25">
      <c r="F2597" t="s">
        <v>4734</v>
      </c>
      <c r="G2597">
        <v>92272</v>
      </c>
      <c r="H2597">
        <v>9371</v>
      </c>
      <c r="I2597" s="25" t="s">
        <v>2671</v>
      </c>
      <c r="J2597" t="s">
        <v>3090</v>
      </c>
      <c r="M2597" s="49"/>
    </row>
    <row r="2598" spans="6:13" x14ac:dyDescent="0.25">
      <c r="F2598" t="s">
        <v>4735</v>
      </c>
      <c r="G2598">
        <v>97896</v>
      </c>
      <c r="H2598">
        <v>8128</v>
      </c>
      <c r="I2598" s="25" t="s">
        <v>2639</v>
      </c>
      <c r="J2598" t="s">
        <v>2796</v>
      </c>
      <c r="M2598" s="49"/>
    </row>
    <row r="2599" spans="6:13" x14ac:dyDescent="0.25">
      <c r="F2599" t="s">
        <v>4735</v>
      </c>
      <c r="G2599">
        <v>97896</v>
      </c>
      <c r="H2599">
        <v>9676</v>
      </c>
      <c r="I2599" s="25" t="s">
        <v>2671</v>
      </c>
      <c r="J2599" t="s">
        <v>3002</v>
      </c>
      <c r="M2599" s="49"/>
    </row>
    <row r="2600" spans="6:13" x14ac:dyDescent="0.25">
      <c r="F2600" t="s">
        <v>4736</v>
      </c>
      <c r="G2600">
        <v>54450</v>
      </c>
      <c r="H2600">
        <v>7235</v>
      </c>
      <c r="I2600" s="25" t="s">
        <v>2744</v>
      </c>
      <c r="J2600" t="s">
        <v>3016</v>
      </c>
      <c r="M2600" s="49"/>
    </row>
    <row r="2601" spans="6:13" x14ac:dyDescent="0.25">
      <c r="F2601" t="s">
        <v>2957</v>
      </c>
      <c r="G2601">
        <v>72250</v>
      </c>
      <c r="H2601">
        <v>8237</v>
      </c>
      <c r="I2601" s="25" t="s">
        <v>2639</v>
      </c>
      <c r="J2601" t="s">
        <v>2957</v>
      </c>
      <c r="M2601" s="49"/>
    </row>
    <row r="2602" spans="6:13" x14ac:dyDescent="0.25">
      <c r="F2602" t="s">
        <v>2957</v>
      </c>
      <c r="G2602">
        <v>72250</v>
      </c>
      <c r="H2602">
        <v>8237</v>
      </c>
      <c r="I2602" s="25" t="s">
        <v>2639</v>
      </c>
      <c r="J2602" t="s">
        <v>2957</v>
      </c>
      <c r="M2602" s="49"/>
    </row>
    <row r="2603" spans="6:13" x14ac:dyDescent="0.25">
      <c r="F2603" t="s">
        <v>2957</v>
      </c>
      <c r="G2603">
        <v>72250</v>
      </c>
      <c r="H2603">
        <v>8317</v>
      </c>
      <c r="I2603" s="25" t="s">
        <v>2639</v>
      </c>
      <c r="J2603" t="s">
        <v>2692</v>
      </c>
      <c r="M2603" s="49"/>
    </row>
    <row r="2604" spans="6:13" x14ac:dyDescent="0.25">
      <c r="F2604" t="s">
        <v>2957</v>
      </c>
      <c r="G2604">
        <v>72250</v>
      </c>
      <c r="H2604">
        <v>8317</v>
      </c>
      <c r="I2604" s="25" t="s">
        <v>2639</v>
      </c>
      <c r="J2604" t="s">
        <v>2692</v>
      </c>
      <c r="M2604" s="49"/>
    </row>
    <row r="2605" spans="6:13" x14ac:dyDescent="0.25">
      <c r="F2605" t="s">
        <v>4737</v>
      </c>
      <c r="G2605">
        <v>74392</v>
      </c>
      <c r="H2605">
        <v>8118</v>
      </c>
      <c r="I2605" s="25" t="s">
        <v>2639</v>
      </c>
      <c r="J2605" t="s">
        <v>2763</v>
      </c>
      <c r="M2605" s="49"/>
    </row>
    <row r="2606" spans="6:13" x14ac:dyDescent="0.25">
      <c r="F2606" t="s">
        <v>4738</v>
      </c>
      <c r="G2606">
        <v>6632</v>
      </c>
      <c r="H2606">
        <v>15084</v>
      </c>
      <c r="I2606" s="25" t="s">
        <v>2862</v>
      </c>
      <c r="J2606" t="s">
        <v>3236</v>
      </c>
      <c r="M2606" s="49"/>
    </row>
    <row r="2607" spans="6:13" x14ac:dyDescent="0.25">
      <c r="F2607" t="s">
        <v>4738</v>
      </c>
      <c r="G2607">
        <v>6632</v>
      </c>
      <c r="H2607">
        <v>15088</v>
      </c>
      <c r="I2607" s="25" t="s">
        <v>2862</v>
      </c>
      <c r="J2607" t="s">
        <v>2965</v>
      </c>
      <c r="M2607" s="49"/>
    </row>
    <row r="2608" spans="6:13" x14ac:dyDescent="0.25">
      <c r="F2608" t="s">
        <v>4739</v>
      </c>
      <c r="G2608">
        <v>92342</v>
      </c>
      <c r="H2608">
        <v>9373</v>
      </c>
      <c r="I2608" s="25" t="s">
        <v>2671</v>
      </c>
      <c r="J2608" t="s">
        <v>3512</v>
      </c>
      <c r="M2608" s="49"/>
    </row>
    <row r="2609" spans="6:13" x14ac:dyDescent="0.25">
      <c r="F2609" t="s">
        <v>4740</v>
      </c>
      <c r="G2609">
        <v>94078</v>
      </c>
      <c r="H2609">
        <v>9272</v>
      </c>
      <c r="I2609" s="25" t="s">
        <v>2671</v>
      </c>
      <c r="J2609" t="s">
        <v>2761</v>
      </c>
      <c r="M2609" s="49"/>
    </row>
    <row r="2610" spans="6:13" x14ac:dyDescent="0.25">
      <c r="F2610" t="s">
        <v>4741</v>
      </c>
      <c r="G2610">
        <v>72636</v>
      </c>
      <c r="H2610">
        <v>8116</v>
      </c>
      <c r="I2610" s="25" t="s">
        <v>2639</v>
      </c>
      <c r="J2610" t="s">
        <v>2834</v>
      </c>
      <c r="M2610" s="49"/>
    </row>
    <row r="2611" spans="6:13" x14ac:dyDescent="0.25">
      <c r="F2611" t="s">
        <v>4741</v>
      </c>
      <c r="G2611">
        <v>97252</v>
      </c>
      <c r="H2611">
        <v>9679</v>
      </c>
      <c r="I2611" s="25" t="s">
        <v>2671</v>
      </c>
      <c r="J2611" t="s">
        <v>3049</v>
      </c>
      <c r="M2611" s="49"/>
    </row>
    <row r="2612" spans="6:13" x14ac:dyDescent="0.25">
      <c r="F2612" t="s">
        <v>4742</v>
      </c>
      <c r="G2612">
        <v>88699</v>
      </c>
      <c r="H2612">
        <v>8435</v>
      </c>
      <c r="I2612" s="25" t="s">
        <v>2639</v>
      </c>
      <c r="J2612" t="s">
        <v>3632</v>
      </c>
      <c r="M2612" s="49"/>
    </row>
    <row r="2613" spans="6:13" x14ac:dyDescent="0.25">
      <c r="F2613" t="s">
        <v>4743</v>
      </c>
      <c r="G2613">
        <v>78567</v>
      </c>
      <c r="H2613">
        <v>8327</v>
      </c>
      <c r="I2613" s="25" t="s">
        <v>2639</v>
      </c>
      <c r="J2613" t="s">
        <v>2898</v>
      </c>
      <c r="M2613" s="49"/>
    </row>
    <row r="2614" spans="6:13" x14ac:dyDescent="0.25">
      <c r="F2614" t="s">
        <v>4744</v>
      </c>
      <c r="G2614">
        <v>83413</v>
      </c>
      <c r="H2614">
        <v>9189</v>
      </c>
      <c r="I2614" s="25" t="s">
        <v>2671</v>
      </c>
      <c r="J2614" t="s">
        <v>3028</v>
      </c>
      <c r="M2614" s="49"/>
    </row>
    <row r="2615" spans="6:13" x14ac:dyDescent="0.25">
      <c r="F2615" t="s">
        <v>4745</v>
      </c>
      <c r="G2615">
        <v>86316</v>
      </c>
      <c r="H2615">
        <v>9771</v>
      </c>
      <c r="I2615" s="25" t="s">
        <v>2671</v>
      </c>
      <c r="J2615" t="s">
        <v>2741</v>
      </c>
      <c r="M2615" s="49"/>
    </row>
    <row r="2616" spans="6:13" x14ac:dyDescent="0.25">
      <c r="F2616" t="s">
        <v>4746</v>
      </c>
      <c r="G2616">
        <v>61169</v>
      </c>
      <c r="H2616">
        <v>6440</v>
      </c>
      <c r="I2616" s="25" t="s">
        <v>2667</v>
      </c>
      <c r="J2616" t="s">
        <v>3036</v>
      </c>
      <c r="M2616" s="49"/>
    </row>
    <row r="2617" spans="6:13" x14ac:dyDescent="0.25">
      <c r="F2617" t="s">
        <v>4747</v>
      </c>
      <c r="G2617">
        <v>26446</v>
      </c>
      <c r="H2617">
        <v>3462</v>
      </c>
      <c r="I2617" s="25" t="s">
        <v>2695</v>
      </c>
      <c r="J2617" t="s">
        <v>3054</v>
      </c>
      <c r="M2617" s="49"/>
    </row>
    <row r="2618" spans="6:13" x14ac:dyDescent="0.25">
      <c r="F2618" t="s">
        <v>4748</v>
      </c>
      <c r="G2618">
        <v>67159</v>
      </c>
      <c r="H2618">
        <v>7332</v>
      </c>
      <c r="I2618" s="25" t="s">
        <v>2744</v>
      </c>
      <c r="J2618" t="s">
        <v>3061</v>
      </c>
      <c r="M2618" s="49"/>
    </row>
    <row r="2619" spans="6:13" x14ac:dyDescent="0.25">
      <c r="F2619" t="s">
        <v>4749</v>
      </c>
      <c r="G2619">
        <v>95688</v>
      </c>
      <c r="H2619">
        <v>9377</v>
      </c>
      <c r="I2619" s="25" t="s">
        <v>2671</v>
      </c>
      <c r="J2619" t="s">
        <v>3014</v>
      </c>
      <c r="M2619" s="49"/>
    </row>
    <row r="2620" spans="6:13" x14ac:dyDescent="0.25">
      <c r="F2620" t="s">
        <v>4750</v>
      </c>
      <c r="G2620">
        <v>79877</v>
      </c>
      <c r="H2620">
        <v>8315</v>
      </c>
      <c r="I2620" s="25" t="s">
        <v>2639</v>
      </c>
      <c r="J2620" t="s">
        <v>2682</v>
      </c>
      <c r="M2620" s="49"/>
    </row>
    <row r="2621" spans="6:13" x14ac:dyDescent="0.25">
      <c r="F2621" t="s">
        <v>4751</v>
      </c>
      <c r="G2621">
        <v>36289</v>
      </c>
      <c r="H2621">
        <v>6632</v>
      </c>
      <c r="I2621" s="25" t="s">
        <v>2667</v>
      </c>
      <c r="J2621" t="s">
        <v>2924</v>
      </c>
      <c r="M2621" s="49"/>
    </row>
    <row r="2622" spans="6:13" x14ac:dyDescent="0.25">
      <c r="F2622" t="s">
        <v>4752</v>
      </c>
      <c r="G2622">
        <v>37133</v>
      </c>
      <c r="H2622">
        <v>3159</v>
      </c>
      <c r="I2622" s="25" t="s">
        <v>2695</v>
      </c>
      <c r="J2622" t="s">
        <v>2714</v>
      </c>
      <c r="M2622" s="49"/>
    </row>
    <row r="2623" spans="6:13" x14ac:dyDescent="0.25">
      <c r="F2623" t="s">
        <v>4752</v>
      </c>
      <c r="G2623">
        <v>17098</v>
      </c>
      <c r="H2623">
        <v>13071</v>
      </c>
      <c r="I2623" s="25" t="s">
        <v>2812</v>
      </c>
      <c r="J2623" t="s">
        <v>2712</v>
      </c>
      <c r="M2623" s="49"/>
    </row>
    <row r="2624" spans="6:13" x14ac:dyDescent="0.25">
      <c r="F2624" t="s">
        <v>4753</v>
      </c>
      <c r="G2624">
        <v>17099</v>
      </c>
      <c r="H2624">
        <v>13071</v>
      </c>
      <c r="I2624" s="25" t="s">
        <v>2812</v>
      </c>
      <c r="J2624" t="s">
        <v>2712</v>
      </c>
      <c r="M2624" s="49"/>
    </row>
    <row r="2625" spans="6:13" x14ac:dyDescent="0.25">
      <c r="F2625" t="s">
        <v>4753</v>
      </c>
      <c r="G2625">
        <v>17099</v>
      </c>
      <c r="H2625">
        <v>13071</v>
      </c>
      <c r="I2625" s="25" t="s">
        <v>2812</v>
      </c>
      <c r="J2625" t="s">
        <v>2712</v>
      </c>
      <c r="M2625" s="49"/>
    </row>
    <row r="2626" spans="6:13" x14ac:dyDescent="0.25">
      <c r="F2626" t="s">
        <v>4754</v>
      </c>
      <c r="G2626">
        <v>61381</v>
      </c>
      <c r="H2626">
        <v>6434</v>
      </c>
      <c r="I2626" s="25" t="s">
        <v>2667</v>
      </c>
      <c r="J2626" t="s">
        <v>3285</v>
      </c>
      <c r="M2626" s="49"/>
    </row>
    <row r="2627" spans="6:13" x14ac:dyDescent="0.25">
      <c r="F2627" t="s">
        <v>4755</v>
      </c>
      <c r="G2627">
        <v>88046</v>
      </c>
      <c r="H2627">
        <v>8435</v>
      </c>
      <c r="I2627" s="25" t="s">
        <v>2639</v>
      </c>
      <c r="J2627" t="s">
        <v>3632</v>
      </c>
      <c r="M2627" s="49"/>
    </row>
    <row r="2628" spans="6:13" x14ac:dyDescent="0.25">
      <c r="F2628" t="s">
        <v>4755</v>
      </c>
      <c r="G2628">
        <v>88045</v>
      </c>
      <c r="H2628">
        <v>8435</v>
      </c>
      <c r="I2628" s="25" t="s">
        <v>2639</v>
      </c>
      <c r="J2628" t="s">
        <v>3632</v>
      </c>
      <c r="M2628" s="49"/>
    </row>
    <row r="2629" spans="6:13" x14ac:dyDescent="0.25">
      <c r="F2629" t="s">
        <v>4755</v>
      </c>
      <c r="G2629">
        <v>88048</v>
      </c>
      <c r="H2629">
        <v>8435</v>
      </c>
      <c r="I2629" s="25" t="s">
        <v>2639</v>
      </c>
      <c r="J2629" t="s">
        <v>3632</v>
      </c>
      <c r="M2629" s="49"/>
    </row>
    <row r="2630" spans="6:13" x14ac:dyDescent="0.25">
      <c r="F2630" t="s">
        <v>4756</v>
      </c>
      <c r="G2630">
        <v>25718</v>
      </c>
      <c r="H2630">
        <v>1051</v>
      </c>
      <c r="I2630" s="25" t="s">
        <v>2706</v>
      </c>
      <c r="J2630" t="s">
        <v>2718</v>
      </c>
      <c r="M2630" s="49"/>
    </row>
    <row r="2631" spans="6:13" x14ac:dyDescent="0.25">
      <c r="F2631" t="s">
        <v>4756</v>
      </c>
      <c r="G2631">
        <v>25718</v>
      </c>
      <c r="H2631">
        <v>1051</v>
      </c>
      <c r="I2631" s="25" t="s">
        <v>2706</v>
      </c>
      <c r="J2631" t="s">
        <v>2718</v>
      </c>
      <c r="M2631" s="49"/>
    </row>
    <row r="2632" spans="6:13" x14ac:dyDescent="0.25">
      <c r="F2632" t="s">
        <v>4757</v>
      </c>
      <c r="G2632">
        <v>25840</v>
      </c>
      <c r="H2632">
        <v>1054</v>
      </c>
      <c r="I2632" s="25" t="s">
        <v>2706</v>
      </c>
      <c r="J2632" t="s">
        <v>2816</v>
      </c>
      <c r="M2632" s="49"/>
    </row>
    <row r="2633" spans="6:13" x14ac:dyDescent="0.25">
      <c r="F2633" t="s">
        <v>4758</v>
      </c>
      <c r="G2633">
        <v>66299</v>
      </c>
      <c r="H2633">
        <v>10041</v>
      </c>
      <c r="I2633" s="25" t="s">
        <v>3470</v>
      </c>
      <c r="J2633" t="s">
        <v>4759</v>
      </c>
      <c r="M2633" s="49"/>
    </row>
    <row r="2634" spans="6:13" x14ac:dyDescent="0.25">
      <c r="F2634" t="s">
        <v>4760</v>
      </c>
      <c r="G2634">
        <v>34621</v>
      </c>
      <c r="H2634">
        <v>6634</v>
      </c>
      <c r="I2634" s="25" t="s">
        <v>2667</v>
      </c>
      <c r="J2634" t="s">
        <v>2981</v>
      </c>
      <c r="M2634" s="49"/>
    </row>
    <row r="2635" spans="6:13" x14ac:dyDescent="0.25">
      <c r="F2635" t="s">
        <v>4761</v>
      </c>
      <c r="G2635">
        <v>14662</v>
      </c>
      <c r="H2635">
        <v>12063</v>
      </c>
      <c r="I2635" s="25" t="s">
        <v>2977</v>
      </c>
      <c r="J2635" t="s">
        <v>2802</v>
      </c>
      <c r="M2635" s="49"/>
    </row>
    <row r="2636" spans="6:13" x14ac:dyDescent="0.25">
      <c r="F2636" t="s">
        <v>4762</v>
      </c>
      <c r="G2636">
        <v>51598</v>
      </c>
      <c r="H2636">
        <v>7132</v>
      </c>
      <c r="I2636" s="25" t="s">
        <v>2744</v>
      </c>
      <c r="J2636" t="s">
        <v>3022</v>
      </c>
      <c r="M2636" s="49"/>
    </row>
    <row r="2637" spans="6:13" x14ac:dyDescent="0.25">
      <c r="F2637" t="s">
        <v>4763</v>
      </c>
      <c r="G2637">
        <v>77948</v>
      </c>
      <c r="H2637">
        <v>8317</v>
      </c>
      <c r="I2637" s="25" t="s">
        <v>2639</v>
      </c>
      <c r="J2637" t="s">
        <v>2692</v>
      </c>
      <c r="M2637" s="49"/>
    </row>
    <row r="2638" spans="6:13" x14ac:dyDescent="0.25">
      <c r="F2638" t="s">
        <v>4764</v>
      </c>
      <c r="G2638">
        <v>87654</v>
      </c>
      <c r="H2638">
        <v>9777</v>
      </c>
      <c r="I2638" s="25" t="s">
        <v>2671</v>
      </c>
      <c r="J2638" t="s">
        <v>2858</v>
      </c>
      <c r="M2638" s="49"/>
    </row>
    <row r="2639" spans="6:13" x14ac:dyDescent="0.25">
      <c r="F2639" t="s">
        <v>4765</v>
      </c>
      <c r="G2639">
        <v>26169</v>
      </c>
      <c r="H2639">
        <v>3453</v>
      </c>
      <c r="I2639" s="25" t="s">
        <v>2695</v>
      </c>
      <c r="J2639" t="s">
        <v>2690</v>
      </c>
      <c r="M2639" s="49"/>
    </row>
    <row r="2640" spans="6:13" x14ac:dyDescent="0.25">
      <c r="F2640" t="s">
        <v>4766</v>
      </c>
      <c r="G2640">
        <v>71292</v>
      </c>
      <c r="H2640">
        <v>8236</v>
      </c>
      <c r="I2640" s="25" t="s">
        <v>2639</v>
      </c>
      <c r="J2640" t="s">
        <v>3708</v>
      </c>
      <c r="M2640" s="49"/>
    </row>
    <row r="2641" spans="6:13" x14ac:dyDescent="0.25">
      <c r="F2641" t="s">
        <v>4767</v>
      </c>
      <c r="G2641">
        <v>78665</v>
      </c>
      <c r="H2641">
        <v>8327</v>
      </c>
      <c r="I2641" s="25" t="s">
        <v>2639</v>
      </c>
      <c r="J2641" t="s">
        <v>2898</v>
      </c>
      <c r="M2641" s="49"/>
    </row>
    <row r="2642" spans="6:13" x14ac:dyDescent="0.25">
      <c r="F2642" t="s">
        <v>4768</v>
      </c>
      <c r="G2642">
        <v>34560</v>
      </c>
      <c r="H2642">
        <v>6634</v>
      </c>
      <c r="I2642" s="25" t="s">
        <v>2667</v>
      </c>
      <c r="J2642" t="s">
        <v>2981</v>
      </c>
      <c r="M2642" s="49"/>
    </row>
    <row r="2643" spans="6:13" x14ac:dyDescent="0.25">
      <c r="F2643" t="s">
        <v>4769</v>
      </c>
      <c r="G2643">
        <v>4654</v>
      </c>
      <c r="H2643">
        <v>14729</v>
      </c>
      <c r="I2643" s="25" t="s">
        <v>2756</v>
      </c>
      <c r="J2643" t="s">
        <v>3305</v>
      </c>
      <c r="M2643" s="49"/>
    </row>
    <row r="2644" spans="6:13" x14ac:dyDescent="0.25">
      <c r="F2644" t="s">
        <v>4770</v>
      </c>
      <c r="G2644">
        <v>58730</v>
      </c>
      <c r="H2644">
        <v>5978</v>
      </c>
      <c r="I2644" s="25" t="s">
        <v>2644</v>
      </c>
      <c r="J2644" t="s">
        <v>3023</v>
      </c>
      <c r="M2644" s="49"/>
    </row>
    <row r="2645" spans="6:13" x14ac:dyDescent="0.25">
      <c r="F2645" t="s">
        <v>4771</v>
      </c>
      <c r="G2645">
        <v>35112</v>
      </c>
      <c r="H2645">
        <v>6534</v>
      </c>
      <c r="I2645" s="25" t="s">
        <v>2667</v>
      </c>
      <c r="J2645" t="s">
        <v>3092</v>
      </c>
      <c r="M2645" s="49"/>
    </row>
    <row r="2646" spans="6:13" x14ac:dyDescent="0.25">
      <c r="F2646" t="s">
        <v>4772</v>
      </c>
      <c r="G2646">
        <v>88273</v>
      </c>
      <c r="H2646">
        <v>8436</v>
      </c>
      <c r="I2646" s="25" t="s">
        <v>2639</v>
      </c>
      <c r="J2646" t="s">
        <v>2689</v>
      </c>
      <c r="M2646" s="49"/>
    </row>
    <row r="2647" spans="6:13" x14ac:dyDescent="0.25">
      <c r="F2647" t="s">
        <v>4773</v>
      </c>
      <c r="G2647">
        <v>84160</v>
      </c>
      <c r="H2647">
        <v>9279</v>
      </c>
      <c r="I2647" s="25" t="s">
        <v>2671</v>
      </c>
      <c r="J2647" t="s">
        <v>4195</v>
      </c>
      <c r="M2647" s="49"/>
    </row>
    <row r="2648" spans="6:13" x14ac:dyDescent="0.25">
      <c r="F2648" t="s">
        <v>4774</v>
      </c>
      <c r="G2648">
        <v>95689</v>
      </c>
      <c r="H2648">
        <v>9377</v>
      </c>
      <c r="I2648" s="25" t="s">
        <v>2671</v>
      </c>
      <c r="J2648" t="s">
        <v>3014</v>
      </c>
      <c r="M2648" s="49"/>
    </row>
    <row r="2649" spans="6:13" x14ac:dyDescent="0.25">
      <c r="F2649" t="s">
        <v>4775</v>
      </c>
      <c r="G2649">
        <v>97727</v>
      </c>
      <c r="H2649">
        <v>9672</v>
      </c>
      <c r="I2649" s="25" t="s">
        <v>2671</v>
      </c>
      <c r="J2649" t="s">
        <v>3241</v>
      </c>
      <c r="M2649" s="49"/>
    </row>
    <row r="2650" spans="6:13" x14ac:dyDescent="0.25">
      <c r="F2650" t="s">
        <v>4776</v>
      </c>
      <c r="G2650">
        <v>86925</v>
      </c>
      <c r="H2650">
        <v>9181</v>
      </c>
      <c r="I2650" s="25" t="s">
        <v>2671</v>
      </c>
      <c r="J2650" t="s">
        <v>3126</v>
      </c>
      <c r="M2650" s="49"/>
    </row>
    <row r="2651" spans="6:13" x14ac:dyDescent="0.25">
      <c r="F2651" t="s">
        <v>4777</v>
      </c>
      <c r="G2651">
        <v>21493</v>
      </c>
      <c r="H2651">
        <v>1053</v>
      </c>
      <c r="I2651" s="25" t="s">
        <v>2706</v>
      </c>
      <c r="J2651" t="s">
        <v>2814</v>
      </c>
      <c r="M2651" s="49"/>
    </row>
    <row r="2652" spans="6:13" x14ac:dyDescent="0.25">
      <c r="F2652" t="s">
        <v>2766</v>
      </c>
      <c r="G2652">
        <v>36037</v>
      </c>
      <c r="H2652">
        <v>6631</v>
      </c>
      <c r="I2652" s="25" t="s">
        <v>2667</v>
      </c>
      <c r="J2652" t="s">
        <v>2766</v>
      </c>
      <c r="M2652" s="49"/>
    </row>
    <row r="2653" spans="6:13" x14ac:dyDescent="0.25">
      <c r="F2653" t="s">
        <v>2766</v>
      </c>
      <c r="G2653">
        <v>36039</v>
      </c>
      <c r="H2653">
        <v>6631</v>
      </c>
      <c r="I2653" s="25" t="s">
        <v>2667</v>
      </c>
      <c r="J2653" t="s">
        <v>2766</v>
      </c>
      <c r="M2653" s="49"/>
    </row>
    <row r="2654" spans="6:13" x14ac:dyDescent="0.25">
      <c r="F2654" t="s">
        <v>2766</v>
      </c>
      <c r="G2654">
        <v>36043</v>
      </c>
      <c r="H2654">
        <v>6631</v>
      </c>
      <c r="I2654" s="25" t="s">
        <v>2667</v>
      </c>
      <c r="J2654" t="s">
        <v>2766</v>
      </c>
      <c r="M2654" s="49"/>
    </row>
    <row r="2655" spans="6:13" x14ac:dyDescent="0.25">
      <c r="F2655" t="s">
        <v>2766</v>
      </c>
      <c r="G2655">
        <v>36041</v>
      </c>
      <c r="H2655">
        <v>6631</v>
      </c>
      <c r="I2655" s="25" t="s">
        <v>2667</v>
      </c>
      <c r="J2655" t="s">
        <v>2766</v>
      </c>
      <c r="M2655" s="49"/>
    </row>
    <row r="2656" spans="6:13" x14ac:dyDescent="0.25">
      <c r="F2656" t="s">
        <v>4778</v>
      </c>
      <c r="G2656">
        <v>34277</v>
      </c>
      <c r="H2656">
        <v>6633</v>
      </c>
      <c r="I2656" s="25" t="s">
        <v>2667</v>
      </c>
      <c r="J2656" t="s">
        <v>2783</v>
      </c>
      <c r="M2656" s="49"/>
    </row>
    <row r="2657" spans="6:13" x14ac:dyDescent="0.25">
      <c r="F2657" t="s">
        <v>4779</v>
      </c>
      <c r="G2657">
        <v>86681</v>
      </c>
      <c r="H2657">
        <v>9779</v>
      </c>
      <c r="I2657" s="25" t="s">
        <v>2671</v>
      </c>
      <c r="J2657" t="s">
        <v>2901</v>
      </c>
      <c r="M2657" s="49"/>
    </row>
    <row r="2658" spans="6:13" x14ac:dyDescent="0.25">
      <c r="F2658" t="s">
        <v>4780</v>
      </c>
      <c r="G2658">
        <v>49584</v>
      </c>
      <c r="H2658">
        <v>3459</v>
      </c>
      <c r="I2658" s="25" t="s">
        <v>2695</v>
      </c>
      <c r="J2658" t="s">
        <v>2913</v>
      </c>
      <c r="M2658" s="49"/>
    </row>
    <row r="2659" spans="6:13" x14ac:dyDescent="0.25">
      <c r="F2659" t="s">
        <v>4781</v>
      </c>
      <c r="G2659">
        <v>37699</v>
      </c>
      <c r="H2659">
        <v>3255</v>
      </c>
      <c r="I2659" s="25" t="s">
        <v>2695</v>
      </c>
      <c r="J2659" t="s">
        <v>3665</v>
      </c>
      <c r="M2659" s="49"/>
    </row>
    <row r="2660" spans="6:13" x14ac:dyDescent="0.25">
      <c r="F2660" t="s">
        <v>4781</v>
      </c>
      <c r="G2660">
        <v>16798</v>
      </c>
      <c r="H2660">
        <v>12065</v>
      </c>
      <c r="I2660" s="25" t="s">
        <v>2977</v>
      </c>
      <c r="J2660" t="s">
        <v>2904</v>
      </c>
      <c r="M2660" s="49"/>
    </row>
    <row r="2661" spans="6:13" x14ac:dyDescent="0.25">
      <c r="F2661" t="s">
        <v>4782</v>
      </c>
      <c r="G2661">
        <v>94142</v>
      </c>
      <c r="H2661">
        <v>9272</v>
      </c>
      <c r="I2661" s="25" t="s">
        <v>2671</v>
      </c>
      <c r="J2661" t="s">
        <v>2761</v>
      </c>
      <c r="M2661" s="49"/>
    </row>
    <row r="2662" spans="6:13" x14ac:dyDescent="0.25">
      <c r="F2662" t="s">
        <v>2732</v>
      </c>
      <c r="G2662">
        <v>82256</v>
      </c>
      <c r="H2662">
        <v>9179</v>
      </c>
      <c r="I2662" s="25" t="s">
        <v>2671</v>
      </c>
      <c r="J2662" t="s">
        <v>2732</v>
      </c>
      <c r="M2662" s="49"/>
    </row>
    <row r="2663" spans="6:13" x14ac:dyDescent="0.25">
      <c r="F2663" t="s">
        <v>4783</v>
      </c>
      <c r="G2663">
        <v>94538</v>
      </c>
      <c r="H2663">
        <v>9275</v>
      </c>
      <c r="I2663" s="25" t="s">
        <v>2671</v>
      </c>
      <c r="J2663" t="s">
        <v>2819</v>
      </c>
      <c r="M2663" s="49"/>
    </row>
    <row r="2664" spans="6:13" x14ac:dyDescent="0.25">
      <c r="F2664" t="s">
        <v>4784</v>
      </c>
      <c r="G2664">
        <v>15517</v>
      </c>
      <c r="H2664">
        <v>12067</v>
      </c>
      <c r="I2664" s="25" t="s">
        <v>2977</v>
      </c>
      <c r="J2664" t="s">
        <v>3332</v>
      </c>
      <c r="M2664" s="49"/>
    </row>
    <row r="2665" spans="6:13" x14ac:dyDescent="0.25">
      <c r="F2665" t="s">
        <v>4785</v>
      </c>
      <c r="G2665">
        <v>94081</v>
      </c>
      <c r="H2665">
        <v>9275</v>
      </c>
      <c r="I2665" s="25" t="s">
        <v>2671</v>
      </c>
      <c r="J2665" t="s">
        <v>2819</v>
      </c>
      <c r="M2665" s="49"/>
    </row>
    <row r="2666" spans="6:13" x14ac:dyDescent="0.25">
      <c r="F2666" t="s">
        <v>4786</v>
      </c>
      <c r="G2666">
        <v>84095</v>
      </c>
      <c r="H2666">
        <v>9274</v>
      </c>
      <c r="I2666" s="25" t="s">
        <v>2671</v>
      </c>
      <c r="J2666" t="s">
        <v>2753</v>
      </c>
      <c r="M2666" s="49"/>
    </row>
    <row r="2667" spans="6:13" x14ac:dyDescent="0.25">
      <c r="F2667" t="s">
        <v>3087</v>
      </c>
      <c r="G2667">
        <v>64658</v>
      </c>
      <c r="H2667">
        <v>6431</v>
      </c>
      <c r="I2667" s="25" t="s">
        <v>2667</v>
      </c>
      <c r="J2667" t="s">
        <v>2686</v>
      </c>
      <c r="M2667" s="49"/>
    </row>
    <row r="2668" spans="6:13" x14ac:dyDescent="0.25">
      <c r="F2668" t="s">
        <v>3087</v>
      </c>
      <c r="G2668">
        <v>90765</v>
      </c>
      <c r="H2668">
        <v>9563</v>
      </c>
      <c r="I2668" s="25" t="s">
        <v>2671</v>
      </c>
      <c r="J2668" t="s">
        <v>4787</v>
      </c>
      <c r="M2668" s="49"/>
    </row>
    <row r="2669" spans="6:13" x14ac:dyDescent="0.25">
      <c r="F2669" t="s">
        <v>3087</v>
      </c>
      <c r="G2669">
        <v>90768</v>
      </c>
      <c r="H2669">
        <v>9563</v>
      </c>
      <c r="I2669" s="25" t="s">
        <v>2671</v>
      </c>
      <c r="J2669" t="s">
        <v>4787</v>
      </c>
      <c r="M2669" s="49"/>
    </row>
    <row r="2670" spans="6:13" x14ac:dyDescent="0.25">
      <c r="F2670" t="s">
        <v>3087</v>
      </c>
      <c r="G2670">
        <v>90762</v>
      </c>
      <c r="H2670">
        <v>9563</v>
      </c>
      <c r="I2670" s="25" t="s">
        <v>2671</v>
      </c>
      <c r="J2670" t="s">
        <v>4787</v>
      </c>
      <c r="M2670" s="49"/>
    </row>
    <row r="2671" spans="6:13" x14ac:dyDescent="0.25">
      <c r="F2671" t="s">
        <v>3087</v>
      </c>
      <c r="G2671">
        <v>90763</v>
      </c>
      <c r="H2671">
        <v>9563</v>
      </c>
      <c r="I2671" s="25" t="s">
        <v>2671</v>
      </c>
      <c r="J2671" t="s">
        <v>4787</v>
      </c>
      <c r="M2671" s="49"/>
    </row>
    <row r="2672" spans="6:13" x14ac:dyDescent="0.25">
      <c r="F2672" t="s">
        <v>3087</v>
      </c>
      <c r="G2672">
        <v>90766</v>
      </c>
      <c r="H2672">
        <v>9563</v>
      </c>
      <c r="I2672" s="25" t="s">
        <v>2671</v>
      </c>
      <c r="J2672" t="s">
        <v>4787</v>
      </c>
      <c r="M2672" s="49"/>
    </row>
    <row r="2673" spans="6:13" x14ac:dyDescent="0.25">
      <c r="F2673" t="s">
        <v>4788</v>
      </c>
      <c r="G2673">
        <v>93437</v>
      </c>
      <c r="H2673">
        <v>9372</v>
      </c>
      <c r="I2673" s="25" t="s">
        <v>2671</v>
      </c>
      <c r="J2673" t="s">
        <v>3144</v>
      </c>
      <c r="M2673" s="49"/>
    </row>
    <row r="2674" spans="6:13" x14ac:dyDescent="0.25">
      <c r="F2674" t="s">
        <v>4789</v>
      </c>
      <c r="G2674">
        <v>57539</v>
      </c>
      <c r="H2674">
        <v>7132</v>
      </c>
      <c r="I2674" s="25" t="s">
        <v>2744</v>
      </c>
      <c r="J2674" t="s">
        <v>3022</v>
      </c>
      <c r="M2674" s="49"/>
    </row>
    <row r="2675" spans="6:13" x14ac:dyDescent="0.25">
      <c r="F2675" t="s">
        <v>4789</v>
      </c>
      <c r="G2675">
        <v>57539</v>
      </c>
      <c r="H2675">
        <v>7132</v>
      </c>
      <c r="I2675" s="25" t="s">
        <v>2744</v>
      </c>
      <c r="J2675" t="s">
        <v>3022</v>
      </c>
      <c r="M2675" s="49"/>
    </row>
    <row r="2676" spans="6:13" x14ac:dyDescent="0.25">
      <c r="F2676" t="s">
        <v>4790</v>
      </c>
      <c r="G2676">
        <v>78120</v>
      </c>
      <c r="H2676">
        <v>8326</v>
      </c>
      <c r="I2676" s="25" t="s">
        <v>2639</v>
      </c>
      <c r="J2676" t="s">
        <v>3259</v>
      </c>
      <c r="M2676" s="49"/>
    </row>
    <row r="2677" spans="6:13" x14ac:dyDescent="0.25">
      <c r="F2677" t="s">
        <v>4791</v>
      </c>
      <c r="G2677">
        <v>87629</v>
      </c>
      <c r="H2677">
        <v>9777</v>
      </c>
      <c r="I2677" s="25" t="s">
        <v>2671</v>
      </c>
      <c r="J2677" t="s">
        <v>2858</v>
      </c>
      <c r="M2677" s="49"/>
    </row>
    <row r="2678" spans="6:13" x14ac:dyDescent="0.25">
      <c r="F2678" t="s">
        <v>4792</v>
      </c>
      <c r="G2678">
        <v>67136</v>
      </c>
      <c r="H2678">
        <v>7338</v>
      </c>
      <c r="I2678" s="25" t="s">
        <v>2744</v>
      </c>
      <c r="J2678" t="s">
        <v>3069</v>
      </c>
      <c r="M2678" s="49"/>
    </row>
    <row r="2679" spans="6:13" x14ac:dyDescent="0.25">
      <c r="F2679" t="s">
        <v>4793</v>
      </c>
      <c r="G2679">
        <v>86456</v>
      </c>
      <c r="H2679">
        <v>9772</v>
      </c>
      <c r="I2679" s="25" t="s">
        <v>2671</v>
      </c>
      <c r="J2679" t="s">
        <v>2738</v>
      </c>
      <c r="M2679" s="49"/>
    </row>
    <row r="2680" spans="6:13" x14ac:dyDescent="0.25">
      <c r="F2680" t="s">
        <v>4794</v>
      </c>
      <c r="G2680">
        <v>86565</v>
      </c>
      <c r="H2680">
        <v>9185</v>
      </c>
      <c r="I2680" s="25" t="s">
        <v>2671</v>
      </c>
      <c r="J2680" t="s">
        <v>3136</v>
      </c>
      <c r="M2680" s="49"/>
    </row>
    <row r="2681" spans="6:13" x14ac:dyDescent="0.25">
      <c r="F2681" t="s">
        <v>4795</v>
      </c>
      <c r="G2681">
        <v>19205</v>
      </c>
      <c r="H2681">
        <v>13074</v>
      </c>
      <c r="I2681" s="25" t="s">
        <v>2812</v>
      </c>
      <c r="J2681" t="s">
        <v>2896</v>
      </c>
      <c r="M2681" s="49"/>
    </row>
    <row r="2682" spans="6:13" x14ac:dyDescent="0.25">
      <c r="F2682" t="s">
        <v>4796</v>
      </c>
      <c r="G2682">
        <v>97503</v>
      </c>
      <c r="H2682">
        <v>9674</v>
      </c>
      <c r="I2682" s="25" t="s">
        <v>2671</v>
      </c>
      <c r="J2682" t="s">
        <v>2839</v>
      </c>
      <c r="M2682" s="49"/>
    </row>
    <row r="2683" spans="6:13" x14ac:dyDescent="0.25">
      <c r="F2683" t="s">
        <v>4797</v>
      </c>
      <c r="G2683">
        <v>76571</v>
      </c>
      <c r="H2683">
        <v>8216</v>
      </c>
      <c r="I2683" s="25" t="s">
        <v>2639</v>
      </c>
      <c r="J2683" t="s">
        <v>3185</v>
      </c>
      <c r="M2683" s="49"/>
    </row>
    <row r="2684" spans="6:13" x14ac:dyDescent="0.25">
      <c r="F2684" t="s">
        <v>4798</v>
      </c>
      <c r="G2684">
        <v>69251</v>
      </c>
      <c r="H2684">
        <v>8226</v>
      </c>
      <c r="I2684" s="25" t="s">
        <v>2639</v>
      </c>
      <c r="J2684" t="s">
        <v>3063</v>
      </c>
      <c r="M2684" s="49"/>
    </row>
    <row r="2685" spans="6:13" x14ac:dyDescent="0.25">
      <c r="F2685" t="s">
        <v>4799</v>
      </c>
      <c r="G2685">
        <v>78343</v>
      </c>
      <c r="H2685">
        <v>8335</v>
      </c>
      <c r="I2685" s="25" t="s">
        <v>2639</v>
      </c>
      <c r="J2685" t="s">
        <v>2640</v>
      </c>
      <c r="M2685" s="49"/>
    </row>
    <row r="2686" spans="6:13" x14ac:dyDescent="0.25">
      <c r="F2686" t="s">
        <v>4800</v>
      </c>
      <c r="G2686">
        <v>74405</v>
      </c>
      <c r="H2686">
        <v>8127</v>
      </c>
      <c r="I2686" s="25" t="s">
        <v>2639</v>
      </c>
      <c r="J2686" t="s">
        <v>3747</v>
      </c>
      <c r="M2686" s="49"/>
    </row>
    <row r="2687" spans="6:13" x14ac:dyDescent="0.25">
      <c r="F2687" t="s">
        <v>4801</v>
      </c>
      <c r="G2687">
        <v>78262</v>
      </c>
      <c r="H2687">
        <v>8335</v>
      </c>
      <c r="I2687" s="25" t="s">
        <v>2639</v>
      </c>
      <c r="J2687" t="s">
        <v>2640</v>
      </c>
      <c r="M2687" s="49"/>
    </row>
    <row r="2688" spans="6:13" x14ac:dyDescent="0.25">
      <c r="F2688" t="s">
        <v>4802</v>
      </c>
      <c r="G2688">
        <v>85080</v>
      </c>
      <c r="H2688">
        <v>9176</v>
      </c>
      <c r="I2688" s="25" t="s">
        <v>2671</v>
      </c>
      <c r="J2688" t="s">
        <v>2723</v>
      </c>
      <c r="M2688" s="49"/>
    </row>
    <row r="2689" spans="6:13" x14ac:dyDescent="0.25">
      <c r="F2689" t="s">
        <v>4803</v>
      </c>
      <c r="G2689">
        <v>83674</v>
      </c>
      <c r="H2689">
        <v>9173</v>
      </c>
      <c r="I2689" s="25" t="s">
        <v>2671</v>
      </c>
      <c r="J2689" t="s">
        <v>3280</v>
      </c>
      <c r="M2689" s="49"/>
    </row>
    <row r="2690" spans="6:13" x14ac:dyDescent="0.25">
      <c r="F2690" t="s">
        <v>4804</v>
      </c>
      <c r="G2690">
        <v>91605</v>
      </c>
      <c r="H2690">
        <v>9575</v>
      </c>
      <c r="I2690" s="25" t="s">
        <v>2671</v>
      </c>
      <c r="J2690" t="s">
        <v>3370</v>
      </c>
      <c r="M2690" s="49"/>
    </row>
    <row r="2691" spans="6:13" x14ac:dyDescent="0.25">
      <c r="F2691" t="s">
        <v>4805</v>
      </c>
      <c r="G2691">
        <v>85408</v>
      </c>
      <c r="H2691">
        <v>9178</v>
      </c>
      <c r="I2691" s="25" t="s">
        <v>2671</v>
      </c>
      <c r="J2691" t="s">
        <v>2936</v>
      </c>
      <c r="M2691" s="49"/>
    </row>
    <row r="2692" spans="6:13" x14ac:dyDescent="0.25">
      <c r="F2692" t="s">
        <v>4806</v>
      </c>
      <c r="G2692">
        <v>73108</v>
      </c>
      <c r="H2692">
        <v>8117</v>
      </c>
      <c r="I2692" s="25" t="s">
        <v>2639</v>
      </c>
      <c r="J2692" t="s">
        <v>2710</v>
      </c>
      <c r="M2692" s="49"/>
    </row>
    <row r="2693" spans="6:13" x14ac:dyDescent="0.25">
      <c r="F2693" t="s">
        <v>4807</v>
      </c>
      <c r="G2693">
        <v>72501</v>
      </c>
      <c r="H2693">
        <v>8437</v>
      </c>
      <c r="I2693" s="25" t="s">
        <v>2639</v>
      </c>
      <c r="J2693" t="s">
        <v>3341</v>
      </c>
      <c r="M2693" s="49"/>
    </row>
    <row r="2694" spans="6:13" x14ac:dyDescent="0.25">
      <c r="F2694" t="s">
        <v>4808</v>
      </c>
      <c r="G2694">
        <v>27777</v>
      </c>
      <c r="H2694">
        <v>3458</v>
      </c>
      <c r="I2694" s="25" t="s">
        <v>2695</v>
      </c>
      <c r="J2694" t="s">
        <v>2906</v>
      </c>
      <c r="M2694" s="49"/>
    </row>
    <row r="2695" spans="6:13" x14ac:dyDescent="0.25">
      <c r="F2695" t="s">
        <v>4809</v>
      </c>
      <c r="G2695">
        <v>52538</v>
      </c>
      <c r="H2695">
        <v>5370</v>
      </c>
      <c r="I2695" s="25" t="s">
        <v>2644</v>
      </c>
      <c r="J2695" t="s">
        <v>2804</v>
      </c>
      <c r="M2695" s="49"/>
    </row>
    <row r="2696" spans="6:13" x14ac:dyDescent="0.25">
      <c r="F2696" t="s">
        <v>4810</v>
      </c>
      <c r="G2696">
        <v>84140</v>
      </c>
      <c r="H2696">
        <v>9277</v>
      </c>
      <c r="I2696" s="25" t="s">
        <v>2671</v>
      </c>
      <c r="J2696" t="s">
        <v>3150</v>
      </c>
      <c r="M2696" s="49"/>
    </row>
    <row r="2697" spans="6:13" x14ac:dyDescent="0.25">
      <c r="F2697" t="s">
        <v>4811</v>
      </c>
      <c r="G2697">
        <v>30826</v>
      </c>
      <c r="H2697">
        <v>3241</v>
      </c>
      <c r="I2697" s="25" t="s">
        <v>2695</v>
      </c>
      <c r="J2697" t="s">
        <v>2942</v>
      </c>
      <c r="M2697" s="49"/>
    </row>
    <row r="2698" spans="6:13" x14ac:dyDescent="0.25">
      <c r="F2698" t="s">
        <v>4811</v>
      </c>
      <c r="G2698">
        <v>30827</v>
      </c>
      <c r="H2698">
        <v>3241</v>
      </c>
      <c r="I2698" s="25" t="s">
        <v>2695</v>
      </c>
      <c r="J2698" t="s">
        <v>2942</v>
      </c>
      <c r="M2698" s="49"/>
    </row>
    <row r="2699" spans="6:13" x14ac:dyDescent="0.25">
      <c r="F2699" t="s">
        <v>4811</v>
      </c>
      <c r="G2699">
        <v>30823</v>
      </c>
      <c r="H2699">
        <v>3241</v>
      </c>
      <c r="I2699" s="25" t="s">
        <v>2695</v>
      </c>
      <c r="J2699" t="s">
        <v>2942</v>
      </c>
      <c r="M2699" s="49"/>
    </row>
    <row r="2700" spans="6:13" x14ac:dyDescent="0.25">
      <c r="F2700" t="s">
        <v>4812</v>
      </c>
      <c r="G2700">
        <v>84518</v>
      </c>
      <c r="H2700">
        <v>9171</v>
      </c>
      <c r="I2700" s="25" t="s">
        <v>2671</v>
      </c>
      <c r="J2700" t="s">
        <v>3067</v>
      </c>
      <c r="M2700" s="49"/>
    </row>
    <row r="2701" spans="6:13" x14ac:dyDescent="0.25">
      <c r="F2701" t="s">
        <v>4813</v>
      </c>
      <c r="G2701">
        <v>85748</v>
      </c>
      <c r="H2701">
        <v>9184</v>
      </c>
      <c r="I2701" s="25" t="s">
        <v>2671</v>
      </c>
      <c r="J2701" t="s">
        <v>3168</v>
      </c>
      <c r="M2701" s="49"/>
    </row>
    <row r="2702" spans="6:13" x14ac:dyDescent="0.25">
      <c r="F2702" t="s">
        <v>4814</v>
      </c>
      <c r="G2702">
        <v>39649</v>
      </c>
      <c r="H2702">
        <v>15081</v>
      </c>
      <c r="I2702" s="25" t="s">
        <v>2862</v>
      </c>
      <c r="J2702" t="s">
        <v>2649</v>
      </c>
      <c r="M2702" s="49"/>
    </row>
    <row r="2703" spans="6:13" x14ac:dyDescent="0.25">
      <c r="F2703" t="s">
        <v>4814</v>
      </c>
      <c r="G2703">
        <v>39638</v>
      </c>
      <c r="H2703">
        <v>15081</v>
      </c>
      <c r="I2703" s="25" t="s">
        <v>2862</v>
      </c>
      <c r="J2703" t="s">
        <v>2649</v>
      </c>
      <c r="M2703" s="49"/>
    </row>
    <row r="2704" spans="6:13" x14ac:dyDescent="0.25">
      <c r="F2704" t="s">
        <v>4814</v>
      </c>
      <c r="G2704">
        <v>39638</v>
      </c>
      <c r="H2704">
        <v>15083</v>
      </c>
      <c r="I2704" s="25" t="s">
        <v>2862</v>
      </c>
      <c r="J2704" t="s">
        <v>2673</v>
      </c>
      <c r="M2704" s="49"/>
    </row>
    <row r="2705" spans="6:13" x14ac:dyDescent="0.25">
      <c r="F2705" t="s">
        <v>4815</v>
      </c>
      <c r="G2705">
        <v>25836</v>
      </c>
      <c r="H2705">
        <v>1054</v>
      </c>
      <c r="I2705" s="25" t="s">
        <v>2706</v>
      </c>
      <c r="J2705" t="s">
        <v>2816</v>
      </c>
      <c r="M2705" s="49"/>
    </row>
    <row r="2706" spans="6:13" x14ac:dyDescent="0.25">
      <c r="F2706" t="s">
        <v>2768</v>
      </c>
      <c r="G2706">
        <v>82467</v>
      </c>
      <c r="H2706">
        <v>9180</v>
      </c>
      <c r="I2706" s="25" t="s">
        <v>2671</v>
      </c>
      <c r="J2706" t="s">
        <v>2768</v>
      </c>
      <c r="M2706" s="49"/>
    </row>
    <row r="2707" spans="6:13" x14ac:dyDescent="0.25">
      <c r="F2707" t="s">
        <v>4816</v>
      </c>
      <c r="G2707">
        <v>82475</v>
      </c>
      <c r="H2707">
        <v>9180</v>
      </c>
      <c r="I2707" s="25" t="s">
        <v>2671</v>
      </c>
      <c r="J2707" t="s">
        <v>2768</v>
      </c>
      <c r="M2707" s="49"/>
    </row>
    <row r="2708" spans="6:13" x14ac:dyDescent="0.25">
      <c r="F2708" t="s">
        <v>4817</v>
      </c>
      <c r="G2708">
        <v>49681</v>
      </c>
      <c r="H2708">
        <v>3453</v>
      </c>
      <c r="I2708" s="25" t="s">
        <v>2695</v>
      </c>
      <c r="J2708" t="s">
        <v>2690</v>
      </c>
      <c r="M2708" s="49"/>
    </row>
    <row r="2709" spans="6:13" x14ac:dyDescent="0.25">
      <c r="F2709" t="s">
        <v>4818</v>
      </c>
      <c r="G2709">
        <v>83536</v>
      </c>
      <c r="H2709">
        <v>9183</v>
      </c>
      <c r="I2709" s="25" t="s">
        <v>2671</v>
      </c>
      <c r="J2709" t="s">
        <v>3095</v>
      </c>
      <c r="M2709" s="49"/>
    </row>
    <row r="2710" spans="6:13" x14ac:dyDescent="0.25">
      <c r="F2710" t="s">
        <v>4818</v>
      </c>
      <c r="G2710">
        <v>83559</v>
      </c>
      <c r="H2710">
        <v>9183</v>
      </c>
      <c r="I2710" s="25" t="s">
        <v>2671</v>
      </c>
      <c r="J2710" t="s">
        <v>3095</v>
      </c>
      <c r="M2710" s="49"/>
    </row>
    <row r="2711" spans="6:13" x14ac:dyDescent="0.25">
      <c r="F2711" t="s">
        <v>4818</v>
      </c>
      <c r="G2711">
        <v>83555</v>
      </c>
      <c r="H2711">
        <v>9183</v>
      </c>
      <c r="I2711" s="25" t="s">
        <v>2671</v>
      </c>
      <c r="J2711" t="s">
        <v>3095</v>
      </c>
      <c r="M2711" s="49"/>
    </row>
    <row r="2712" spans="6:13" x14ac:dyDescent="0.25">
      <c r="F2712" t="s">
        <v>4819</v>
      </c>
      <c r="G2712">
        <v>83546</v>
      </c>
      <c r="H2712">
        <v>9183</v>
      </c>
      <c r="I2712" s="25" t="s">
        <v>2671</v>
      </c>
      <c r="J2712" t="s">
        <v>3095</v>
      </c>
      <c r="M2712" s="49"/>
    </row>
    <row r="2713" spans="6:13" x14ac:dyDescent="0.25">
      <c r="F2713" t="s">
        <v>4820</v>
      </c>
      <c r="G2713">
        <v>21441</v>
      </c>
      <c r="H2713">
        <v>3353</v>
      </c>
      <c r="I2713" s="25" t="s">
        <v>2695</v>
      </c>
      <c r="J2713" t="s">
        <v>2797</v>
      </c>
      <c r="M2713" s="49"/>
    </row>
    <row r="2714" spans="6:13" x14ac:dyDescent="0.25">
      <c r="F2714" t="s">
        <v>4821</v>
      </c>
      <c r="G2714">
        <v>29471</v>
      </c>
      <c r="H2714">
        <v>3354</v>
      </c>
      <c r="I2714" s="25" t="s">
        <v>2695</v>
      </c>
      <c r="J2714" t="s">
        <v>2853</v>
      </c>
      <c r="M2714" s="49"/>
    </row>
    <row r="2715" spans="6:13" x14ac:dyDescent="0.25">
      <c r="F2715" t="s">
        <v>4822</v>
      </c>
      <c r="G2715">
        <v>71116</v>
      </c>
      <c r="H2715">
        <v>8115</v>
      </c>
      <c r="I2715" s="25" t="s">
        <v>2639</v>
      </c>
      <c r="J2715" t="s">
        <v>2843</v>
      </c>
      <c r="M2715" s="49"/>
    </row>
    <row r="2716" spans="6:13" x14ac:dyDescent="0.25">
      <c r="F2716" t="s">
        <v>4823</v>
      </c>
      <c r="G2716">
        <v>16307</v>
      </c>
      <c r="H2716">
        <v>12073</v>
      </c>
      <c r="I2716" s="25" t="s">
        <v>2977</v>
      </c>
      <c r="J2716" t="s">
        <v>3018</v>
      </c>
      <c r="M2716" s="49"/>
    </row>
    <row r="2717" spans="6:13" x14ac:dyDescent="0.25">
      <c r="F2717" t="s">
        <v>4824</v>
      </c>
      <c r="G2717">
        <v>18574</v>
      </c>
      <c r="H2717">
        <v>13073</v>
      </c>
      <c r="I2717" s="25" t="s">
        <v>2812</v>
      </c>
      <c r="J2717" t="s">
        <v>2813</v>
      </c>
      <c r="M2717" s="49"/>
    </row>
    <row r="2718" spans="6:13" x14ac:dyDescent="0.25">
      <c r="F2718" t="s">
        <v>4825</v>
      </c>
      <c r="G2718">
        <v>95185</v>
      </c>
      <c r="H2718">
        <v>9475</v>
      </c>
      <c r="I2718" s="25" t="s">
        <v>2671</v>
      </c>
      <c r="J2718" t="s">
        <v>2822</v>
      </c>
      <c r="M2718" s="49"/>
    </row>
    <row r="2719" spans="6:13" x14ac:dyDescent="0.25">
      <c r="F2719" t="s">
        <v>4826</v>
      </c>
      <c r="G2719">
        <v>55435</v>
      </c>
      <c r="H2719">
        <v>7339</v>
      </c>
      <c r="I2719" s="25" t="s">
        <v>2744</v>
      </c>
      <c r="J2719" t="s">
        <v>2859</v>
      </c>
      <c r="M2719" s="49"/>
    </row>
    <row r="2720" spans="6:13" x14ac:dyDescent="0.25">
      <c r="F2720" t="s">
        <v>4827</v>
      </c>
      <c r="G2720">
        <v>55599</v>
      </c>
      <c r="H2720">
        <v>7331</v>
      </c>
      <c r="I2720" s="25" t="s">
        <v>2744</v>
      </c>
      <c r="J2720" t="s">
        <v>2650</v>
      </c>
      <c r="M2720" s="49"/>
    </row>
    <row r="2721" spans="6:13" x14ac:dyDescent="0.25">
      <c r="F2721" t="s">
        <v>4827</v>
      </c>
      <c r="G2721">
        <v>55599</v>
      </c>
      <c r="H2721">
        <v>7331</v>
      </c>
      <c r="I2721" s="25" t="s">
        <v>2744</v>
      </c>
      <c r="J2721" t="s">
        <v>2650</v>
      </c>
      <c r="M2721" s="49"/>
    </row>
    <row r="2722" spans="6:13" x14ac:dyDescent="0.25">
      <c r="F2722" t="s">
        <v>4828</v>
      </c>
      <c r="G2722">
        <v>71126</v>
      </c>
      <c r="H2722">
        <v>8115</v>
      </c>
      <c r="I2722" s="25" t="s">
        <v>2639</v>
      </c>
      <c r="J2722" t="s">
        <v>2843</v>
      </c>
      <c r="M2722" s="49"/>
    </row>
    <row r="2723" spans="6:13" x14ac:dyDescent="0.25">
      <c r="F2723" t="s">
        <v>4829</v>
      </c>
      <c r="G2723">
        <v>97253</v>
      </c>
      <c r="H2723">
        <v>9679</v>
      </c>
      <c r="I2723" s="25" t="s">
        <v>2671</v>
      </c>
      <c r="J2723" t="s">
        <v>3049</v>
      </c>
      <c r="M2723" s="49"/>
    </row>
    <row r="2724" spans="6:13" x14ac:dyDescent="0.25">
      <c r="F2724" t="s">
        <v>4830</v>
      </c>
      <c r="G2724">
        <v>55239</v>
      </c>
      <c r="H2724">
        <v>7331</v>
      </c>
      <c r="I2724" s="25" t="s">
        <v>2744</v>
      </c>
      <c r="J2724" t="s">
        <v>2650</v>
      </c>
      <c r="M2724" s="49"/>
    </row>
    <row r="2725" spans="6:13" x14ac:dyDescent="0.25">
      <c r="F2725" t="s">
        <v>4831</v>
      </c>
      <c r="G2725">
        <v>82131</v>
      </c>
      <c r="H2725">
        <v>9184</v>
      </c>
      <c r="I2725" s="25" t="s">
        <v>2671</v>
      </c>
      <c r="J2725" t="s">
        <v>3168</v>
      </c>
      <c r="M2725" s="49"/>
    </row>
    <row r="2726" spans="6:13" x14ac:dyDescent="0.25">
      <c r="F2726" t="s">
        <v>4831</v>
      </c>
      <c r="G2726">
        <v>82131</v>
      </c>
      <c r="H2726">
        <v>9188</v>
      </c>
      <c r="I2726" s="25" t="s">
        <v>2671</v>
      </c>
      <c r="J2726" t="s">
        <v>3102</v>
      </c>
      <c r="M2726" s="49"/>
    </row>
    <row r="2727" spans="6:13" x14ac:dyDescent="0.25">
      <c r="F2727" t="s">
        <v>4832</v>
      </c>
      <c r="G2727">
        <v>92274</v>
      </c>
      <c r="H2727">
        <v>9371</v>
      </c>
      <c r="I2727" s="25" t="s">
        <v>2671</v>
      </c>
      <c r="J2727" t="s">
        <v>3090</v>
      </c>
      <c r="M2727" s="49"/>
    </row>
    <row r="2728" spans="6:13" x14ac:dyDescent="0.25">
      <c r="F2728" t="s">
        <v>4833</v>
      </c>
      <c r="G2728">
        <v>99189</v>
      </c>
      <c r="H2728">
        <v>16068</v>
      </c>
      <c r="I2728" s="25" t="s">
        <v>3005</v>
      </c>
      <c r="J2728" t="s">
        <v>3696</v>
      </c>
      <c r="M2728" s="49"/>
    </row>
    <row r="2729" spans="6:13" x14ac:dyDescent="0.25">
      <c r="F2729" t="s">
        <v>4834</v>
      </c>
      <c r="G2729">
        <v>57580</v>
      </c>
      <c r="H2729">
        <v>7132</v>
      </c>
      <c r="I2729" s="25" t="s">
        <v>2744</v>
      </c>
      <c r="J2729" t="s">
        <v>3022</v>
      </c>
      <c r="M2729" s="49"/>
    </row>
    <row r="2730" spans="6:13" x14ac:dyDescent="0.25">
      <c r="F2730" t="s">
        <v>4835</v>
      </c>
      <c r="G2730">
        <v>91607</v>
      </c>
      <c r="H2730">
        <v>9571</v>
      </c>
      <c r="I2730" s="25" t="s">
        <v>2671</v>
      </c>
      <c r="J2730" t="s">
        <v>2734</v>
      </c>
      <c r="M2730" s="49"/>
    </row>
    <row r="2731" spans="6:13" x14ac:dyDescent="0.25">
      <c r="F2731" t="s">
        <v>4836</v>
      </c>
      <c r="G2731">
        <v>75391</v>
      </c>
      <c r="H2731">
        <v>8235</v>
      </c>
      <c r="I2731" s="25" t="s">
        <v>2639</v>
      </c>
      <c r="J2731" t="s">
        <v>3043</v>
      </c>
      <c r="M2731" s="49"/>
    </row>
    <row r="2732" spans="6:13" x14ac:dyDescent="0.25">
      <c r="F2732" t="s">
        <v>4837</v>
      </c>
      <c r="G2732">
        <v>63688</v>
      </c>
      <c r="H2732">
        <v>6440</v>
      </c>
      <c r="I2732" s="25" t="s">
        <v>2667</v>
      </c>
      <c r="J2732" t="s">
        <v>3036</v>
      </c>
      <c r="M2732" s="49"/>
    </row>
    <row r="2733" spans="6:13" x14ac:dyDescent="0.25">
      <c r="F2733" t="s">
        <v>4838</v>
      </c>
      <c r="G2733">
        <v>49744</v>
      </c>
      <c r="H2733">
        <v>3454</v>
      </c>
      <c r="I2733" s="25" t="s">
        <v>2695</v>
      </c>
      <c r="J2733" t="s">
        <v>2739</v>
      </c>
      <c r="M2733" s="49"/>
    </row>
    <row r="2734" spans="6:13" x14ac:dyDescent="0.25">
      <c r="F2734" t="s">
        <v>4839</v>
      </c>
      <c r="G2734">
        <v>21502</v>
      </c>
      <c r="H2734">
        <v>1053</v>
      </c>
      <c r="I2734" s="25" t="s">
        <v>2706</v>
      </c>
      <c r="J2734" t="s">
        <v>2814</v>
      </c>
      <c r="M2734" s="49"/>
    </row>
    <row r="2735" spans="6:13" x14ac:dyDescent="0.25">
      <c r="F2735" t="s">
        <v>4839</v>
      </c>
      <c r="G2735">
        <v>21502</v>
      </c>
      <c r="H2735">
        <v>1053</v>
      </c>
      <c r="I2735" s="25" t="s">
        <v>2706</v>
      </c>
      <c r="J2735" t="s">
        <v>2814</v>
      </c>
      <c r="M2735" s="49"/>
    </row>
    <row r="2736" spans="6:13" x14ac:dyDescent="0.25">
      <c r="F2736" t="s">
        <v>4840</v>
      </c>
      <c r="G2736">
        <v>27607</v>
      </c>
      <c r="H2736">
        <v>3352</v>
      </c>
      <c r="I2736" s="25" t="s">
        <v>2695</v>
      </c>
      <c r="J2736" t="s">
        <v>2700</v>
      </c>
      <c r="M2736" s="49"/>
    </row>
    <row r="2737" spans="6:13" x14ac:dyDescent="0.25">
      <c r="F2737" t="s">
        <v>4840</v>
      </c>
      <c r="G2737">
        <v>27624</v>
      </c>
      <c r="H2737">
        <v>3352</v>
      </c>
      <c r="I2737" s="25" t="s">
        <v>2695</v>
      </c>
      <c r="J2737" t="s">
        <v>2700</v>
      </c>
      <c r="M2737" s="49"/>
    </row>
    <row r="2738" spans="6:13" x14ac:dyDescent="0.25">
      <c r="F2738" t="s">
        <v>4841</v>
      </c>
      <c r="G2738">
        <v>7926</v>
      </c>
      <c r="H2738">
        <v>16075</v>
      </c>
      <c r="I2738" s="25" t="s">
        <v>3005</v>
      </c>
      <c r="J2738" t="s">
        <v>4842</v>
      </c>
      <c r="M2738" s="49"/>
    </row>
    <row r="2739" spans="6:13" x14ac:dyDescent="0.25">
      <c r="F2739" t="s">
        <v>4843</v>
      </c>
      <c r="G2739">
        <v>95482</v>
      </c>
      <c r="H2739">
        <v>9472</v>
      </c>
      <c r="I2739" s="25" t="s">
        <v>2671</v>
      </c>
      <c r="J2739" t="s">
        <v>2801</v>
      </c>
      <c r="M2739" s="49"/>
    </row>
    <row r="2740" spans="6:13" x14ac:dyDescent="0.25">
      <c r="F2740" t="s">
        <v>4844</v>
      </c>
      <c r="G2740">
        <v>49596</v>
      </c>
      <c r="H2740">
        <v>3459</v>
      </c>
      <c r="I2740" s="25" t="s">
        <v>2695</v>
      </c>
      <c r="J2740" t="s">
        <v>2913</v>
      </c>
      <c r="M2740" s="49"/>
    </row>
    <row r="2741" spans="6:13" x14ac:dyDescent="0.25">
      <c r="F2741" t="s">
        <v>4845</v>
      </c>
      <c r="G2741">
        <v>30989</v>
      </c>
      <c r="H2741">
        <v>3241</v>
      </c>
      <c r="I2741" s="25" t="s">
        <v>2695</v>
      </c>
      <c r="J2741" t="s">
        <v>2942</v>
      </c>
      <c r="M2741" s="49"/>
    </row>
    <row r="2742" spans="6:13" x14ac:dyDescent="0.25">
      <c r="F2742" t="s">
        <v>4846</v>
      </c>
      <c r="G2742">
        <v>52511</v>
      </c>
      <c r="H2742">
        <v>5370</v>
      </c>
      <c r="I2742" s="25" t="s">
        <v>2644</v>
      </c>
      <c r="J2742" t="s">
        <v>2804</v>
      </c>
      <c r="M2742" s="49"/>
    </row>
    <row r="2743" spans="6:13" x14ac:dyDescent="0.25">
      <c r="F2743" t="s">
        <v>4847</v>
      </c>
      <c r="G2743">
        <v>36419</v>
      </c>
      <c r="H2743">
        <v>16063</v>
      </c>
      <c r="I2743" s="25" t="s">
        <v>3005</v>
      </c>
      <c r="J2743" t="s">
        <v>3308</v>
      </c>
      <c r="M2743" s="49"/>
    </row>
    <row r="2744" spans="6:13" x14ac:dyDescent="0.25">
      <c r="F2744" t="s">
        <v>4848</v>
      </c>
      <c r="G2744">
        <v>63826</v>
      </c>
      <c r="H2744">
        <v>9671</v>
      </c>
      <c r="I2744" s="25" t="s">
        <v>2671</v>
      </c>
      <c r="J2744" t="s">
        <v>3074</v>
      </c>
      <c r="M2744" s="49"/>
    </row>
    <row r="2745" spans="6:13" x14ac:dyDescent="0.25">
      <c r="F2745" t="s">
        <v>4849</v>
      </c>
      <c r="G2745">
        <v>67715</v>
      </c>
      <c r="H2745">
        <v>7340</v>
      </c>
      <c r="I2745" s="25" t="s">
        <v>2744</v>
      </c>
      <c r="J2745" t="s">
        <v>3447</v>
      </c>
      <c r="M2745" s="49"/>
    </row>
    <row r="2746" spans="6:13" x14ac:dyDescent="0.25">
      <c r="F2746" t="s">
        <v>4850</v>
      </c>
      <c r="G2746">
        <v>94333</v>
      </c>
      <c r="H2746">
        <v>9278</v>
      </c>
      <c r="I2746" s="25" t="s">
        <v>2671</v>
      </c>
      <c r="J2746" t="s">
        <v>2791</v>
      </c>
      <c r="M2746" s="49"/>
    </row>
    <row r="2747" spans="6:13" x14ac:dyDescent="0.25">
      <c r="F2747" t="s">
        <v>4851</v>
      </c>
      <c r="G2747">
        <v>96160</v>
      </c>
      <c r="H2747">
        <v>9675</v>
      </c>
      <c r="I2747" s="25" t="s">
        <v>2671</v>
      </c>
      <c r="J2747" t="s">
        <v>2880</v>
      </c>
      <c r="M2747" s="49"/>
    </row>
    <row r="2748" spans="6:13" x14ac:dyDescent="0.25">
      <c r="F2748" t="s">
        <v>4852</v>
      </c>
      <c r="G2748">
        <v>85290</v>
      </c>
      <c r="H2748">
        <v>9186</v>
      </c>
      <c r="I2748" s="25" t="s">
        <v>2671</v>
      </c>
      <c r="J2748" t="s">
        <v>3215</v>
      </c>
      <c r="M2748" s="49"/>
    </row>
    <row r="2749" spans="6:13" x14ac:dyDescent="0.25">
      <c r="F2749" t="s">
        <v>4853</v>
      </c>
      <c r="G2749">
        <v>84144</v>
      </c>
      <c r="H2749">
        <v>9274</v>
      </c>
      <c r="I2749" s="25" t="s">
        <v>2671</v>
      </c>
      <c r="J2749" t="s">
        <v>2753</v>
      </c>
      <c r="M2749" s="49"/>
    </row>
    <row r="2750" spans="6:13" x14ac:dyDescent="0.25">
      <c r="F2750" t="s">
        <v>4854</v>
      </c>
      <c r="G2750">
        <v>65366</v>
      </c>
      <c r="H2750">
        <v>6439</v>
      </c>
      <c r="I2750" s="25" t="s">
        <v>2667</v>
      </c>
      <c r="J2750" t="s">
        <v>2668</v>
      </c>
      <c r="M2750" s="49"/>
    </row>
    <row r="2751" spans="6:13" x14ac:dyDescent="0.25">
      <c r="F2751" t="s">
        <v>4855</v>
      </c>
      <c r="G2751">
        <v>78187</v>
      </c>
      <c r="H2751">
        <v>8327</v>
      </c>
      <c r="I2751" s="25" t="s">
        <v>2639</v>
      </c>
      <c r="J2751" t="s">
        <v>2898</v>
      </c>
      <c r="M2751" s="49"/>
    </row>
    <row r="2752" spans="6:13" x14ac:dyDescent="0.25">
      <c r="F2752" t="s">
        <v>4856</v>
      </c>
      <c r="G2752">
        <v>72351</v>
      </c>
      <c r="H2752">
        <v>8417</v>
      </c>
      <c r="I2752" s="25" t="s">
        <v>2639</v>
      </c>
      <c r="J2752" t="s">
        <v>2890</v>
      </c>
      <c r="M2752" s="49"/>
    </row>
    <row r="2753" spans="6:13" x14ac:dyDescent="0.25">
      <c r="F2753" t="s">
        <v>4857</v>
      </c>
      <c r="G2753">
        <v>73312</v>
      </c>
      <c r="H2753">
        <v>8117</v>
      </c>
      <c r="I2753" s="25" t="s">
        <v>2639</v>
      </c>
      <c r="J2753" t="s">
        <v>2710</v>
      </c>
      <c r="M2753" s="49"/>
    </row>
    <row r="2754" spans="6:13" x14ac:dyDescent="0.25">
      <c r="F2754" t="s">
        <v>4858</v>
      </c>
      <c r="G2754">
        <v>4643</v>
      </c>
      <c r="H2754">
        <v>14729</v>
      </c>
      <c r="I2754" s="25" t="s">
        <v>2756</v>
      </c>
      <c r="J2754" t="s">
        <v>3305</v>
      </c>
      <c r="M2754" s="49"/>
    </row>
    <row r="2755" spans="6:13" x14ac:dyDescent="0.25">
      <c r="F2755" t="s">
        <v>4859</v>
      </c>
      <c r="G2755">
        <v>97255</v>
      </c>
      <c r="H2755">
        <v>9679</v>
      </c>
      <c r="I2755" s="25" t="s">
        <v>2671</v>
      </c>
      <c r="J2755" t="s">
        <v>3049</v>
      </c>
      <c r="M2755" s="49"/>
    </row>
    <row r="2756" spans="6:13" x14ac:dyDescent="0.25">
      <c r="F2756" t="s">
        <v>4860</v>
      </c>
      <c r="G2756">
        <v>47608</v>
      </c>
      <c r="H2756">
        <v>5154</v>
      </c>
      <c r="I2756" s="25" t="s">
        <v>2644</v>
      </c>
      <c r="J2756" t="s">
        <v>2835</v>
      </c>
      <c r="M2756" s="49"/>
    </row>
    <row r="2757" spans="6:13" x14ac:dyDescent="0.25">
      <c r="F2757" t="s">
        <v>4861</v>
      </c>
      <c r="G2757">
        <v>97505</v>
      </c>
      <c r="H2757">
        <v>9678</v>
      </c>
      <c r="I2757" s="25" t="s">
        <v>2671</v>
      </c>
      <c r="J2757" t="s">
        <v>3539</v>
      </c>
      <c r="M2757" s="49"/>
    </row>
    <row r="2758" spans="6:13" x14ac:dyDescent="0.25">
      <c r="F2758" t="s">
        <v>4862</v>
      </c>
      <c r="G2758">
        <v>9423</v>
      </c>
      <c r="H2758">
        <v>14521</v>
      </c>
      <c r="I2758" s="25" t="s">
        <v>2756</v>
      </c>
      <c r="J2758" t="s">
        <v>2653</v>
      </c>
      <c r="M2758" s="49"/>
    </row>
    <row r="2759" spans="6:13" x14ac:dyDescent="0.25">
      <c r="F2759" t="s">
        <v>2089</v>
      </c>
      <c r="G2759">
        <v>63571</v>
      </c>
      <c r="H2759">
        <v>6435</v>
      </c>
      <c r="I2759" s="25" t="s">
        <v>2667</v>
      </c>
      <c r="J2759" t="s">
        <v>3324</v>
      </c>
      <c r="M2759" s="49"/>
    </row>
    <row r="2760" spans="6:13" x14ac:dyDescent="0.25">
      <c r="F2760" t="s">
        <v>4863</v>
      </c>
      <c r="G2760">
        <v>45892</v>
      </c>
      <c r="H2760">
        <v>5513</v>
      </c>
      <c r="I2760" s="25" t="s">
        <v>2644</v>
      </c>
      <c r="J2760" t="s">
        <v>4864</v>
      </c>
      <c r="M2760" s="49"/>
    </row>
    <row r="2761" spans="6:13" x14ac:dyDescent="0.25">
      <c r="F2761" t="s">
        <v>4863</v>
      </c>
      <c r="G2761">
        <v>45879</v>
      </c>
      <c r="H2761">
        <v>5513</v>
      </c>
      <c r="I2761" s="25" t="s">
        <v>2644</v>
      </c>
      <c r="J2761" t="s">
        <v>4864</v>
      </c>
      <c r="M2761" s="49"/>
    </row>
    <row r="2762" spans="6:13" x14ac:dyDescent="0.25">
      <c r="F2762" t="s">
        <v>4863</v>
      </c>
      <c r="G2762">
        <v>45894</v>
      </c>
      <c r="H2762">
        <v>5513</v>
      </c>
      <c r="I2762" s="25" t="s">
        <v>2644</v>
      </c>
      <c r="J2762" t="s">
        <v>4864</v>
      </c>
      <c r="M2762" s="49"/>
    </row>
    <row r="2763" spans="6:13" x14ac:dyDescent="0.25">
      <c r="F2763" t="s">
        <v>4863</v>
      </c>
      <c r="G2763">
        <v>45899</v>
      </c>
      <c r="H2763">
        <v>5513</v>
      </c>
      <c r="I2763" s="25" t="s">
        <v>2644</v>
      </c>
      <c r="J2763" t="s">
        <v>4864</v>
      </c>
      <c r="M2763" s="49"/>
    </row>
    <row r="2764" spans="6:13" x14ac:dyDescent="0.25">
      <c r="F2764" t="s">
        <v>4863</v>
      </c>
      <c r="G2764">
        <v>45889</v>
      </c>
      <c r="H2764">
        <v>5513</v>
      </c>
      <c r="I2764" s="25" t="s">
        <v>2644</v>
      </c>
      <c r="J2764" t="s">
        <v>4864</v>
      </c>
      <c r="M2764" s="49"/>
    </row>
    <row r="2765" spans="6:13" x14ac:dyDescent="0.25">
      <c r="F2765" t="s">
        <v>4863</v>
      </c>
      <c r="G2765">
        <v>45896</v>
      </c>
      <c r="H2765">
        <v>5513</v>
      </c>
      <c r="I2765" s="25" t="s">
        <v>2644</v>
      </c>
      <c r="J2765" t="s">
        <v>4864</v>
      </c>
      <c r="M2765" s="49"/>
    </row>
    <row r="2766" spans="6:13" x14ac:dyDescent="0.25">
      <c r="F2766" t="s">
        <v>4863</v>
      </c>
      <c r="G2766">
        <v>45897</v>
      </c>
      <c r="H2766">
        <v>5513</v>
      </c>
      <c r="I2766" s="25" t="s">
        <v>2644</v>
      </c>
      <c r="J2766" t="s">
        <v>4864</v>
      </c>
      <c r="M2766" s="49"/>
    </row>
    <row r="2767" spans="6:13" x14ac:dyDescent="0.25">
      <c r="F2767" t="s">
        <v>4863</v>
      </c>
      <c r="G2767">
        <v>45886</v>
      </c>
      <c r="H2767">
        <v>5513</v>
      </c>
      <c r="I2767" s="25" t="s">
        <v>2644</v>
      </c>
      <c r="J2767" t="s">
        <v>4864</v>
      </c>
      <c r="M2767" s="49"/>
    </row>
    <row r="2768" spans="6:13" x14ac:dyDescent="0.25">
      <c r="F2768" t="s">
        <v>4863</v>
      </c>
      <c r="G2768">
        <v>45888</v>
      </c>
      <c r="H2768">
        <v>5513</v>
      </c>
      <c r="I2768" s="25" t="s">
        <v>2644</v>
      </c>
      <c r="J2768" t="s">
        <v>4864</v>
      </c>
      <c r="M2768" s="49"/>
    </row>
    <row r="2769" spans="6:13" x14ac:dyDescent="0.25">
      <c r="F2769" t="s">
        <v>4863</v>
      </c>
      <c r="G2769">
        <v>45881</v>
      </c>
      <c r="H2769">
        <v>5513</v>
      </c>
      <c r="I2769" s="25" t="s">
        <v>2644</v>
      </c>
      <c r="J2769" t="s">
        <v>4864</v>
      </c>
      <c r="M2769" s="49"/>
    </row>
    <row r="2770" spans="6:13" x14ac:dyDescent="0.25">
      <c r="F2770" t="s">
        <v>4863</v>
      </c>
      <c r="G2770">
        <v>45897</v>
      </c>
      <c r="H2770">
        <v>5513</v>
      </c>
      <c r="I2770" s="25" t="s">
        <v>2644</v>
      </c>
      <c r="J2770" t="s">
        <v>4864</v>
      </c>
      <c r="M2770" s="49"/>
    </row>
    <row r="2771" spans="6:13" x14ac:dyDescent="0.25">
      <c r="F2771" t="s">
        <v>4863</v>
      </c>
      <c r="G2771">
        <v>45883</v>
      </c>
      <c r="H2771">
        <v>5513</v>
      </c>
      <c r="I2771" s="25" t="s">
        <v>2644</v>
      </c>
      <c r="J2771" t="s">
        <v>4864</v>
      </c>
      <c r="M2771" s="49"/>
    </row>
    <row r="2772" spans="6:13" x14ac:dyDescent="0.25">
      <c r="F2772" t="s">
        <v>4863</v>
      </c>
      <c r="G2772">
        <v>45891</v>
      </c>
      <c r="H2772">
        <v>5513</v>
      </c>
      <c r="I2772" s="25" t="s">
        <v>2644</v>
      </c>
      <c r="J2772" t="s">
        <v>4864</v>
      </c>
      <c r="M2772" s="49"/>
    </row>
    <row r="2773" spans="6:13" x14ac:dyDescent="0.25">
      <c r="F2773" t="s">
        <v>4865</v>
      </c>
      <c r="G2773">
        <v>45884</v>
      </c>
      <c r="H2773">
        <v>5513</v>
      </c>
      <c r="I2773" s="25" t="s">
        <v>2644</v>
      </c>
      <c r="J2773" t="s">
        <v>4864</v>
      </c>
      <c r="M2773" s="49"/>
    </row>
    <row r="2774" spans="6:13" x14ac:dyDescent="0.25">
      <c r="F2774" t="s">
        <v>4866</v>
      </c>
      <c r="G2774">
        <v>82269</v>
      </c>
      <c r="H2774">
        <v>9181</v>
      </c>
      <c r="I2774" s="25" t="s">
        <v>2671</v>
      </c>
      <c r="J2774" t="s">
        <v>3126</v>
      </c>
      <c r="M2774" s="49"/>
    </row>
    <row r="2775" spans="6:13" x14ac:dyDescent="0.25">
      <c r="F2775" t="s">
        <v>4867</v>
      </c>
      <c r="G2775">
        <v>24395</v>
      </c>
      <c r="H2775">
        <v>1059</v>
      </c>
      <c r="I2775" s="25" t="s">
        <v>2706</v>
      </c>
      <c r="J2775" t="s">
        <v>2975</v>
      </c>
      <c r="M2775" s="49"/>
    </row>
    <row r="2776" spans="6:13" x14ac:dyDescent="0.25">
      <c r="F2776" t="s">
        <v>4868</v>
      </c>
      <c r="G2776">
        <v>75050</v>
      </c>
      <c r="H2776">
        <v>8125</v>
      </c>
      <c r="I2776" s="25" t="s">
        <v>2639</v>
      </c>
      <c r="J2776" t="s">
        <v>2681</v>
      </c>
      <c r="M2776" s="49"/>
    </row>
    <row r="2777" spans="6:13" x14ac:dyDescent="0.25">
      <c r="F2777" t="s">
        <v>4869</v>
      </c>
      <c r="G2777">
        <v>74376</v>
      </c>
      <c r="H2777">
        <v>8118</v>
      </c>
      <c r="I2777" s="25" t="s">
        <v>2639</v>
      </c>
      <c r="J2777" t="s">
        <v>2763</v>
      </c>
      <c r="M2777" s="49"/>
    </row>
    <row r="2778" spans="6:13" x14ac:dyDescent="0.25">
      <c r="F2778" t="s">
        <v>4870</v>
      </c>
      <c r="G2778">
        <v>35285</v>
      </c>
      <c r="H2778">
        <v>6635</v>
      </c>
      <c r="I2778" s="25" t="s">
        <v>2667</v>
      </c>
      <c r="J2778" t="s">
        <v>2929</v>
      </c>
      <c r="M2778" s="49"/>
    </row>
    <row r="2779" spans="6:13" x14ac:dyDescent="0.25">
      <c r="F2779" t="s">
        <v>4870</v>
      </c>
      <c r="G2779">
        <v>55490</v>
      </c>
      <c r="H2779">
        <v>7140</v>
      </c>
      <c r="I2779" s="25" t="s">
        <v>2744</v>
      </c>
      <c r="J2779" t="s">
        <v>2950</v>
      </c>
      <c r="M2779" s="49"/>
    </row>
    <row r="2780" spans="6:13" x14ac:dyDescent="0.25">
      <c r="F2780" t="s">
        <v>4871</v>
      </c>
      <c r="G2780">
        <v>35329</v>
      </c>
      <c r="H2780">
        <v>6535</v>
      </c>
      <c r="I2780" s="25" t="s">
        <v>2667</v>
      </c>
      <c r="J2780" t="s">
        <v>2967</v>
      </c>
      <c r="M2780" s="49"/>
    </row>
    <row r="2781" spans="6:13" x14ac:dyDescent="0.25">
      <c r="F2781" t="s">
        <v>4872</v>
      </c>
      <c r="G2781">
        <v>97737</v>
      </c>
      <c r="H2781">
        <v>9677</v>
      </c>
      <c r="I2781" s="25" t="s">
        <v>2671</v>
      </c>
      <c r="J2781" t="s">
        <v>3148</v>
      </c>
      <c r="M2781" s="49"/>
    </row>
    <row r="2782" spans="6:13" x14ac:dyDescent="0.25">
      <c r="F2782" t="s">
        <v>4873</v>
      </c>
      <c r="G2782">
        <v>86682</v>
      </c>
      <c r="H2782">
        <v>9779</v>
      </c>
      <c r="I2782" s="25" t="s">
        <v>2671</v>
      </c>
      <c r="J2782" t="s">
        <v>2901</v>
      </c>
      <c r="M2782" s="49"/>
    </row>
    <row r="2783" spans="6:13" x14ac:dyDescent="0.25">
      <c r="F2783" t="s">
        <v>4874</v>
      </c>
      <c r="G2783">
        <v>77723</v>
      </c>
      <c r="H2783">
        <v>8317</v>
      </c>
      <c r="I2783" s="25" t="s">
        <v>2639</v>
      </c>
      <c r="J2783" t="s">
        <v>2692</v>
      </c>
      <c r="M2783" s="49"/>
    </row>
    <row r="2784" spans="6:13" x14ac:dyDescent="0.25">
      <c r="F2784" t="s">
        <v>4875</v>
      </c>
      <c r="G2784">
        <v>55457</v>
      </c>
      <c r="H2784">
        <v>7339</v>
      </c>
      <c r="I2784" s="25" t="s">
        <v>2744</v>
      </c>
      <c r="J2784" t="s">
        <v>2859</v>
      </c>
      <c r="M2784" s="49"/>
    </row>
    <row r="2785" spans="6:13" x14ac:dyDescent="0.25">
      <c r="F2785" t="s">
        <v>4876</v>
      </c>
      <c r="G2785">
        <v>39307</v>
      </c>
      <c r="H2785">
        <v>15086</v>
      </c>
      <c r="I2785" s="25" t="s">
        <v>2862</v>
      </c>
      <c r="J2785" t="s">
        <v>3685</v>
      </c>
      <c r="M2785" s="49"/>
    </row>
    <row r="2786" spans="6:13" x14ac:dyDescent="0.25">
      <c r="F2786" t="s">
        <v>4877</v>
      </c>
      <c r="G2786">
        <v>92697</v>
      </c>
      <c r="H2786">
        <v>9374</v>
      </c>
      <c r="I2786" s="25" t="s">
        <v>2671</v>
      </c>
      <c r="J2786" t="s">
        <v>3041</v>
      </c>
      <c r="M2786" s="49"/>
    </row>
    <row r="2787" spans="6:13" x14ac:dyDescent="0.25">
      <c r="F2787" t="s">
        <v>4878</v>
      </c>
      <c r="G2787">
        <v>91166</v>
      </c>
      <c r="H2787">
        <v>9576</v>
      </c>
      <c r="I2787" s="25" t="s">
        <v>2671</v>
      </c>
      <c r="J2787" t="s">
        <v>2672</v>
      </c>
      <c r="M2787" s="49"/>
    </row>
    <row r="2788" spans="6:13" x14ac:dyDescent="0.25">
      <c r="F2788" t="s">
        <v>4879</v>
      </c>
      <c r="G2788">
        <v>99887</v>
      </c>
      <c r="H2788">
        <v>16067</v>
      </c>
      <c r="I2788" s="25" t="s">
        <v>3005</v>
      </c>
      <c r="J2788" t="s">
        <v>2776</v>
      </c>
      <c r="M2788" s="49"/>
    </row>
    <row r="2789" spans="6:13" x14ac:dyDescent="0.25">
      <c r="F2789" t="s">
        <v>4880</v>
      </c>
      <c r="G2789">
        <v>49124</v>
      </c>
      <c r="H2789">
        <v>3459</v>
      </c>
      <c r="I2789" s="25" t="s">
        <v>2695</v>
      </c>
      <c r="J2789" t="s">
        <v>2913</v>
      </c>
      <c r="M2789" s="49"/>
    </row>
    <row r="2790" spans="6:13" x14ac:dyDescent="0.25">
      <c r="F2790" t="s">
        <v>4881</v>
      </c>
      <c r="G2790">
        <v>7545</v>
      </c>
      <c r="H2790">
        <v>16052</v>
      </c>
      <c r="I2790" s="25" t="s">
        <v>3005</v>
      </c>
      <c r="J2790" t="s">
        <v>3850</v>
      </c>
      <c r="M2790" s="49"/>
    </row>
    <row r="2791" spans="6:13" x14ac:dyDescent="0.25">
      <c r="F2791" t="s">
        <v>4881</v>
      </c>
      <c r="G2791">
        <v>7551</v>
      </c>
      <c r="H2791">
        <v>16052</v>
      </c>
      <c r="I2791" s="25" t="s">
        <v>3005</v>
      </c>
      <c r="J2791" t="s">
        <v>3850</v>
      </c>
      <c r="M2791" s="49"/>
    </row>
    <row r="2792" spans="6:13" x14ac:dyDescent="0.25">
      <c r="F2792" t="s">
        <v>4881</v>
      </c>
      <c r="G2792">
        <v>7548</v>
      </c>
      <c r="H2792">
        <v>16052</v>
      </c>
      <c r="I2792" s="25" t="s">
        <v>3005</v>
      </c>
      <c r="J2792" t="s">
        <v>3850</v>
      </c>
      <c r="M2792" s="49"/>
    </row>
    <row r="2793" spans="6:13" x14ac:dyDescent="0.25">
      <c r="F2793" t="s">
        <v>4881</v>
      </c>
      <c r="G2793">
        <v>7551</v>
      </c>
      <c r="H2793">
        <v>16052</v>
      </c>
      <c r="I2793" s="25" t="s">
        <v>3005</v>
      </c>
      <c r="J2793" t="s">
        <v>3850</v>
      </c>
      <c r="M2793" s="49"/>
    </row>
    <row r="2794" spans="6:13" x14ac:dyDescent="0.25">
      <c r="F2794" t="s">
        <v>4881</v>
      </c>
      <c r="G2794">
        <v>7549</v>
      </c>
      <c r="H2794">
        <v>16052</v>
      </c>
      <c r="I2794" s="25" t="s">
        <v>3005</v>
      </c>
      <c r="J2794" t="s">
        <v>3850</v>
      </c>
      <c r="M2794" s="49"/>
    </row>
    <row r="2795" spans="6:13" x14ac:dyDescent="0.25">
      <c r="F2795" t="s">
        <v>4881</v>
      </c>
      <c r="G2795">
        <v>7552</v>
      </c>
      <c r="H2795">
        <v>16052</v>
      </c>
      <c r="I2795" s="25" t="s">
        <v>3005</v>
      </c>
      <c r="J2795" t="s">
        <v>3850</v>
      </c>
      <c r="M2795" s="49"/>
    </row>
    <row r="2796" spans="6:13" x14ac:dyDescent="0.25">
      <c r="F2796" t="s">
        <v>4881</v>
      </c>
      <c r="G2796">
        <v>7546</v>
      </c>
      <c r="H2796">
        <v>16052</v>
      </c>
      <c r="I2796" s="25" t="s">
        <v>3005</v>
      </c>
      <c r="J2796" t="s">
        <v>3850</v>
      </c>
      <c r="M2796" s="49"/>
    </row>
    <row r="2797" spans="6:13" x14ac:dyDescent="0.25">
      <c r="F2797" t="s">
        <v>4882</v>
      </c>
      <c r="G2797">
        <v>7557</v>
      </c>
      <c r="H2797">
        <v>16052</v>
      </c>
      <c r="I2797" s="25" t="s">
        <v>3005</v>
      </c>
      <c r="J2797" t="s">
        <v>3850</v>
      </c>
      <c r="M2797" s="49"/>
    </row>
    <row r="2798" spans="6:13" x14ac:dyDescent="0.25">
      <c r="F2798" t="s">
        <v>4882</v>
      </c>
      <c r="G2798">
        <v>7557</v>
      </c>
      <c r="H2798">
        <v>16076</v>
      </c>
      <c r="I2798" s="25" t="s">
        <v>3005</v>
      </c>
      <c r="J2798" t="s">
        <v>3204</v>
      </c>
      <c r="M2798" s="49"/>
    </row>
    <row r="2799" spans="6:13" x14ac:dyDescent="0.25">
      <c r="F2799" t="s">
        <v>4883</v>
      </c>
      <c r="G2799">
        <v>74582</v>
      </c>
      <c r="H2799">
        <v>8127</v>
      </c>
      <c r="I2799" s="25" t="s">
        <v>2639</v>
      </c>
      <c r="J2799" t="s">
        <v>3747</v>
      </c>
      <c r="M2799" s="49"/>
    </row>
    <row r="2800" spans="6:13" x14ac:dyDescent="0.25">
      <c r="F2800" t="s">
        <v>4884</v>
      </c>
      <c r="G2800">
        <v>96161</v>
      </c>
      <c r="H2800">
        <v>9471</v>
      </c>
      <c r="I2800" s="25" t="s">
        <v>2671</v>
      </c>
      <c r="J2800" t="s">
        <v>3013</v>
      </c>
      <c r="M2800" s="49"/>
    </row>
    <row r="2801" spans="6:13" x14ac:dyDescent="0.25">
      <c r="F2801" t="s">
        <v>4885</v>
      </c>
      <c r="G2801">
        <v>84552</v>
      </c>
      <c r="H2801">
        <v>9277</v>
      </c>
      <c r="I2801" s="25" t="s">
        <v>2671</v>
      </c>
      <c r="J2801" t="s">
        <v>3150</v>
      </c>
      <c r="M2801" s="49"/>
    </row>
    <row r="2802" spans="6:13" x14ac:dyDescent="0.25">
      <c r="F2802" t="s">
        <v>4886</v>
      </c>
      <c r="G2802">
        <v>97218</v>
      </c>
      <c r="H2802">
        <v>9679</v>
      </c>
      <c r="I2802" s="25" t="s">
        <v>2671</v>
      </c>
      <c r="J2802" t="s">
        <v>3049</v>
      </c>
      <c r="M2802" s="49"/>
    </row>
    <row r="2803" spans="6:13" x14ac:dyDescent="0.25">
      <c r="F2803" t="s">
        <v>4887</v>
      </c>
      <c r="G2803">
        <v>6347</v>
      </c>
      <c r="H2803">
        <v>15087</v>
      </c>
      <c r="I2803" s="25" t="s">
        <v>2862</v>
      </c>
      <c r="J2803" t="s">
        <v>2945</v>
      </c>
      <c r="M2803" s="49"/>
    </row>
    <row r="2804" spans="6:13" x14ac:dyDescent="0.25">
      <c r="F2804" t="s">
        <v>4888</v>
      </c>
      <c r="G2804">
        <v>29581</v>
      </c>
      <c r="H2804">
        <v>3360</v>
      </c>
      <c r="I2804" s="25" t="s">
        <v>2695</v>
      </c>
      <c r="J2804" t="s">
        <v>3021</v>
      </c>
      <c r="M2804" s="49"/>
    </row>
    <row r="2805" spans="6:13" x14ac:dyDescent="0.25">
      <c r="F2805" t="s">
        <v>4889</v>
      </c>
      <c r="G2805">
        <v>82538</v>
      </c>
      <c r="H2805">
        <v>9173</v>
      </c>
      <c r="I2805" s="25" t="s">
        <v>2671</v>
      </c>
      <c r="J2805" t="s">
        <v>3280</v>
      </c>
      <c r="M2805" s="49"/>
    </row>
    <row r="2806" spans="6:13" x14ac:dyDescent="0.25">
      <c r="F2806" t="s">
        <v>4890</v>
      </c>
      <c r="G2806">
        <v>91466</v>
      </c>
      <c r="H2806">
        <v>9575</v>
      </c>
      <c r="I2806" s="25" t="s">
        <v>2671</v>
      </c>
      <c r="J2806" t="s">
        <v>3370</v>
      </c>
      <c r="M2806" s="49"/>
    </row>
    <row r="2807" spans="6:13" x14ac:dyDescent="0.25">
      <c r="F2807" t="s">
        <v>4891</v>
      </c>
      <c r="G2807">
        <v>9326</v>
      </c>
      <c r="H2807">
        <v>14522</v>
      </c>
      <c r="I2807" s="25" t="s">
        <v>2756</v>
      </c>
      <c r="J2807" t="s">
        <v>2721</v>
      </c>
      <c r="M2807" s="49"/>
    </row>
    <row r="2808" spans="6:13" x14ac:dyDescent="0.25">
      <c r="F2808" t="s">
        <v>4892</v>
      </c>
      <c r="G2808">
        <v>70839</v>
      </c>
      <c r="H2808">
        <v>8118</v>
      </c>
      <c r="I2808" s="25" t="s">
        <v>2639</v>
      </c>
      <c r="J2808" t="s">
        <v>2763</v>
      </c>
      <c r="M2808" s="49"/>
    </row>
    <row r="2809" spans="6:13" x14ac:dyDescent="0.25">
      <c r="F2809" t="s">
        <v>4893</v>
      </c>
      <c r="G2809">
        <v>87656</v>
      </c>
      <c r="H2809">
        <v>9777</v>
      </c>
      <c r="I2809" s="25" t="s">
        <v>2671</v>
      </c>
      <c r="J2809" t="s">
        <v>2858</v>
      </c>
      <c r="M2809" s="49"/>
    </row>
    <row r="2810" spans="6:13" x14ac:dyDescent="0.25">
      <c r="F2810" t="s">
        <v>4894</v>
      </c>
      <c r="G2810">
        <v>82110</v>
      </c>
      <c r="H2810">
        <v>9179</v>
      </c>
      <c r="I2810" s="25" t="s">
        <v>2671</v>
      </c>
      <c r="J2810" t="s">
        <v>2732</v>
      </c>
      <c r="M2810" s="49"/>
    </row>
    <row r="2811" spans="6:13" x14ac:dyDescent="0.25">
      <c r="F2811" t="s">
        <v>3494</v>
      </c>
      <c r="G2811">
        <v>76726</v>
      </c>
      <c r="H2811">
        <v>7334</v>
      </c>
      <c r="I2811" s="25" t="s">
        <v>2744</v>
      </c>
      <c r="J2811" t="s">
        <v>3494</v>
      </c>
      <c r="M2811" s="49"/>
    </row>
    <row r="2812" spans="6:13" x14ac:dyDescent="0.25">
      <c r="F2812" t="s">
        <v>4895</v>
      </c>
      <c r="G2812">
        <v>76593</v>
      </c>
      <c r="H2812">
        <v>8216</v>
      </c>
      <c r="I2812" s="25" t="s">
        <v>2639</v>
      </c>
      <c r="J2812" t="s">
        <v>3185</v>
      </c>
      <c r="M2812" s="49"/>
    </row>
    <row r="2813" spans="6:13" x14ac:dyDescent="0.25">
      <c r="F2813" t="s">
        <v>4896</v>
      </c>
      <c r="G2813">
        <v>64579</v>
      </c>
      <c r="H2813">
        <v>6433</v>
      </c>
      <c r="I2813" s="25" t="s">
        <v>2667</v>
      </c>
      <c r="J2813" t="s">
        <v>3682</v>
      </c>
      <c r="M2813" s="49"/>
    </row>
    <row r="2814" spans="6:13" x14ac:dyDescent="0.25">
      <c r="F2814" t="s">
        <v>4897</v>
      </c>
      <c r="G2814">
        <v>97779</v>
      </c>
      <c r="H2814">
        <v>9672</v>
      </c>
      <c r="I2814" s="25" t="s">
        <v>2671</v>
      </c>
      <c r="J2814" t="s">
        <v>3241</v>
      </c>
      <c r="M2814" s="49"/>
    </row>
    <row r="2815" spans="6:13" x14ac:dyDescent="0.25">
      <c r="F2815" t="s">
        <v>4898</v>
      </c>
      <c r="G2815">
        <v>95179</v>
      </c>
      <c r="H2815">
        <v>9475</v>
      </c>
      <c r="I2815" s="25" t="s">
        <v>2671</v>
      </c>
      <c r="J2815" t="s">
        <v>2822</v>
      </c>
      <c r="M2815" s="49"/>
    </row>
    <row r="2816" spans="6:13" x14ac:dyDescent="0.25">
      <c r="F2816" t="s">
        <v>4899</v>
      </c>
      <c r="G2816">
        <v>97256</v>
      </c>
      <c r="H2816">
        <v>9679</v>
      </c>
      <c r="I2816" s="25" t="s">
        <v>2671</v>
      </c>
      <c r="J2816" t="s">
        <v>3049</v>
      </c>
      <c r="M2816" s="49"/>
    </row>
    <row r="2817" spans="6:13" x14ac:dyDescent="0.25">
      <c r="F2817" t="s">
        <v>4900</v>
      </c>
      <c r="G2817">
        <v>91726</v>
      </c>
      <c r="H2817">
        <v>9571</v>
      </c>
      <c r="I2817" s="25" t="s">
        <v>2671</v>
      </c>
      <c r="J2817" t="s">
        <v>2734</v>
      </c>
      <c r="M2817" s="49"/>
    </row>
    <row r="2818" spans="6:13" x14ac:dyDescent="0.25">
      <c r="F2818" t="s">
        <v>4901</v>
      </c>
      <c r="G2818">
        <v>85302</v>
      </c>
      <c r="H2818">
        <v>9186</v>
      </c>
      <c r="I2818" s="25" t="s">
        <v>2671</v>
      </c>
      <c r="J2818" t="s">
        <v>3215</v>
      </c>
      <c r="M2818" s="49"/>
    </row>
    <row r="2819" spans="6:13" x14ac:dyDescent="0.25">
      <c r="F2819" t="s">
        <v>4902</v>
      </c>
      <c r="G2819">
        <v>67229</v>
      </c>
      <c r="H2819">
        <v>7332</v>
      </c>
      <c r="I2819" s="25" t="s">
        <v>2744</v>
      </c>
      <c r="J2819" t="s">
        <v>3061</v>
      </c>
      <c r="M2819" s="49"/>
    </row>
    <row r="2820" spans="6:13" x14ac:dyDescent="0.25">
      <c r="F2820" t="s">
        <v>4903</v>
      </c>
      <c r="G2820">
        <v>54568</v>
      </c>
      <c r="H2820">
        <v>7233</v>
      </c>
      <c r="I2820" s="25" t="s">
        <v>2744</v>
      </c>
      <c r="J2820" t="s">
        <v>3037</v>
      </c>
      <c r="M2820" s="49"/>
    </row>
    <row r="2821" spans="6:13" x14ac:dyDescent="0.25">
      <c r="F2821" t="s">
        <v>4904</v>
      </c>
      <c r="G2821">
        <v>97447</v>
      </c>
      <c r="H2821">
        <v>9678</v>
      </c>
      <c r="I2821" s="25" t="s">
        <v>2671</v>
      </c>
      <c r="J2821" t="s">
        <v>3539</v>
      </c>
      <c r="M2821" s="49"/>
    </row>
    <row r="2822" spans="6:13" x14ac:dyDescent="0.25">
      <c r="F2822" t="s">
        <v>4905</v>
      </c>
      <c r="G2822">
        <v>9355</v>
      </c>
      <c r="H2822">
        <v>14524</v>
      </c>
      <c r="I2822" s="25" t="s">
        <v>2756</v>
      </c>
      <c r="J2822" t="s">
        <v>4045</v>
      </c>
      <c r="M2822" s="49"/>
    </row>
    <row r="2823" spans="6:13" x14ac:dyDescent="0.25">
      <c r="F2823" t="s">
        <v>4906</v>
      </c>
      <c r="G2823">
        <v>36129</v>
      </c>
      <c r="H2823">
        <v>6631</v>
      </c>
      <c r="I2823" s="25" t="s">
        <v>2667</v>
      </c>
      <c r="J2823" t="s">
        <v>2766</v>
      </c>
      <c r="M2823" s="49"/>
    </row>
    <row r="2824" spans="6:13" x14ac:dyDescent="0.25">
      <c r="F2824" t="s">
        <v>4907</v>
      </c>
      <c r="G2824">
        <v>66453</v>
      </c>
      <c r="H2824">
        <v>10045</v>
      </c>
      <c r="I2824" s="25" t="s">
        <v>3470</v>
      </c>
      <c r="J2824" t="s">
        <v>3669</v>
      </c>
      <c r="M2824" s="49"/>
    </row>
    <row r="2825" spans="6:13" x14ac:dyDescent="0.25">
      <c r="F2825" t="s">
        <v>4908</v>
      </c>
      <c r="G2825">
        <v>89547</v>
      </c>
      <c r="H2825">
        <v>8135</v>
      </c>
      <c r="I2825" s="25" t="s">
        <v>2639</v>
      </c>
      <c r="J2825" t="s">
        <v>3437</v>
      </c>
      <c r="M2825" s="49"/>
    </row>
    <row r="2826" spans="6:13" x14ac:dyDescent="0.25">
      <c r="F2826" t="s">
        <v>4909</v>
      </c>
      <c r="G2826">
        <v>86368</v>
      </c>
      <c r="H2826">
        <v>9772</v>
      </c>
      <c r="I2826" s="25" t="s">
        <v>2671</v>
      </c>
      <c r="J2826" t="s">
        <v>2738</v>
      </c>
      <c r="M2826" s="49"/>
    </row>
    <row r="2827" spans="6:13" x14ac:dyDescent="0.25">
      <c r="F2827" t="s">
        <v>4910</v>
      </c>
      <c r="G2827">
        <v>99834</v>
      </c>
      <c r="H2827">
        <v>16063</v>
      </c>
      <c r="I2827" s="25" t="s">
        <v>3005</v>
      </c>
      <c r="J2827" t="s">
        <v>3308</v>
      </c>
      <c r="M2827" s="49"/>
    </row>
    <row r="2828" spans="6:13" x14ac:dyDescent="0.25">
      <c r="F2828" t="s">
        <v>4911</v>
      </c>
      <c r="G2828">
        <v>84175</v>
      </c>
      <c r="H2828">
        <v>9274</v>
      </c>
      <c r="I2828" s="25" t="s">
        <v>2671</v>
      </c>
      <c r="J2828" t="s">
        <v>2753</v>
      </c>
      <c r="M2828" s="49"/>
    </row>
    <row r="2829" spans="6:13" x14ac:dyDescent="0.25">
      <c r="F2829" t="s">
        <v>4912</v>
      </c>
      <c r="G2829">
        <v>23815</v>
      </c>
      <c r="H2829">
        <v>1060</v>
      </c>
      <c r="I2829" s="25" t="s">
        <v>2706</v>
      </c>
      <c r="J2829" t="s">
        <v>2984</v>
      </c>
      <c r="M2829" s="49"/>
    </row>
    <row r="2830" spans="6:13" x14ac:dyDescent="0.25">
      <c r="F2830" t="s">
        <v>4913</v>
      </c>
      <c r="G2830">
        <v>48712</v>
      </c>
      <c r="H2830">
        <v>5554</v>
      </c>
      <c r="I2830" s="25" t="s">
        <v>2644</v>
      </c>
      <c r="J2830" t="s">
        <v>2676</v>
      </c>
      <c r="M2830" s="49"/>
    </row>
    <row r="2831" spans="6:13" x14ac:dyDescent="0.25">
      <c r="F2831" t="s">
        <v>4914</v>
      </c>
      <c r="G2831">
        <v>98716</v>
      </c>
      <c r="H2831">
        <v>16070</v>
      </c>
      <c r="I2831" s="25" t="s">
        <v>3005</v>
      </c>
      <c r="J2831" t="s">
        <v>2827</v>
      </c>
      <c r="M2831" s="49"/>
    </row>
    <row r="2832" spans="6:13" x14ac:dyDescent="0.25">
      <c r="F2832" t="s">
        <v>4915</v>
      </c>
      <c r="G2832">
        <v>95494</v>
      </c>
      <c r="H2832">
        <v>9472</v>
      </c>
      <c r="I2832" s="25" t="s">
        <v>2671</v>
      </c>
      <c r="J2832" t="s">
        <v>2801</v>
      </c>
      <c r="M2832" s="49"/>
    </row>
    <row r="2833" spans="6:13" x14ac:dyDescent="0.25">
      <c r="F2833" t="s">
        <v>4916</v>
      </c>
      <c r="G2833">
        <v>59590</v>
      </c>
      <c r="H2833">
        <v>5974</v>
      </c>
      <c r="I2833" s="25" t="s">
        <v>2644</v>
      </c>
      <c r="J2833" t="s">
        <v>2989</v>
      </c>
      <c r="M2833" s="49"/>
    </row>
    <row r="2834" spans="6:13" x14ac:dyDescent="0.25">
      <c r="F2834" t="s">
        <v>4917</v>
      </c>
      <c r="G2834">
        <v>91608</v>
      </c>
      <c r="H2834">
        <v>9571</v>
      </c>
      <c r="I2834" s="25" t="s">
        <v>2671</v>
      </c>
      <c r="J2834" t="s">
        <v>2734</v>
      </c>
      <c r="M2834" s="49"/>
    </row>
    <row r="2835" spans="6:13" x14ac:dyDescent="0.25">
      <c r="F2835" t="s">
        <v>4918</v>
      </c>
      <c r="G2835">
        <v>86459</v>
      </c>
      <c r="H2835">
        <v>9772</v>
      </c>
      <c r="I2835" s="25" t="s">
        <v>2671</v>
      </c>
      <c r="J2835" t="s">
        <v>2738</v>
      </c>
      <c r="M2835" s="49"/>
    </row>
    <row r="2836" spans="6:13" x14ac:dyDescent="0.25">
      <c r="F2836" t="s">
        <v>4919</v>
      </c>
      <c r="G2836">
        <v>24214</v>
      </c>
      <c r="H2836">
        <v>1058</v>
      </c>
      <c r="I2836" s="25" t="s">
        <v>2706</v>
      </c>
      <c r="J2836" t="s">
        <v>2707</v>
      </c>
      <c r="M2836" s="49"/>
    </row>
    <row r="2837" spans="6:13" x14ac:dyDescent="0.25">
      <c r="F2837" t="s">
        <v>4920</v>
      </c>
      <c r="G2837">
        <v>58285</v>
      </c>
      <c r="H2837">
        <v>5954</v>
      </c>
      <c r="I2837" s="25" t="s">
        <v>2644</v>
      </c>
      <c r="J2837" t="s">
        <v>2745</v>
      </c>
      <c r="M2837" s="49"/>
    </row>
    <row r="2838" spans="6:13" x14ac:dyDescent="0.25">
      <c r="F2838" t="s">
        <v>4921</v>
      </c>
      <c r="G2838">
        <v>56825</v>
      </c>
      <c r="H2838">
        <v>7135</v>
      </c>
      <c r="I2838" s="25" t="s">
        <v>2744</v>
      </c>
      <c r="J2838" t="s">
        <v>2693</v>
      </c>
      <c r="M2838" s="49"/>
    </row>
    <row r="2839" spans="6:13" x14ac:dyDescent="0.25">
      <c r="F2839" t="s">
        <v>4922</v>
      </c>
      <c r="G2839">
        <v>38384</v>
      </c>
      <c r="H2839">
        <v>3154</v>
      </c>
      <c r="I2839" s="25" t="s">
        <v>2695</v>
      </c>
      <c r="J2839" t="s">
        <v>2807</v>
      </c>
      <c r="M2839" s="49"/>
    </row>
    <row r="2840" spans="6:13" x14ac:dyDescent="0.25">
      <c r="F2840" t="s">
        <v>4923</v>
      </c>
      <c r="G2840">
        <v>9468</v>
      </c>
      <c r="H2840">
        <v>14521</v>
      </c>
      <c r="I2840" s="25" t="s">
        <v>2756</v>
      </c>
      <c r="J2840" t="s">
        <v>2653</v>
      </c>
      <c r="M2840" s="49"/>
    </row>
    <row r="2841" spans="6:13" x14ac:dyDescent="0.25">
      <c r="F2841" t="s">
        <v>4924</v>
      </c>
      <c r="G2841">
        <v>97232</v>
      </c>
      <c r="H2841">
        <v>9679</v>
      </c>
      <c r="I2841" s="25" t="s">
        <v>2671</v>
      </c>
      <c r="J2841" t="s">
        <v>3049</v>
      </c>
      <c r="M2841" s="49"/>
    </row>
    <row r="2842" spans="6:13" x14ac:dyDescent="0.25">
      <c r="F2842" t="s">
        <v>4925</v>
      </c>
      <c r="G2842">
        <v>37434</v>
      </c>
      <c r="H2842">
        <v>3159</v>
      </c>
      <c r="I2842" s="25" t="s">
        <v>2695</v>
      </c>
      <c r="J2842" t="s">
        <v>2714</v>
      </c>
      <c r="M2842" s="49"/>
    </row>
    <row r="2843" spans="6:13" x14ac:dyDescent="0.25">
      <c r="F2843" t="s">
        <v>4926</v>
      </c>
      <c r="G2843">
        <v>89537</v>
      </c>
      <c r="H2843">
        <v>8135</v>
      </c>
      <c r="I2843" s="25" t="s">
        <v>2639</v>
      </c>
      <c r="J2843" t="s">
        <v>3437</v>
      </c>
      <c r="M2843" s="49"/>
    </row>
    <row r="2844" spans="6:13" x14ac:dyDescent="0.25">
      <c r="F2844" t="s">
        <v>4927</v>
      </c>
      <c r="G2844">
        <v>31180</v>
      </c>
      <c r="H2844">
        <v>3254</v>
      </c>
      <c r="I2844" s="25" t="s">
        <v>2695</v>
      </c>
      <c r="J2844" t="s">
        <v>2817</v>
      </c>
      <c r="M2844" s="49"/>
    </row>
    <row r="2845" spans="6:13" x14ac:dyDescent="0.25">
      <c r="F2845" t="s">
        <v>2927</v>
      </c>
      <c r="G2845">
        <v>35396</v>
      </c>
      <c r="H2845">
        <v>6531</v>
      </c>
      <c r="I2845" s="25" t="s">
        <v>2667</v>
      </c>
      <c r="J2845" t="s">
        <v>2927</v>
      </c>
      <c r="M2845" s="49"/>
    </row>
    <row r="2846" spans="6:13" x14ac:dyDescent="0.25">
      <c r="F2846" t="s">
        <v>2927</v>
      </c>
      <c r="G2846">
        <v>35392</v>
      </c>
      <c r="H2846">
        <v>6531</v>
      </c>
      <c r="I2846" s="25" t="s">
        <v>2667</v>
      </c>
      <c r="J2846" t="s">
        <v>2927</v>
      </c>
      <c r="M2846" s="49"/>
    </row>
    <row r="2847" spans="6:13" x14ac:dyDescent="0.25">
      <c r="F2847" t="s">
        <v>2927</v>
      </c>
      <c r="G2847">
        <v>35394</v>
      </c>
      <c r="H2847">
        <v>6531</v>
      </c>
      <c r="I2847" s="25" t="s">
        <v>2667</v>
      </c>
      <c r="J2847" t="s">
        <v>2927</v>
      </c>
      <c r="M2847" s="49"/>
    </row>
    <row r="2848" spans="6:13" x14ac:dyDescent="0.25">
      <c r="F2848" t="s">
        <v>2927</v>
      </c>
      <c r="G2848">
        <v>35390</v>
      </c>
      <c r="H2848">
        <v>6531</v>
      </c>
      <c r="I2848" s="25" t="s">
        <v>2667</v>
      </c>
      <c r="J2848" t="s">
        <v>2927</v>
      </c>
      <c r="M2848" s="49"/>
    </row>
    <row r="2849" spans="6:13" x14ac:dyDescent="0.25">
      <c r="F2849" t="s">
        <v>2927</v>
      </c>
      <c r="G2849">
        <v>35398</v>
      </c>
      <c r="H2849">
        <v>6531</v>
      </c>
      <c r="I2849" s="25" t="s">
        <v>2667</v>
      </c>
      <c r="J2849" t="s">
        <v>2927</v>
      </c>
      <c r="M2849" s="49"/>
    </row>
    <row r="2850" spans="6:13" x14ac:dyDescent="0.25">
      <c r="F2850" t="s">
        <v>2747</v>
      </c>
      <c r="G2850">
        <v>38518</v>
      </c>
      <c r="H2850">
        <v>3151</v>
      </c>
      <c r="I2850" s="25" t="s">
        <v>2695</v>
      </c>
      <c r="J2850" t="s">
        <v>2747</v>
      </c>
      <c r="M2850" s="49"/>
    </row>
    <row r="2851" spans="6:13" x14ac:dyDescent="0.25">
      <c r="F2851" t="s">
        <v>4928</v>
      </c>
      <c r="G2851">
        <v>82205</v>
      </c>
      <c r="H2851">
        <v>9188</v>
      </c>
      <c r="I2851" s="25" t="s">
        <v>2671</v>
      </c>
      <c r="J2851" t="s">
        <v>3102</v>
      </c>
      <c r="M2851" s="49"/>
    </row>
    <row r="2852" spans="6:13" x14ac:dyDescent="0.25">
      <c r="F2852" t="s">
        <v>4929</v>
      </c>
      <c r="G2852">
        <v>54558</v>
      </c>
      <c r="H2852">
        <v>7233</v>
      </c>
      <c r="I2852" s="25" t="s">
        <v>2744</v>
      </c>
      <c r="J2852" t="s">
        <v>3037</v>
      </c>
      <c r="M2852" s="49"/>
    </row>
    <row r="2853" spans="6:13" x14ac:dyDescent="0.25">
      <c r="F2853" t="s">
        <v>4930</v>
      </c>
      <c r="G2853">
        <v>34630</v>
      </c>
      <c r="H2853">
        <v>6634</v>
      </c>
      <c r="I2853" s="25" t="s">
        <v>2667</v>
      </c>
      <c r="J2853" t="s">
        <v>2981</v>
      </c>
      <c r="M2853" s="49"/>
    </row>
    <row r="2854" spans="6:13" x14ac:dyDescent="0.25">
      <c r="F2854" t="s">
        <v>4931</v>
      </c>
      <c r="G2854">
        <v>67578</v>
      </c>
      <c r="H2854">
        <v>7331</v>
      </c>
      <c r="I2854" s="25" t="s">
        <v>2744</v>
      </c>
      <c r="J2854" t="s">
        <v>2650</v>
      </c>
      <c r="M2854" s="49"/>
    </row>
    <row r="2855" spans="6:13" x14ac:dyDescent="0.25">
      <c r="F2855" t="s">
        <v>4932</v>
      </c>
      <c r="G2855">
        <v>73333</v>
      </c>
      <c r="H2855">
        <v>8117</v>
      </c>
      <c r="I2855" s="25" t="s">
        <v>2639</v>
      </c>
      <c r="J2855" t="s">
        <v>2710</v>
      </c>
      <c r="M2855" s="49"/>
    </row>
    <row r="2856" spans="6:13" x14ac:dyDescent="0.25">
      <c r="F2856" t="s">
        <v>4933</v>
      </c>
      <c r="G2856">
        <v>18569</v>
      </c>
      <c r="H2856">
        <v>13073</v>
      </c>
      <c r="I2856" s="25" t="s">
        <v>2812</v>
      </c>
      <c r="J2856" t="s">
        <v>2813</v>
      </c>
      <c r="M2856" s="49"/>
    </row>
    <row r="2857" spans="6:13" x14ac:dyDescent="0.25">
      <c r="F2857" t="s">
        <v>4933</v>
      </c>
      <c r="G2857">
        <v>18569</v>
      </c>
      <c r="H2857">
        <v>13073</v>
      </c>
      <c r="I2857" s="25" t="s">
        <v>2812</v>
      </c>
      <c r="J2857" t="s">
        <v>2813</v>
      </c>
      <c r="M2857" s="49"/>
    </row>
    <row r="2858" spans="6:13" x14ac:dyDescent="0.25">
      <c r="F2858" t="s">
        <v>4933</v>
      </c>
      <c r="G2858">
        <v>18569</v>
      </c>
      <c r="H2858">
        <v>13073</v>
      </c>
      <c r="I2858" s="25" t="s">
        <v>2812</v>
      </c>
      <c r="J2858" t="s">
        <v>2813</v>
      </c>
      <c r="M2858" s="49"/>
    </row>
    <row r="2859" spans="6:13" x14ac:dyDescent="0.25">
      <c r="F2859" t="s">
        <v>4933</v>
      </c>
      <c r="G2859">
        <v>18569</v>
      </c>
      <c r="H2859">
        <v>13073</v>
      </c>
      <c r="I2859" s="25" t="s">
        <v>2812</v>
      </c>
      <c r="J2859" t="s">
        <v>2813</v>
      </c>
      <c r="M2859" s="49"/>
    </row>
    <row r="2860" spans="6:13" x14ac:dyDescent="0.25">
      <c r="F2860" t="s">
        <v>4933</v>
      </c>
      <c r="G2860">
        <v>18569</v>
      </c>
      <c r="H2860">
        <v>13073</v>
      </c>
      <c r="I2860" s="25" t="s">
        <v>2812</v>
      </c>
      <c r="J2860" t="s">
        <v>2813</v>
      </c>
      <c r="M2860" s="49"/>
    </row>
    <row r="2861" spans="6:13" x14ac:dyDescent="0.25">
      <c r="F2861" t="s">
        <v>4934</v>
      </c>
      <c r="G2861">
        <v>65462</v>
      </c>
      <c r="H2861">
        <v>6433</v>
      </c>
      <c r="I2861" s="25" t="s">
        <v>2667</v>
      </c>
      <c r="J2861" t="s">
        <v>3682</v>
      </c>
      <c r="M2861" s="49"/>
    </row>
    <row r="2862" spans="6:13" x14ac:dyDescent="0.25">
      <c r="F2862" t="s">
        <v>4935</v>
      </c>
      <c r="G2862">
        <v>45966</v>
      </c>
      <c r="H2862">
        <v>5562</v>
      </c>
      <c r="I2862" s="25" t="s">
        <v>2644</v>
      </c>
      <c r="J2862" t="s">
        <v>2939</v>
      </c>
      <c r="M2862" s="49"/>
    </row>
    <row r="2863" spans="6:13" x14ac:dyDescent="0.25">
      <c r="F2863" t="s">
        <v>4935</v>
      </c>
      <c r="G2863">
        <v>45968</v>
      </c>
      <c r="H2863">
        <v>5562</v>
      </c>
      <c r="I2863" s="25" t="s">
        <v>2644</v>
      </c>
      <c r="J2863" t="s">
        <v>2939</v>
      </c>
      <c r="M2863" s="49"/>
    </row>
    <row r="2864" spans="6:13" x14ac:dyDescent="0.25">
      <c r="F2864" t="s">
        <v>4935</v>
      </c>
      <c r="G2864">
        <v>45964</v>
      </c>
      <c r="H2864">
        <v>5562</v>
      </c>
      <c r="I2864" s="25" t="s">
        <v>2644</v>
      </c>
      <c r="J2864" t="s">
        <v>2939</v>
      </c>
      <c r="M2864" s="49"/>
    </row>
    <row r="2865" spans="6:13" x14ac:dyDescent="0.25">
      <c r="F2865" t="s">
        <v>4936</v>
      </c>
      <c r="G2865">
        <v>35075</v>
      </c>
      <c r="H2865">
        <v>6534</v>
      </c>
      <c r="I2865" s="25" t="s">
        <v>2667</v>
      </c>
      <c r="J2865" t="s">
        <v>3092</v>
      </c>
      <c r="M2865" s="49"/>
    </row>
    <row r="2866" spans="6:13" x14ac:dyDescent="0.25">
      <c r="F2866" t="s">
        <v>4937</v>
      </c>
      <c r="G2866">
        <v>49219</v>
      </c>
      <c r="H2866">
        <v>3459</v>
      </c>
      <c r="I2866" s="25" t="s">
        <v>2695</v>
      </c>
      <c r="J2866" t="s">
        <v>2913</v>
      </c>
      <c r="M2866" s="49"/>
    </row>
    <row r="2867" spans="6:13" x14ac:dyDescent="0.25">
      <c r="F2867" t="s">
        <v>4938</v>
      </c>
      <c r="G2867">
        <v>66907</v>
      </c>
      <c r="H2867">
        <v>7336</v>
      </c>
      <c r="I2867" s="25" t="s">
        <v>2744</v>
      </c>
      <c r="J2867" t="s">
        <v>2837</v>
      </c>
      <c r="M2867" s="49"/>
    </row>
    <row r="2868" spans="6:13" x14ac:dyDescent="0.25">
      <c r="F2868" t="s">
        <v>4939</v>
      </c>
      <c r="G2868">
        <v>23719</v>
      </c>
      <c r="H2868">
        <v>1060</v>
      </c>
      <c r="I2868" s="25" t="s">
        <v>2706</v>
      </c>
      <c r="J2868" t="s">
        <v>2984</v>
      </c>
      <c r="M2868" s="49"/>
    </row>
    <row r="2869" spans="6:13" x14ac:dyDescent="0.25">
      <c r="F2869" t="s">
        <v>4940</v>
      </c>
      <c r="G2869">
        <v>1768</v>
      </c>
      <c r="H2869">
        <v>14628</v>
      </c>
      <c r="I2869" s="25" t="s">
        <v>2756</v>
      </c>
      <c r="J2869" t="s">
        <v>2968</v>
      </c>
      <c r="M2869" s="49"/>
    </row>
    <row r="2870" spans="6:13" x14ac:dyDescent="0.25">
      <c r="F2870" t="s">
        <v>4941</v>
      </c>
      <c r="G2870">
        <v>61479</v>
      </c>
      <c r="H2870">
        <v>6434</v>
      </c>
      <c r="I2870" s="25" t="s">
        <v>2667</v>
      </c>
      <c r="J2870" t="s">
        <v>3285</v>
      </c>
      <c r="M2870" s="49"/>
    </row>
    <row r="2871" spans="6:13" x14ac:dyDescent="0.25">
      <c r="F2871" t="s">
        <v>4941</v>
      </c>
      <c r="G2871">
        <v>95496</v>
      </c>
      <c r="H2871">
        <v>9472</v>
      </c>
      <c r="I2871" s="25" t="s">
        <v>2671</v>
      </c>
      <c r="J2871" t="s">
        <v>2801</v>
      </c>
      <c r="M2871" s="49"/>
    </row>
    <row r="2872" spans="6:13" x14ac:dyDescent="0.25">
      <c r="F2872" t="s">
        <v>4941</v>
      </c>
      <c r="G2872">
        <v>95496</v>
      </c>
      <c r="H2872">
        <v>9472</v>
      </c>
      <c r="I2872" s="25" t="s">
        <v>2671</v>
      </c>
      <c r="J2872" t="s">
        <v>2801</v>
      </c>
      <c r="M2872" s="49"/>
    </row>
    <row r="2873" spans="6:13" x14ac:dyDescent="0.25">
      <c r="F2873" t="s">
        <v>4942</v>
      </c>
      <c r="G2873">
        <v>63864</v>
      </c>
      <c r="H2873">
        <v>9671</v>
      </c>
      <c r="I2873" s="25" t="s">
        <v>2671</v>
      </c>
      <c r="J2873" t="s">
        <v>3074</v>
      </c>
      <c r="M2873" s="49"/>
    </row>
    <row r="2874" spans="6:13" x14ac:dyDescent="0.25">
      <c r="F2874" t="s">
        <v>4943</v>
      </c>
      <c r="G2874">
        <v>72293</v>
      </c>
      <c r="H2874">
        <v>8237</v>
      </c>
      <c r="I2874" s="25" t="s">
        <v>2639</v>
      </c>
      <c r="J2874" t="s">
        <v>2957</v>
      </c>
      <c r="M2874" s="49"/>
    </row>
    <row r="2875" spans="6:13" x14ac:dyDescent="0.25">
      <c r="F2875" t="s">
        <v>4944</v>
      </c>
      <c r="G2875">
        <v>63695</v>
      </c>
      <c r="H2875">
        <v>6440</v>
      </c>
      <c r="I2875" s="25" t="s">
        <v>2667</v>
      </c>
      <c r="J2875" t="s">
        <v>3036</v>
      </c>
      <c r="M2875" s="49"/>
    </row>
    <row r="2876" spans="6:13" x14ac:dyDescent="0.25">
      <c r="F2876" t="s">
        <v>4945</v>
      </c>
      <c r="G2876">
        <v>8371</v>
      </c>
      <c r="H2876">
        <v>14524</v>
      </c>
      <c r="I2876" s="25" t="s">
        <v>2756</v>
      </c>
      <c r="J2876" t="s">
        <v>4045</v>
      </c>
      <c r="M2876" s="49"/>
    </row>
    <row r="2877" spans="6:13" x14ac:dyDescent="0.25">
      <c r="F2877" t="s">
        <v>4946</v>
      </c>
      <c r="G2877">
        <v>37130</v>
      </c>
      <c r="H2877">
        <v>3159</v>
      </c>
      <c r="I2877" s="25" t="s">
        <v>2695</v>
      </c>
      <c r="J2877" t="s">
        <v>2714</v>
      </c>
      <c r="M2877" s="49"/>
    </row>
    <row r="2878" spans="6:13" x14ac:dyDescent="0.25">
      <c r="F2878" t="s">
        <v>4947</v>
      </c>
      <c r="G2878">
        <v>93477</v>
      </c>
      <c r="H2878">
        <v>9372</v>
      </c>
      <c r="I2878" s="25" t="s">
        <v>2671</v>
      </c>
      <c r="J2878" t="s">
        <v>3144</v>
      </c>
      <c r="M2878" s="49"/>
    </row>
    <row r="2879" spans="6:13" x14ac:dyDescent="0.25">
      <c r="F2879" t="s">
        <v>4948</v>
      </c>
      <c r="G2879">
        <v>18513</v>
      </c>
      <c r="H2879">
        <v>13073</v>
      </c>
      <c r="I2879" s="25" t="s">
        <v>2812</v>
      </c>
      <c r="J2879" t="s">
        <v>2813</v>
      </c>
      <c r="M2879" s="49"/>
    </row>
    <row r="2880" spans="6:13" x14ac:dyDescent="0.25">
      <c r="F2880" t="s">
        <v>4949</v>
      </c>
      <c r="G2880">
        <v>16548</v>
      </c>
      <c r="H2880">
        <v>12065</v>
      </c>
      <c r="I2880" s="25" t="s">
        <v>2977</v>
      </c>
      <c r="J2880" t="s">
        <v>2904</v>
      </c>
      <c r="M2880" s="49"/>
    </row>
    <row r="2881" spans="6:13" x14ac:dyDescent="0.25">
      <c r="F2881" t="s">
        <v>4950</v>
      </c>
      <c r="G2881">
        <v>21509</v>
      </c>
      <c r="H2881">
        <v>1062</v>
      </c>
      <c r="I2881" s="25" t="s">
        <v>2706</v>
      </c>
      <c r="J2881" t="s">
        <v>2809</v>
      </c>
      <c r="M2881" s="49"/>
    </row>
    <row r="2882" spans="6:13" x14ac:dyDescent="0.25">
      <c r="F2882" t="s">
        <v>4951</v>
      </c>
      <c r="G2882">
        <v>85625</v>
      </c>
      <c r="H2882">
        <v>9175</v>
      </c>
      <c r="I2882" s="25" t="s">
        <v>2671</v>
      </c>
      <c r="J2882" t="s">
        <v>3121</v>
      </c>
      <c r="M2882" s="49"/>
    </row>
    <row r="2883" spans="6:13" x14ac:dyDescent="0.25">
      <c r="F2883" t="s">
        <v>4952</v>
      </c>
      <c r="G2883">
        <v>89353</v>
      </c>
      <c r="H2883">
        <v>9773</v>
      </c>
      <c r="I2883" s="25" t="s">
        <v>2671</v>
      </c>
      <c r="J2883" t="s">
        <v>2852</v>
      </c>
      <c r="M2883" s="49"/>
    </row>
    <row r="2884" spans="6:13" x14ac:dyDescent="0.25">
      <c r="F2884" t="s">
        <v>4953</v>
      </c>
      <c r="G2884">
        <v>79286</v>
      </c>
      <c r="H2884">
        <v>8315</v>
      </c>
      <c r="I2884" s="25" t="s">
        <v>2639</v>
      </c>
      <c r="J2884" t="s">
        <v>2682</v>
      </c>
      <c r="M2884" s="49"/>
    </row>
    <row r="2885" spans="6:13" x14ac:dyDescent="0.25">
      <c r="F2885" t="s">
        <v>4954</v>
      </c>
      <c r="G2885">
        <v>24960</v>
      </c>
      <c r="H2885">
        <v>1059</v>
      </c>
      <c r="I2885" s="25" t="s">
        <v>2706</v>
      </c>
      <c r="J2885" t="s">
        <v>2975</v>
      </c>
      <c r="M2885" s="49"/>
    </row>
    <row r="2886" spans="6:13" x14ac:dyDescent="0.25">
      <c r="F2886" t="s">
        <v>4955</v>
      </c>
      <c r="G2886">
        <v>25348</v>
      </c>
      <c r="H2886">
        <v>1061</v>
      </c>
      <c r="I2886" s="25" t="s">
        <v>2706</v>
      </c>
      <c r="J2886" t="s">
        <v>2998</v>
      </c>
      <c r="M2886" s="49"/>
    </row>
    <row r="2887" spans="6:13" x14ac:dyDescent="0.25">
      <c r="F2887" t="s">
        <v>4956</v>
      </c>
      <c r="G2887">
        <v>83703</v>
      </c>
      <c r="H2887">
        <v>9182</v>
      </c>
      <c r="I2887" s="25" t="s">
        <v>2671</v>
      </c>
      <c r="J2887" t="s">
        <v>2875</v>
      </c>
      <c r="M2887" s="49"/>
    </row>
    <row r="2888" spans="6:13" x14ac:dyDescent="0.25">
      <c r="F2888" t="s">
        <v>4957</v>
      </c>
      <c r="G2888">
        <v>27442</v>
      </c>
      <c r="H2888">
        <v>3357</v>
      </c>
      <c r="I2888" s="25" t="s">
        <v>2695</v>
      </c>
      <c r="J2888" t="s">
        <v>2960</v>
      </c>
      <c r="M2888" s="49"/>
    </row>
    <row r="2889" spans="6:13" x14ac:dyDescent="0.25">
      <c r="F2889" t="s">
        <v>4958</v>
      </c>
      <c r="G2889">
        <v>17179</v>
      </c>
      <c r="H2889">
        <v>13072</v>
      </c>
      <c r="I2889" s="25" t="s">
        <v>2812</v>
      </c>
      <c r="J2889" t="s">
        <v>2657</v>
      </c>
      <c r="M2889" s="49"/>
    </row>
    <row r="2890" spans="6:13" x14ac:dyDescent="0.25">
      <c r="F2890" t="s">
        <v>4959</v>
      </c>
      <c r="G2890">
        <v>91728</v>
      </c>
      <c r="H2890">
        <v>9577</v>
      </c>
      <c r="I2890" s="25" t="s">
        <v>2671</v>
      </c>
      <c r="J2890" t="s">
        <v>2678</v>
      </c>
      <c r="M2890" s="49"/>
    </row>
    <row r="2891" spans="6:13" x14ac:dyDescent="0.25">
      <c r="F2891" t="s">
        <v>4960</v>
      </c>
      <c r="G2891">
        <v>24622</v>
      </c>
      <c r="H2891">
        <v>1058</v>
      </c>
      <c r="I2891" s="25" t="s">
        <v>2706</v>
      </c>
      <c r="J2891" t="s">
        <v>2707</v>
      </c>
      <c r="M2891" s="49"/>
    </row>
    <row r="2892" spans="6:13" x14ac:dyDescent="0.25">
      <c r="F2892" t="s">
        <v>4961</v>
      </c>
      <c r="G2892">
        <v>47574</v>
      </c>
      <c r="H2892">
        <v>5154</v>
      </c>
      <c r="I2892" s="25" t="s">
        <v>2644</v>
      </c>
      <c r="J2892" t="s">
        <v>2835</v>
      </c>
      <c r="M2892" s="49"/>
    </row>
    <row r="2893" spans="6:13" x14ac:dyDescent="0.25">
      <c r="F2893" t="s">
        <v>4962</v>
      </c>
      <c r="G2893">
        <v>97469</v>
      </c>
      <c r="H2893">
        <v>9678</v>
      </c>
      <c r="I2893" s="25" t="s">
        <v>2671</v>
      </c>
      <c r="J2893" t="s">
        <v>3539</v>
      </c>
      <c r="M2893" s="49"/>
    </row>
    <row r="2894" spans="6:13" x14ac:dyDescent="0.25">
      <c r="F2894" t="s">
        <v>4963</v>
      </c>
      <c r="G2894">
        <v>2633</v>
      </c>
      <c r="H2894">
        <v>14625</v>
      </c>
      <c r="I2894" s="25" t="s">
        <v>2756</v>
      </c>
      <c r="J2894" t="s">
        <v>2662</v>
      </c>
      <c r="M2894" s="49"/>
    </row>
    <row r="2895" spans="6:13" x14ac:dyDescent="0.25">
      <c r="F2895" t="s">
        <v>4964</v>
      </c>
      <c r="G2895">
        <v>73571</v>
      </c>
      <c r="H2895">
        <v>8136</v>
      </c>
      <c r="I2895" s="25" t="s">
        <v>2639</v>
      </c>
      <c r="J2895" t="s">
        <v>2660</v>
      </c>
      <c r="M2895" s="49"/>
    </row>
    <row r="2896" spans="6:13" x14ac:dyDescent="0.25">
      <c r="F2896" t="s">
        <v>4965</v>
      </c>
      <c r="G2896">
        <v>29473</v>
      </c>
      <c r="H2896">
        <v>3354</v>
      </c>
      <c r="I2896" s="25" t="s">
        <v>2695</v>
      </c>
      <c r="J2896" t="s">
        <v>2853</v>
      </c>
      <c r="M2896" s="49"/>
    </row>
    <row r="2897" spans="6:13" x14ac:dyDescent="0.25">
      <c r="F2897" t="s">
        <v>4966</v>
      </c>
      <c r="G2897">
        <v>63773</v>
      </c>
      <c r="H2897">
        <v>9671</v>
      </c>
      <c r="I2897" s="25" t="s">
        <v>2671</v>
      </c>
      <c r="J2897" t="s">
        <v>3074</v>
      </c>
      <c r="M2897" s="49"/>
    </row>
    <row r="2898" spans="6:13" x14ac:dyDescent="0.25">
      <c r="F2898" t="s">
        <v>4967</v>
      </c>
      <c r="G2898">
        <v>39596</v>
      </c>
      <c r="H2898">
        <v>15090</v>
      </c>
      <c r="I2898" s="25" t="s">
        <v>2862</v>
      </c>
      <c r="J2898" t="s">
        <v>3003</v>
      </c>
      <c r="M2898" s="49"/>
    </row>
    <row r="2899" spans="6:13" x14ac:dyDescent="0.25">
      <c r="F2899" t="s">
        <v>4968</v>
      </c>
      <c r="G2899">
        <v>19399</v>
      </c>
      <c r="H2899">
        <v>13076</v>
      </c>
      <c r="I2899" s="25" t="s">
        <v>2812</v>
      </c>
      <c r="J2899" t="s">
        <v>2855</v>
      </c>
      <c r="M2899" s="49"/>
    </row>
    <row r="2900" spans="6:13" x14ac:dyDescent="0.25">
      <c r="F2900" t="s">
        <v>4969</v>
      </c>
      <c r="G2900">
        <v>49424</v>
      </c>
      <c r="H2900">
        <v>3460</v>
      </c>
      <c r="I2900" s="25" t="s">
        <v>2695</v>
      </c>
      <c r="J2900" t="s">
        <v>3029</v>
      </c>
      <c r="M2900" s="49"/>
    </row>
    <row r="2901" spans="6:13" x14ac:dyDescent="0.25">
      <c r="F2901" t="s">
        <v>4970</v>
      </c>
      <c r="G2901">
        <v>95497</v>
      </c>
      <c r="H2901">
        <v>9472</v>
      </c>
      <c r="I2901" s="25" t="s">
        <v>2671</v>
      </c>
      <c r="J2901" t="s">
        <v>2801</v>
      </c>
      <c r="M2901" s="49"/>
    </row>
    <row r="2902" spans="6:13" x14ac:dyDescent="0.25">
      <c r="F2902" t="s">
        <v>4971</v>
      </c>
      <c r="G2902">
        <v>67307</v>
      </c>
      <c r="H2902">
        <v>7333</v>
      </c>
      <c r="I2902" s="25" t="s">
        <v>2744</v>
      </c>
      <c r="J2902" t="s">
        <v>2724</v>
      </c>
      <c r="M2902" s="49"/>
    </row>
    <row r="2903" spans="6:13" x14ac:dyDescent="0.25">
      <c r="F2903" t="s">
        <v>4972</v>
      </c>
      <c r="G2903">
        <v>37640</v>
      </c>
      <c r="H2903">
        <v>3255</v>
      </c>
      <c r="I2903" s="25" t="s">
        <v>2695</v>
      </c>
      <c r="J2903" t="s">
        <v>3665</v>
      </c>
      <c r="M2903" s="49"/>
    </row>
    <row r="2904" spans="6:13" x14ac:dyDescent="0.25">
      <c r="F2904" t="s">
        <v>4973</v>
      </c>
      <c r="G2904">
        <v>15938</v>
      </c>
      <c r="H2904">
        <v>12061</v>
      </c>
      <c r="I2904" s="25" t="s">
        <v>2977</v>
      </c>
      <c r="J2904" t="s">
        <v>3654</v>
      </c>
      <c r="M2904" s="49"/>
    </row>
    <row r="2905" spans="6:13" x14ac:dyDescent="0.25">
      <c r="F2905" t="s">
        <v>4974</v>
      </c>
      <c r="G2905">
        <v>15328</v>
      </c>
      <c r="H2905">
        <v>12064</v>
      </c>
      <c r="I2905" s="25" t="s">
        <v>2977</v>
      </c>
      <c r="J2905" t="s">
        <v>2864</v>
      </c>
      <c r="M2905" s="49"/>
    </row>
    <row r="2906" spans="6:13" x14ac:dyDescent="0.25">
      <c r="F2906" t="s">
        <v>4975</v>
      </c>
      <c r="G2906">
        <v>72532</v>
      </c>
      <c r="H2906">
        <v>8415</v>
      </c>
      <c r="I2906" s="25" t="s">
        <v>2639</v>
      </c>
      <c r="J2906" t="s">
        <v>2946</v>
      </c>
      <c r="M2906" s="49"/>
    </row>
    <row r="2907" spans="6:13" x14ac:dyDescent="0.25">
      <c r="F2907" t="s">
        <v>4976</v>
      </c>
      <c r="G2907">
        <v>72810</v>
      </c>
      <c r="H2907">
        <v>8416</v>
      </c>
      <c r="I2907" s="25" t="s">
        <v>2639</v>
      </c>
      <c r="J2907" t="s">
        <v>3085</v>
      </c>
      <c r="M2907" s="49"/>
    </row>
    <row r="2908" spans="6:13" x14ac:dyDescent="0.25">
      <c r="F2908" t="s">
        <v>4977</v>
      </c>
      <c r="G2908">
        <v>39245</v>
      </c>
      <c r="H2908">
        <v>15086</v>
      </c>
      <c r="I2908" s="25" t="s">
        <v>2862</v>
      </c>
      <c r="J2908" t="s">
        <v>3685</v>
      </c>
      <c r="M2908" s="49"/>
    </row>
    <row r="2909" spans="6:13" x14ac:dyDescent="0.25">
      <c r="F2909" t="s">
        <v>4978</v>
      </c>
      <c r="G2909">
        <v>67377</v>
      </c>
      <c r="H2909">
        <v>7337</v>
      </c>
      <c r="I2909" s="25" t="s">
        <v>2744</v>
      </c>
      <c r="J2909" t="s">
        <v>2877</v>
      </c>
      <c r="M2909" s="49"/>
    </row>
    <row r="2910" spans="6:13" x14ac:dyDescent="0.25">
      <c r="F2910" t="s">
        <v>4978</v>
      </c>
      <c r="G2910">
        <v>67377</v>
      </c>
      <c r="H2910">
        <v>7337</v>
      </c>
      <c r="I2910" s="25" t="s">
        <v>2744</v>
      </c>
      <c r="J2910" t="s">
        <v>2877</v>
      </c>
      <c r="M2910" s="49"/>
    </row>
    <row r="2911" spans="6:13" x14ac:dyDescent="0.25">
      <c r="F2911" t="s">
        <v>4978</v>
      </c>
      <c r="G2911">
        <v>67377</v>
      </c>
      <c r="H2911">
        <v>7337</v>
      </c>
      <c r="I2911" s="25" t="s">
        <v>2744</v>
      </c>
      <c r="J2911" t="s">
        <v>2877</v>
      </c>
      <c r="M2911" s="49"/>
    </row>
    <row r="2912" spans="6:13" x14ac:dyDescent="0.25">
      <c r="F2912" t="s">
        <v>4979</v>
      </c>
      <c r="G2912">
        <v>75053</v>
      </c>
      <c r="H2912">
        <v>8215</v>
      </c>
      <c r="I2912" s="25" t="s">
        <v>2639</v>
      </c>
      <c r="J2912" t="s">
        <v>3345</v>
      </c>
      <c r="M2912" s="49"/>
    </row>
    <row r="2913" spans="6:13" x14ac:dyDescent="0.25">
      <c r="F2913" t="s">
        <v>4980</v>
      </c>
      <c r="G2913">
        <v>67161</v>
      </c>
      <c r="H2913">
        <v>7332</v>
      </c>
      <c r="I2913" s="25" t="s">
        <v>2744</v>
      </c>
      <c r="J2913" t="s">
        <v>3061</v>
      </c>
      <c r="M2913" s="49"/>
    </row>
    <row r="2914" spans="6:13" x14ac:dyDescent="0.25">
      <c r="F2914" t="s">
        <v>2710</v>
      </c>
      <c r="G2914">
        <v>73035</v>
      </c>
      <c r="H2914">
        <v>8117</v>
      </c>
      <c r="I2914" s="25" t="s">
        <v>2639</v>
      </c>
      <c r="J2914" t="s">
        <v>2710</v>
      </c>
      <c r="M2914" s="49"/>
    </row>
    <row r="2915" spans="6:13" x14ac:dyDescent="0.25">
      <c r="F2915" t="s">
        <v>2710</v>
      </c>
      <c r="G2915">
        <v>73037</v>
      </c>
      <c r="H2915">
        <v>8117</v>
      </c>
      <c r="I2915" s="25" t="s">
        <v>2639</v>
      </c>
      <c r="J2915" t="s">
        <v>2710</v>
      </c>
      <c r="M2915" s="49"/>
    </row>
    <row r="2916" spans="6:13" x14ac:dyDescent="0.25">
      <c r="F2916" t="s">
        <v>2710</v>
      </c>
      <c r="G2916">
        <v>73033</v>
      </c>
      <c r="H2916">
        <v>8117</v>
      </c>
      <c r="I2916" s="25" t="s">
        <v>2639</v>
      </c>
      <c r="J2916" t="s">
        <v>2710</v>
      </c>
      <c r="M2916" s="49"/>
    </row>
    <row r="2917" spans="6:13" x14ac:dyDescent="0.25">
      <c r="F2917" t="s">
        <v>4981</v>
      </c>
      <c r="G2917">
        <v>87657</v>
      </c>
      <c r="H2917">
        <v>9777</v>
      </c>
      <c r="I2917" s="25" t="s">
        <v>2671</v>
      </c>
      <c r="J2917" t="s">
        <v>2858</v>
      </c>
      <c r="M2917" s="49"/>
    </row>
    <row r="2918" spans="6:13" x14ac:dyDescent="0.25">
      <c r="F2918" t="s">
        <v>4982</v>
      </c>
      <c r="G2918">
        <v>29475</v>
      </c>
      <c r="H2918">
        <v>3354</v>
      </c>
      <c r="I2918" s="25" t="s">
        <v>2695</v>
      </c>
      <c r="J2918" t="s">
        <v>2853</v>
      </c>
      <c r="M2918" s="49"/>
    </row>
    <row r="2919" spans="6:13" x14ac:dyDescent="0.25">
      <c r="F2919" t="s">
        <v>2771</v>
      </c>
      <c r="G2919">
        <v>2828</v>
      </c>
      <c r="H2919">
        <v>14626</v>
      </c>
      <c r="I2919" s="25" t="s">
        <v>2756</v>
      </c>
      <c r="J2919" t="s">
        <v>2771</v>
      </c>
      <c r="M2919" s="49"/>
    </row>
    <row r="2920" spans="6:13" x14ac:dyDescent="0.25">
      <c r="F2920" t="s">
        <v>2771</v>
      </c>
      <c r="G2920">
        <v>2826</v>
      </c>
      <c r="H2920">
        <v>14626</v>
      </c>
      <c r="I2920" s="25" t="s">
        <v>2756</v>
      </c>
      <c r="J2920" t="s">
        <v>2771</v>
      </c>
      <c r="M2920" s="49"/>
    </row>
    <row r="2921" spans="6:13" x14ac:dyDescent="0.25">
      <c r="F2921" t="s">
        <v>2771</v>
      </c>
      <c r="G2921">
        <v>2827</v>
      </c>
      <c r="H2921">
        <v>14626</v>
      </c>
      <c r="I2921" s="25" t="s">
        <v>2756</v>
      </c>
      <c r="J2921" t="s">
        <v>2771</v>
      </c>
      <c r="M2921" s="49"/>
    </row>
    <row r="2922" spans="6:13" x14ac:dyDescent="0.25">
      <c r="F2922" t="s">
        <v>4983</v>
      </c>
      <c r="G2922">
        <v>9390</v>
      </c>
      <c r="H2922">
        <v>14521</v>
      </c>
      <c r="I2922" s="25" t="s">
        <v>2756</v>
      </c>
      <c r="J2922" t="s">
        <v>2653</v>
      </c>
      <c r="M2922" s="49"/>
    </row>
    <row r="2923" spans="6:13" x14ac:dyDescent="0.25">
      <c r="F2923" t="s">
        <v>4984</v>
      </c>
      <c r="G2923">
        <v>79733</v>
      </c>
      <c r="H2923">
        <v>8337</v>
      </c>
      <c r="I2923" s="25" t="s">
        <v>2639</v>
      </c>
      <c r="J2923" t="s">
        <v>2869</v>
      </c>
      <c r="M2923" s="49"/>
    </row>
    <row r="2924" spans="6:13" x14ac:dyDescent="0.25">
      <c r="F2924" t="s">
        <v>4985</v>
      </c>
      <c r="G2924">
        <v>69517</v>
      </c>
      <c r="H2924">
        <v>6431</v>
      </c>
      <c r="I2924" s="25" t="s">
        <v>2667</v>
      </c>
      <c r="J2924" t="s">
        <v>2686</v>
      </c>
      <c r="M2924" s="49"/>
    </row>
    <row r="2925" spans="6:13" x14ac:dyDescent="0.25">
      <c r="F2925" t="s">
        <v>4986</v>
      </c>
      <c r="G2925">
        <v>14828</v>
      </c>
      <c r="H2925">
        <v>12069</v>
      </c>
      <c r="I2925" s="25" t="s">
        <v>2977</v>
      </c>
      <c r="J2925" t="s">
        <v>3478</v>
      </c>
      <c r="M2925" s="49"/>
    </row>
    <row r="2926" spans="6:13" x14ac:dyDescent="0.25">
      <c r="F2926" t="s">
        <v>4987</v>
      </c>
      <c r="G2926">
        <v>78559</v>
      </c>
      <c r="H2926">
        <v>8327</v>
      </c>
      <c r="I2926" s="25" t="s">
        <v>2639</v>
      </c>
      <c r="J2926" t="s">
        <v>2898</v>
      </c>
      <c r="M2926" s="49"/>
    </row>
    <row r="2927" spans="6:13" x14ac:dyDescent="0.25">
      <c r="F2927" t="s">
        <v>2773</v>
      </c>
      <c r="G2927">
        <v>38644</v>
      </c>
      <c r="H2927">
        <v>3153</v>
      </c>
      <c r="I2927" s="25" t="s">
        <v>2695</v>
      </c>
      <c r="J2927" t="s">
        <v>2773</v>
      </c>
      <c r="M2927" s="49"/>
    </row>
    <row r="2928" spans="6:13" x14ac:dyDescent="0.25">
      <c r="F2928" t="s">
        <v>2773</v>
      </c>
      <c r="G2928">
        <v>38690</v>
      </c>
      <c r="H2928">
        <v>3153</v>
      </c>
      <c r="I2928" s="25" t="s">
        <v>2695</v>
      </c>
      <c r="J2928" t="s">
        <v>2773</v>
      </c>
      <c r="M2928" s="49"/>
    </row>
    <row r="2929" spans="6:13" x14ac:dyDescent="0.25">
      <c r="F2929" t="s">
        <v>2773</v>
      </c>
      <c r="G2929">
        <v>38642</v>
      </c>
      <c r="H2929">
        <v>3153</v>
      </c>
      <c r="I2929" s="25" t="s">
        <v>2695</v>
      </c>
      <c r="J2929" t="s">
        <v>2773</v>
      </c>
      <c r="M2929" s="49"/>
    </row>
    <row r="2930" spans="6:13" x14ac:dyDescent="0.25">
      <c r="F2930" t="s">
        <v>2773</v>
      </c>
      <c r="G2930">
        <v>38642</v>
      </c>
      <c r="H2930">
        <v>3153</v>
      </c>
      <c r="I2930" s="25" t="s">
        <v>2695</v>
      </c>
      <c r="J2930" t="s">
        <v>2773</v>
      </c>
      <c r="M2930" s="49"/>
    </row>
    <row r="2931" spans="6:13" x14ac:dyDescent="0.25">
      <c r="F2931" t="s">
        <v>2773</v>
      </c>
      <c r="G2931">
        <v>38644</v>
      </c>
      <c r="H2931">
        <v>3153</v>
      </c>
      <c r="I2931" s="25" t="s">
        <v>2695</v>
      </c>
      <c r="J2931" t="s">
        <v>2773</v>
      </c>
      <c r="M2931" s="49"/>
    </row>
    <row r="2932" spans="6:13" x14ac:dyDescent="0.25">
      <c r="F2932" t="s">
        <v>2773</v>
      </c>
      <c r="G2932">
        <v>38640</v>
      </c>
      <c r="H2932">
        <v>3153</v>
      </c>
      <c r="I2932" s="25" t="s">
        <v>2695</v>
      </c>
      <c r="J2932" t="s">
        <v>2773</v>
      </c>
      <c r="M2932" s="49"/>
    </row>
    <row r="2933" spans="6:13" x14ac:dyDescent="0.25">
      <c r="F2933" t="s">
        <v>2773</v>
      </c>
      <c r="G2933">
        <v>38644</v>
      </c>
      <c r="H2933">
        <v>3153</v>
      </c>
      <c r="I2933" s="25" t="s">
        <v>2695</v>
      </c>
      <c r="J2933" t="s">
        <v>2773</v>
      </c>
      <c r="M2933" s="49"/>
    </row>
    <row r="2934" spans="6:13" x14ac:dyDescent="0.25">
      <c r="F2934" t="s">
        <v>2773</v>
      </c>
      <c r="G2934">
        <v>38644</v>
      </c>
      <c r="H2934">
        <v>3153</v>
      </c>
      <c r="I2934" s="25" t="s">
        <v>2695</v>
      </c>
      <c r="J2934" t="s">
        <v>2773</v>
      </c>
      <c r="M2934" s="49"/>
    </row>
    <row r="2935" spans="6:13" x14ac:dyDescent="0.25">
      <c r="F2935" t="s">
        <v>2773</v>
      </c>
      <c r="G2935">
        <v>38642</v>
      </c>
      <c r="H2935">
        <v>3153</v>
      </c>
      <c r="I2935" s="25" t="s">
        <v>2695</v>
      </c>
      <c r="J2935" t="s">
        <v>2773</v>
      </c>
      <c r="M2935" s="49"/>
    </row>
    <row r="2936" spans="6:13" x14ac:dyDescent="0.25">
      <c r="F2936" t="s">
        <v>4988</v>
      </c>
      <c r="G2936">
        <v>97780</v>
      </c>
      <c r="H2936">
        <v>9677</v>
      </c>
      <c r="I2936" s="25" t="s">
        <v>2671</v>
      </c>
      <c r="J2936" t="s">
        <v>3148</v>
      </c>
      <c r="M2936" s="49"/>
    </row>
    <row r="2937" spans="6:13" x14ac:dyDescent="0.25">
      <c r="F2937" t="s">
        <v>4989</v>
      </c>
      <c r="G2937">
        <v>4639</v>
      </c>
      <c r="H2937">
        <v>16077</v>
      </c>
      <c r="I2937" s="25" t="s">
        <v>3005</v>
      </c>
      <c r="J2937" t="s">
        <v>3006</v>
      </c>
      <c r="M2937" s="49"/>
    </row>
    <row r="2938" spans="6:13" x14ac:dyDescent="0.25">
      <c r="F2938" t="s">
        <v>4990</v>
      </c>
      <c r="G2938">
        <v>91327</v>
      </c>
      <c r="H2938">
        <v>9474</v>
      </c>
      <c r="I2938" s="25" t="s">
        <v>2671</v>
      </c>
      <c r="J2938" t="s">
        <v>4313</v>
      </c>
      <c r="M2938" s="49"/>
    </row>
    <row r="2939" spans="6:13" x14ac:dyDescent="0.25">
      <c r="F2939" t="s">
        <v>2776</v>
      </c>
      <c r="G2939">
        <v>99867</v>
      </c>
      <c r="H2939">
        <v>16067</v>
      </c>
      <c r="I2939" s="25" t="s">
        <v>3005</v>
      </c>
      <c r="J2939" t="s">
        <v>2776</v>
      </c>
      <c r="M2939" s="49"/>
    </row>
    <row r="2940" spans="6:13" x14ac:dyDescent="0.25">
      <c r="F2940" t="s">
        <v>4991</v>
      </c>
      <c r="G2940">
        <v>79288</v>
      </c>
      <c r="H2940">
        <v>8315</v>
      </c>
      <c r="I2940" s="25" t="s">
        <v>2639</v>
      </c>
      <c r="J2940" t="s">
        <v>2682</v>
      </c>
      <c r="M2940" s="49"/>
    </row>
    <row r="2941" spans="6:13" x14ac:dyDescent="0.25">
      <c r="F2941" t="s">
        <v>4992</v>
      </c>
      <c r="G2941">
        <v>84177</v>
      </c>
      <c r="H2941">
        <v>9279</v>
      </c>
      <c r="I2941" s="25" t="s">
        <v>2671</v>
      </c>
      <c r="J2941" t="s">
        <v>4195</v>
      </c>
      <c r="M2941" s="49"/>
    </row>
    <row r="2942" spans="6:13" x14ac:dyDescent="0.25">
      <c r="F2942" t="s">
        <v>2714</v>
      </c>
      <c r="G2942">
        <v>37075</v>
      </c>
      <c r="H2942">
        <v>3159</v>
      </c>
      <c r="I2942" s="25" t="s">
        <v>2695</v>
      </c>
      <c r="J2942" t="s">
        <v>2714</v>
      </c>
      <c r="M2942" s="49"/>
    </row>
    <row r="2943" spans="6:13" x14ac:dyDescent="0.25">
      <c r="F2943" t="s">
        <v>2714</v>
      </c>
      <c r="G2943">
        <v>37077</v>
      </c>
      <c r="H2943">
        <v>3159</v>
      </c>
      <c r="I2943" s="25" t="s">
        <v>2695</v>
      </c>
      <c r="J2943" t="s">
        <v>2714</v>
      </c>
      <c r="M2943" s="49"/>
    </row>
    <row r="2944" spans="6:13" x14ac:dyDescent="0.25">
      <c r="F2944" t="s">
        <v>2714</v>
      </c>
      <c r="G2944">
        <v>37079</v>
      </c>
      <c r="H2944">
        <v>3159</v>
      </c>
      <c r="I2944" s="25" t="s">
        <v>2695</v>
      </c>
      <c r="J2944" t="s">
        <v>2714</v>
      </c>
      <c r="M2944" s="49"/>
    </row>
    <row r="2945" spans="6:13" x14ac:dyDescent="0.25">
      <c r="F2945" t="s">
        <v>2714</v>
      </c>
      <c r="G2945">
        <v>37085</v>
      </c>
      <c r="H2945">
        <v>3159</v>
      </c>
      <c r="I2945" s="25" t="s">
        <v>2695</v>
      </c>
      <c r="J2945" t="s">
        <v>2714</v>
      </c>
      <c r="M2945" s="49"/>
    </row>
    <row r="2946" spans="6:13" x14ac:dyDescent="0.25">
      <c r="F2946" t="s">
        <v>2714</v>
      </c>
      <c r="G2946">
        <v>37081</v>
      </c>
      <c r="H2946">
        <v>3159</v>
      </c>
      <c r="I2946" s="25" t="s">
        <v>2695</v>
      </c>
      <c r="J2946" t="s">
        <v>2714</v>
      </c>
      <c r="M2946" s="49"/>
    </row>
    <row r="2947" spans="6:13" x14ac:dyDescent="0.25">
      <c r="F2947" t="s">
        <v>2714</v>
      </c>
      <c r="G2947">
        <v>37083</v>
      </c>
      <c r="H2947">
        <v>3159</v>
      </c>
      <c r="I2947" s="25" t="s">
        <v>2695</v>
      </c>
      <c r="J2947" t="s">
        <v>2714</v>
      </c>
      <c r="M2947" s="49"/>
    </row>
    <row r="2948" spans="6:13" x14ac:dyDescent="0.25">
      <c r="F2948" t="s">
        <v>2714</v>
      </c>
      <c r="G2948">
        <v>37085</v>
      </c>
      <c r="H2948">
        <v>3159</v>
      </c>
      <c r="I2948" s="25" t="s">
        <v>2695</v>
      </c>
      <c r="J2948" t="s">
        <v>2714</v>
      </c>
      <c r="M2948" s="49"/>
    </row>
    <row r="2949" spans="6:13" x14ac:dyDescent="0.25">
      <c r="F2949" t="s">
        <v>2714</v>
      </c>
      <c r="G2949">
        <v>37073</v>
      </c>
      <c r="H2949">
        <v>3159</v>
      </c>
      <c r="I2949" s="25" t="s">
        <v>2695</v>
      </c>
      <c r="J2949" t="s">
        <v>2714</v>
      </c>
      <c r="M2949" s="49"/>
    </row>
    <row r="2950" spans="6:13" x14ac:dyDescent="0.25">
      <c r="F2950" t="s">
        <v>4993</v>
      </c>
      <c r="G2950">
        <v>78244</v>
      </c>
      <c r="H2950">
        <v>8335</v>
      </c>
      <c r="I2950" s="25" t="s">
        <v>2639</v>
      </c>
      <c r="J2950" t="s">
        <v>2640</v>
      </c>
      <c r="M2950" s="49"/>
    </row>
    <row r="2951" spans="6:13" x14ac:dyDescent="0.25">
      <c r="F2951" t="s">
        <v>4994</v>
      </c>
      <c r="G2951">
        <v>76676</v>
      </c>
      <c r="H2951">
        <v>8215</v>
      </c>
      <c r="I2951" s="25" t="s">
        <v>2639</v>
      </c>
      <c r="J2951" t="s">
        <v>3345</v>
      </c>
      <c r="M2951" s="49"/>
    </row>
    <row r="2952" spans="6:13" x14ac:dyDescent="0.25">
      <c r="F2952" t="s">
        <v>4995</v>
      </c>
      <c r="G2952">
        <v>83355</v>
      </c>
      <c r="H2952">
        <v>9189</v>
      </c>
      <c r="I2952" s="25" t="s">
        <v>2671</v>
      </c>
      <c r="J2952" t="s">
        <v>3028</v>
      </c>
      <c r="M2952" s="49"/>
    </row>
    <row r="2953" spans="6:13" x14ac:dyDescent="0.25">
      <c r="F2953" t="s">
        <v>4996</v>
      </c>
      <c r="G2953">
        <v>72582</v>
      </c>
      <c r="H2953">
        <v>8415</v>
      </c>
      <c r="I2953" s="25" t="s">
        <v>2639</v>
      </c>
      <c r="J2953" t="s">
        <v>2946</v>
      </c>
      <c r="M2953" s="49"/>
    </row>
    <row r="2954" spans="6:13" x14ac:dyDescent="0.25">
      <c r="F2954" t="s">
        <v>4997</v>
      </c>
      <c r="G2954">
        <v>98631</v>
      </c>
      <c r="H2954">
        <v>16066</v>
      </c>
      <c r="I2954" s="25" t="s">
        <v>3005</v>
      </c>
      <c r="J2954" t="s">
        <v>2979</v>
      </c>
      <c r="M2954" s="49"/>
    </row>
    <row r="2955" spans="6:13" x14ac:dyDescent="0.25">
      <c r="F2955" t="s">
        <v>4998</v>
      </c>
      <c r="G2955">
        <v>19300</v>
      </c>
      <c r="H2955">
        <v>13076</v>
      </c>
      <c r="I2955" s="25" t="s">
        <v>2812</v>
      </c>
      <c r="J2955" t="s">
        <v>2855</v>
      </c>
      <c r="M2955" s="49"/>
    </row>
    <row r="2956" spans="6:13" x14ac:dyDescent="0.25">
      <c r="F2956" t="s">
        <v>4999</v>
      </c>
      <c r="G2956">
        <v>17194</v>
      </c>
      <c r="H2956">
        <v>13071</v>
      </c>
      <c r="I2956" s="25" t="s">
        <v>2812</v>
      </c>
      <c r="J2956" t="s">
        <v>2712</v>
      </c>
      <c r="M2956" s="49"/>
    </row>
    <row r="2957" spans="6:13" x14ac:dyDescent="0.25">
      <c r="F2957" t="s">
        <v>5000</v>
      </c>
      <c r="G2957">
        <v>82166</v>
      </c>
      <c r="H2957">
        <v>9184</v>
      </c>
      <c r="I2957" s="25" t="s">
        <v>2671</v>
      </c>
      <c r="J2957" t="s">
        <v>3168</v>
      </c>
      <c r="M2957" s="49"/>
    </row>
    <row r="2958" spans="6:13" x14ac:dyDescent="0.25">
      <c r="F2958" t="s">
        <v>5001</v>
      </c>
      <c r="G2958">
        <v>71120</v>
      </c>
      <c r="H2958">
        <v>8115</v>
      </c>
      <c r="I2958" s="25" t="s">
        <v>2639</v>
      </c>
      <c r="J2958" t="s">
        <v>2843</v>
      </c>
      <c r="M2958" s="49"/>
    </row>
    <row r="2959" spans="6:13" x14ac:dyDescent="0.25">
      <c r="F2959" t="s">
        <v>5001</v>
      </c>
      <c r="G2959">
        <v>94481</v>
      </c>
      <c r="H2959">
        <v>9272</v>
      </c>
      <c r="I2959" s="25" t="s">
        <v>2671</v>
      </c>
      <c r="J2959" t="s">
        <v>2761</v>
      </c>
      <c r="M2959" s="49"/>
    </row>
    <row r="2960" spans="6:13" x14ac:dyDescent="0.25">
      <c r="F2960" t="s">
        <v>5002</v>
      </c>
      <c r="G2960">
        <v>72661</v>
      </c>
      <c r="H2960">
        <v>8415</v>
      </c>
      <c r="I2960" s="25" t="s">
        <v>2639</v>
      </c>
      <c r="J2960" t="s">
        <v>2946</v>
      </c>
      <c r="M2960" s="49"/>
    </row>
    <row r="2961" spans="6:13" x14ac:dyDescent="0.25">
      <c r="F2961" t="s">
        <v>5003</v>
      </c>
      <c r="G2961">
        <v>91322</v>
      </c>
      <c r="H2961">
        <v>9474</v>
      </c>
      <c r="I2961" s="25" t="s">
        <v>2671</v>
      </c>
      <c r="J2961" t="s">
        <v>4313</v>
      </c>
      <c r="M2961" s="49"/>
    </row>
    <row r="2962" spans="6:13" x14ac:dyDescent="0.25">
      <c r="F2962" t="s">
        <v>5004</v>
      </c>
      <c r="G2962">
        <v>97782</v>
      </c>
      <c r="H2962">
        <v>9677</v>
      </c>
      <c r="I2962" s="25" t="s">
        <v>2671</v>
      </c>
      <c r="J2962" t="s">
        <v>3148</v>
      </c>
      <c r="M2962" s="49"/>
    </row>
    <row r="2963" spans="6:13" x14ac:dyDescent="0.25">
      <c r="F2963" t="s">
        <v>5005</v>
      </c>
      <c r="G2963">
        <v>95356</v>
      </c>
      <c r="H2963">
        <v>9477</v>
      </c>
      <c r="I2963" s="25" t="s">
        <v>2671</v>
      </c>
      <c r="J2963" t="s">
        <v>5006</v>
      </c>
      <c r="M2963" s="49"/>
    </row>
    <row r="2964" spans="6:13" x14ac:dyDescent="0.25">
      <c r="F2964" t="s">
        <v>5007</v>
      </c>
      <c r="G2964">
        <v>6772</v>
      </c>
      <c r="H2964">
        <v>15091</v>
      </c>
      <c r="I2964" s="25" t="s">
        <v>2862</v>
      </c>
      <c r="J2964" t="s">
        <v>2126</v>
      </c>
      <c r="M2964" s="49"/>
    </row>
    <row r="2965" spans="6:13" x14ac:dyDescent="0.25">
      <c r="F2965" t="s">
        <v>5007</v>
      </c>
      <c r="G2965">
        <v>6773</v>
      </c>
      <c r="H2965">
        <v>15091</v>
      </c>
      <c r="I2965" s="25" t="s">
        <v>2862</v>
      </c>
      <c r="J2965" t="s">
        <v>2126</v>
      </c>
      <c r="M2965" s="49"/>
    </row>
    <row r="2966" spans="6:13" x14ac:dyDescent="0.25">
      <c r="F2966" t="s">
        <v>5007</v>
      </c>
      <c r="G2966">
        <v>6772</v>
      </c>
      <c r="H2966">
        <v>15091</v>
      </c>
      <c r="I2966" s="25" t="s">
        <v>2862</v>
      </c>
      <c r="J2966" t="s">
        <v>2126</v>
      </c>
      <c r="M2966" s="49"/>
    </row>
    <row r="2967" spans="6:13" x14ac:dyDescent="0.25">
      <c r="F2967" t="s">
        <v>5008</v>
      </c>
      <c r="G2967">
        <v>79865</v>
      </c>
      <c r="H2967">
        <v>8337</v>
      </c>
      <c r="I2967" s="25" t="s">
        <v>2639</v>
      </c>
      <c r="J2967" t="s">
        <v>2869</v>
      </c>
      <c r="M2967" s="49"/>
    </row>
    <row r="2968" spans="6:13" x14ac:dyDescent="0.25">
      <c r="F2968" t="s">
        <v>5009</v>
      </c>
      <c r="G2968">
        <v>97506</v>
      </c>
      <c r="H2968">
        <v>9678</v>
      </c>
      <c r="I2968" s="25" t="s">
        <v>2671</v>
      </c>
      <c r="J2968" t="s">
        <v>3539</v>
      </c>
      <c r="M2968" s="49"/>
    </row>
    <row r="2969" spans="6:13" x14ac:dyDescent="0.25">
      <c r="F2969" t="s">
        <v>5010</v>
      </c>
      <c r="G2969">
        <v>99330</v>
      </c>
      <c r="H2969">
        <v>16070</v>
      </c>
      <c r="I2969" s="25" t="s">
        <v>3005</v>
      </c>
      <c r="J2969" t="s">
        <v>2827</v>
      </c>
      <c r="M2969" s="49"/>
    </row>
    <row r="2970" spans="6:13" x14ac:dyDescent="0.25">
      <c r="F2970" t="s">
        <v>5011</v>
      </c>
      <c r="G2970">
        <v>98743</v>
      </c>
      <c r="H2970">
        <v>16073</v>
      </c>
      <c r="I2970" s="25" t="s">
        <v>3005</v>
      </c>
      <c r="J2970" t="s">
        <v>3239</v>
      </c>
      <c r="M2970" s="49"/>
    </row>
    <row r="2971" spans="6:13" x14ac:dyDescent="0.25">
      <c r="F2971" t="s">
        <v>5012</v>
      </c>
      <c r="G2971">
        <v>93479</v>
      </c>
      <c r="H2971">
        <v>9372</v>
      </c>
      <c r="I2971" s="25" t="s">
        <v>2671</v>
      </c>
      <c r="J2971" t="s">
        <v>3144</v>
      </c>
      <c r="M2971" s="49"/>
    </row>
    <row r="2972" spans="6:13" x14ac:dyDescent="0.25">
      <c r="F2972" t="s">
        <v>5013</v>
      </c>
      <c r="G2972">
        <v>92655</v>
      </c>
      <c r="H2972">
        <v>9374</v>
      </c>
      <c r="I2972" s="25" t="s">
        <v>2671</v>
      </c>
      <c r="J2972" t="s">
        <v>3041</v>
      </c>
      <c r="M2972" s="49"/>
    </row>
    <row r="2973" spans="6:13" x14ac:dyDescent="0.25">
      <c r="F2973" t="s">
        <v>5014</v>
      </c>
      <c r="G2973">
        <v>38462</v>
      </c>
      <c r="H2973">
        <v>3154</v>
      </c>
      <c r="I2973" s="25" t="s">
        <v>2695</v>
      </c>
      <c r="J2973" t="s">
        <v>2807</v>
      </c>
      <c r="M2973" s="49"/>
    </row>
    <row r="2974" spans="6:13" x14ac:dyDescent="0.25">
      <c r="F2974" t="s">
        <v>5015</v>
      </c>
      <c r="G2974">
        <v>85567</v>
      </c>
      <c r="H2974">
        <v>9175</v>
      </c>
      <c r="I2974" s="25" t="s">
        <v>2671</v>
      </c>
      <c r="J2974" t="s">
        <v>3121</v>
      </c>
      <c r="M2974" s="49"/>
    </row>
    <row r="2975" spans="6:13" x14ac:dyDescent="0.25">
      <c r="F2975" t="s">
        <v>5016</v>
      </c>
      <c r="G2975">
        <v>94539</v>
      </c>
      <c r="H2975">
        <v>9271</v>
      </c>
      <c r="I2975" s="25" t="s">
        <v>2671</v>
      </c>
      <c r="J2975" t="s">
        <v>2793</v>
      </c>
      <c r="M2975" s="49"/>
    </row>
    <row r="2976" spans="6:13" x14ac:dyDescent="0.25">
      <c r="F2976" t="s">
        <v>5017</v>
      </c>
      <c r="G2976">
        <v>82284</v>
      </c>
      <c r="H2976">
        <v>9179</v>
      </c>
      <c r="I2976" s="25" t="s">
        <v>2671</v>
      </c>
      <c r="J2976" t="s">
        <v>2732</v>
      </c>
      <c r="M2976" s="49"/>
    </row>
    <row r="2977" spans="6:13" x14ac:dyDescent="0.25">
      <c r="F2977" t="s">
        <v>5018</v>
      </c>
      <c r="G2977">
        <v>53501</v>
      </c>
      <c r="H2977">
        <v>7131</v>
      </c>
      <c r="I2977" s="25" t="s">
        <v>2744</v>
      </c>
      <c r="J2977" t="s">
        <v>2643</v>
      </c>
      <c r="M2977" s="49"/>
    </row>
    <row r="2978" spans="6:13" x14ac:dyDescent="0.25">
      <c r="F2978" t="s">
        <v>5019</v>
      </c>
      <c r="G2978">
        <v>82491</v>
      </c>
      <c r="H2978">
        <v>9180</v>
      </c>
      <c r="I2978" s="25" t="s">
        <v>2671</v>
      </c>
      <c r="J2978" t="s">
        <v>2768</v>
      </c>
      <c r="M2978" s="49"/>
    </row>
    <row r="2979" spans="6:13" x14ac:dyDescent="0.25">
      <c r="F2979" t="s">
        <v>5020</v>
      </c>
      <c r="G2979">
        <v>94143</v>
      </c>
      <c r="H2979">
        <v>9272</v>
      </c>
      <c r="I2979" s="25" t="s">
        <v>2671</v>
      </c>
      <c r="J2979" t="s">
        <v>2761</v>
      </c>
      <c r="M2979" s="49"/>
    </row>
    <row r="2980" spans="6:13" x14ac:dyDescent="0.25">
      <c r="F2980" t="s">
        <v>5021</v>
      </c>
      <c r="G2980">
        <v>16775</v>
      </c>
      <c r="H2980">
        <v>12065</v>
      </c>
      <c r="I2980" s="25" t="s">
        <v>2977</v>
      </c>
      <c r="J2980" t="s">
        <v>2904</v>
      </c>
      <c r="M2980" s="49"/>
    </row>
    <row r="2981" spans="6:13" x14ac:dyDescent="0.25">
      <c r="F2981" t="s">
        <v>5022</v>
      </c>
      <c r="G2981">
        <v>28879</v>
      </c>
      <c r="H2981">
        <v>3356</v>
      </c>
      <c r="I2981" s="25" t="s">
        <v>2695</v>
      </c>
      <c r="J2981" t="s">
        <v>2916</v>
      </c>
      <c r="M2981" s="49"/>
    </row>
    <row r="2982" spans="6:13" x14ac:dyDescent="0.25">
      <c r="F2982" t="s">
        <v>5023</v>
      </c>
      <c r="G2982">
        <v>85630</v>
      </c>
      <c r="H2982">
        <v>9184</v>
      </c>
      <c r="I2982" s="25" t="s">
        <v>2671</v>
      </c>
      <c r="J2982" t="s">
        <v>3168</v>
      </c>
      <c r="M2982" s="49"/>
    </row>
    <row r="2983" spans="6:13" x14ac:dyDescent="0.25">
      <c r="F2983" t="s">
        <v>5024</v>
      </c>
      <c r="G2983">
        <v>64689</v>
      </c>
      <c r="H2983">
        <v>6431</v>
      </c>
      <c r="I2983" s="25" t="s">
        <v>2667</v>
      </c>
      <c r="J2983" t="s">
        <v>2686</v>
      </c>
      <c r="M2983" s="49"/>
    </row>
    <row r="2984" spans="6:13" x14ac:dyDescent="0.25">
      <c r="F2984" t="s">
        <v>5025</v>
      </c>
      <c r="G2984">
        <v>83224</v>
      </c>
      <c r="H2984">
        <v>9189</v>
      </c>
      <c r="I2984" s="25" t="s">
        <v>2671</v>
      </c>
      <c r="J2984" t="s">
        <v>3028</v>
      </c>
      <c r="M2984" s="49"/>
    </row>
    <row r="2985" spans="6:13" x14ac:dyDescent="0.25">
      <c r="F2985" t="s">
        <v>5026</v>
      </c>
      <c r="G2985">
        <v>94541</v>
      </c>
      <c r="H2985">
        <v>9271</v>
      </c>
      <c r="I2985" s="25" t="s">
        <v>2671</v>
      </c>
      <c r="J2985" t="s">
        <v>2793</v>
      </c>
      <c r="M2985" s="49"/>
    </row>
    <row r="2986" spans="6:13" x14ac:dyDescent="0.25">
      <c r="F2986" t="s">
        <v>5027</v>
      </c>
      <c r="G2986">
        <v>61279</v>
      </c>
      <c r="H2986">
        <v>6434</v>
      </c>
      <c r="I2986" s="25" t="s">
        <v>2667</v>
      </c>
      <c r="J2986" t="s">
        <v>3285</v>
      </c>
      <c r="M2986" s="49"/>
    </row>
    <row r="2987" spans="6:13" x14ac:dyDescent="0.25">
      <c r="F2987" t="s">
        <v>5028</v>
      </c>
      <c r="G2987">
        <v>36323</v>
      </c>
      <c r="H2987">
        <v>6535</v>
      </c>
      <c r="I2987" s="25" t="s">
        <v>2667</v>
      </c>
      <c r="J2987" t="s">
        <v>2967</v>
      </c>
      <c r="M2987" s="49"/>
    </row>
    <row r="2988" spans="6:13" x14ac:dyDescent="0.25">
      <c r="F2988" t="s">
        <v>5029</v>
      </c>
      <c r="G2988">
        <v>36355</v>
      </c>
      <c r="H2988">
        <v>6535</v>
      </c>
      <c r="I2988" s="25" t="s">
        <v>2667</v>
      </c>
      <c r="J2988" t="s">
        <v>2967</v>
      </c>
      <c r="M2988" s="49"/>
    </row>
    <row r="2989" spans="6:13" x14ac:dyDescent="0.25">
      <c r="F2989" t="s">
        <v>5030</v>
      </c>
      <c r="G2989">
        <v>34393</v>
      </c>
      <c r="H2989">
        <v>6633</v>
      </c>
      <c r="I2989" s="25" t="s">
        <v>2667</v>
      </c>
      <c r="J2989" t="s">
        <v>2783</v>
      </c>
      <c r="M2989" s="49"/>
    </row>
    <row r="2990" spans="6:13" x14ac:dyDescent="0.25">
      <c r="F2990" t="s">
        <v>5031</v>
      </c>
      <c r="G2990">
        <v>24329</v>
      </c>
      <c r="H2990">
        <v>1057</v>
      </c>
      <c r="I2990" s="25" t="s">
        <v>2706</v>
      </c>
      <c r="J2990" t="s">
        <v>2934</v>
      </c>
      <c r="M2990" s="49"/>
    </row>
    <row r="2991" spans="6:13" x14ac:dyDescent="0.25">
      <c r="F2991" t="s">
        <v>5032</v>
      </c>
      <c r="G2991">
        <v>91171</v>
      </c>
      <c r="H2991">
        <v>9576</v>
      </c>
      <c r="I2991" s="25" t="s">
        <v>2671</v>
      </c>
      <c r="J2991" t="s">
        <v>2672</v>
      </c>
      <c r="M2991" s="49"/>
    </row>
    <row r="2992" spans="6:13" x14ac:dyDescent="0.25">
      <c r="F2992" t="s">
        <v>5033</v>
      </c>
      <c r="G2992">
        <v>47929</v>
      </c>
      <c r="H2992">
        <v>5166</v>
      </c>
      <c r="I2992" s="25" t="s">
        <v>2644</v>
      </c>
      <c r="J2992" t="s">
        <v>3033</v>
      </c>
      <c r="M2992" s="49"/>
    </row>
    <row r="2993" spans="6:13" x14ac:dyDescent="0.25">
      <c r="F2993" t="s">
        <v>5034</v>
      </c>
      <c r="G2993">
        <v>86926</v>
      </c>
      <c r="H2993">
        <v>9181</v>
      </c>
      <c r="I2993" s="25" t="s">
        <v>2671</v>
      </c>
      <c r="J2993" t="s">
        <v>3126</v>
      </c>
      <c r="M2993" s="49"/>
    </row>
    <row r="2994" spans="6:13" x14ac:dyDescent="0.25">
      <c r="F2994" t="s">
        <v>5035</v>
      </c>
      <c r="G2994">
        <v>35753</v>
      </c>
      <c r="H2994">
        <v>6532</v>
      </c>
      <c r="I2994" s="25" t="s">
        <v>2667</v>
      </c>
      <c r="J2994" t="s">
        <v>3176</v>
      </c>
      <c r="M2994" s="49"/>
    </row>
    <row r="2995" spans="6:13" x14ac:dyDescent="0.25">
      <c r="F2995" t="s">
        <v>2780</v>
      </c>
      <c r="G2995">
        <v>17491</v>
      </c>
      <c r="H2995">
        <v>13075</v>
      </c>
      <c r="I2995" s="25" t="s">
        <v>2812</v>
      </c>
      <c r="J2995" t="s">
        <v>2781</v>
      </c>
      <c r="M2995" s="49"/>
    </row>
    <row r="2996" spans="6:13" x14ac:dyDescent="0.25">
      <c r="F2996" t="s">
        <v>2780</v>
      </c>
      <c r="G2996">
        <v>17489</v>
      </c>
      <c r="H2996">
        <v>13075</v>
      </c>
      <c r="I2996" s="25" t="s">
        <v>2812</v>
      </c>
      <c r="J2996" t="s">
        <v>2781</v>
      </c>
      <c r="M2996" s="49"/>
    </row>
    <row r="2997" spans="6:13" x14ac:dyDescent="0.25">
      <c r="F2997" t="s">
        <v>2780</v>
      </c>
      <c r="G2997">
        <v>17493</v>
      </c>
      <c r="H2997">
        <v>13075</v>
      </c>
      <c r="I2997" s="25" t="s">
        <v>2812</v>
      </c>
      <c r="J2997" t="s">
        <v>2781</v>
      </c>
      <c r="M2997" s="49"/>
    </row>
    <row r="2998" spans="6:13" x14ac:dyDescent="0.25">
      <c r="F2998" t="s">
        <v>2780</v>
      </c>
      <c r="G2998">
        <v>17489</v>
      </c>
      <c r="H2998">
        <v>13075</v>
      </c>
      <c r="I2998" s="25" t="s">
        <v>2812</v>
      </c>
      <c r="J2998" t="s">
        <v>2781</v>
      </c>
      <c r="M2998" s="49"/>
    </row>
    <row r="2999" spans="6:13" x14ac:dyDescent="0.25">
      <c r="F2999" t="s">
        <v>2780</v>
      </c>
      <c r="G2999">
        <v>17493</v>
      </c>
      <c r="H2999">
        <v>13075</v>
      </c>
      <c r="I2999" s="25" t="s">
        <v>2812</v>
      </c>
      <c r="J2999" t="s">
        <v>2781</v>
      </c>
      <c r="M2999" s="49"/>
    </row>
    <row r="3000" spans="6:13" x14ac:dyDescent="0.25">
      <c r="F3000" t="s">
        <v>2780</v>
      </c>
      <c r="G3000">
        <v>17493</v>
      </c>
      <c r="H3000">
        <v>13075</v>
      </c>
      <c r="I3000" s="25" t="s">
        <v>2812</v>
      </c>
      <c r="J3000" t="s">
        <v>2781</v>
      </c>
      <c r="M3000" s="49"/>
    </row>
    <row r="3001" spans="6:13" x14ac:dyDescent="0.25">
      <c r="F3001" t="s">
        <v>2780</v>
      </c>
      <c r="G3001">
        <v>17493</v>
      </c>
      <c r="H3001">
        <v>13075</v>
      </c>
      <c r="I3001" s="25" t="s">
        <v>2812</v>
      </c>
      <c r="J3001" t="s">
        <v>2781</v>
      </c>
      <c r="M3001" s="49"/>
    </row>
    <row r="3002" spans="6:13" x14ac:dyDescent="0.25">
      <c r="F3002" t="s">
        <v>2780</v>
      </c>
      <c r="G3002">
        <v>17493</v>
      </c>
      <c r="H3002">
        <v>13075</v>
      </c>
      <c r="I3002" s="25" t="s">
        <v>2812</v>
      </c>
      <c r="J3002" t="s">
        <v>2781</v>
      </c>
      <c r="M3002" s="49"/>
    </row>
    <row r="3003" spans="6:13" x14ac:dyDescent="0.25">
      <c r="F3003" t="s">
        <v>3204</v>
      </c>
      <c r="G3003">
        <v>7973</v>
      </c>
      <c r="H3003">
        <v>16076</v>
      </c>
      <c r="I3003" s="25" t="s">
        <v>3005</v>
      </c>
      <c r="J3003" t="s">
        <v>3204</v>
      </c>
      <c r="M3003" s="49"/>
    </row>
    <row r="3004" spans="6:13" x14ac:dyDescent="0.25">
      <c r="F3004" t="s">
        <v>5036</v>
      </c>
      <c r="G3004">
        <v>91350</v>
      </c>
      <c r="H3004">
        <v>9572</v>
      </c>
      <c r="I3004" s="25" t="s">
        <v>2671</v>
      </c>
      <c r="J3004" t="s">
        <v>2726</v>
      </c>
      <c r="M3004" s="49"/>
    </row>
    <row r="3005" spans="6:13" x14ac:dyDescent="0.25">
      <c r="F3005" t="s">
        <v>5037</v>
      </c>
      <c r="G3005">
        <v>79639</v>
      </c>
      <c r="H3005">
        <v>8336</v>
      </c>
      <c r="I3005" s="25" t="s">
        <v>2639</v>
      </c>
      <c r="J3005" t="s">
        <v>2848</v>
      </c>
      <c r="M3005" s="49"/>
    </row>
    <row r="3006" spans="6:13" x14ac:dyDescent="0.25">
      <c r="F3006" t="s">
        <v>5038</v>
      </c>
      <c r="G3006">
        <v>97508</v>
      </c>
      <c r="H3006">
        <v>9678</v>
      </c>
      <c r="I3006" s="25" t="s">
        <v>2671</v>
      </c>
      <c r="J3006" t="s">
        <v>3539</v>
      </c>
      <c r="M3006" s="49"/>
    </row>
    <row r="3007" spans="6:13" x14ac:dyDescent="0.25">
      <c r="F3007" t="s">
        <v>5039</v>
      </c>
      <c r="G3007">
        <v>99718</v>
      </c>
      <c r="H3007">
        <v>16065</v>
      </c>
      <c r="I3007" s="25" t="s">
        <v>3005</v>
      </c>
      <c r="J3007" t="s">
        <v>3153</v>
      </c>
      <c r="M3007" s="49"/>
    </row>
    <row r="3008" spans="6:13" x14ac:dyDescent="0.25">
      <c r="F3008" t="s">
        <v>5040</v>
      </c>
      <c r="G3008">
        <v>97259</v>
      </c>
      <c r="H3008">
        <v>9679</v>
      </c>
      <c r="I3008" s="25" t="s">
        <v>2671</v>
      </c>
      <c r="J3008" t="s">
        <v>3049</v>
      </c>
      <c r="M3008" s="49"/>
    </row>
    <row r="3009" spans="6:13" x14ac:dyDescent="0.25">
      <c r="F3009" t="s">
        <v>5041</v>
      </c>
      <c r="G3009">
        <v>48268</v>
      </c>
      <c r="H3009">
        <v>5566</v>
      </c>
      <c r="I3009" s="25" t="s">
        <v>2644</v>
      </c>
      <c r="J3009" t="s">
        <v>3000</v>
      </c>
      <c r="M3009" s="49"/>
    </row>
    <row r="3010" spans="6:13" x14ac:dyDescent="0.25">
      <c r="F3010" t="s">
        <v>5042</v>
      </c>
      <c r="G3010">
        <v>41516</v>
      </c>
      <c r="H3010">
        <v>5162</v>
      </c>
      <c r="I3010" s="25" t="s">
        <v>2644</v>
      </c>
      <c r="J3010" t="s">
        <v>2954</v>
      </c>
      <c r="M3010" s="49"/>
    </row>
    <row r="3011" spans="6:13" x14ac:dyDescent="0.25">
      <c r="F3011" t="s">
        <v>5042</v>
      </c>
      <c r="G3011">
        <v>41517</v>
      </c>
      <c r="H3011">
        <v>5162</v>
      </c>
      <c r="I3011" s="25" t="s">
        <v>2644</v>
      </c>
      <c r="J3011" t="s">
        <v>2954</v>
      </c>
      <c r="M3011" s="49"/>
    </row>
    <row r="3012" spans="6:13" x14ac:dyDescent="0.25">
      <c r="F3012" t="s">
        <v>5042</v>
      </c>
      <c r="G3012">
        <v>41515</v>
      </c>
      <c r="H3012">
        <v>5162</v>
      </c>
      <c r="I3012" s="25" t="s">
        <v>2644</v>
      </c>
      <c r="J3012" t="s">
        <v>2954</v>
      </c>
      <c r="M3012" s="49"/>
    </row>
    <row r="3013" spans="6:13" x14ac:dyDescent="0.25">
      <c r="F3013" t="s">
        <v>5043</v>
      </c>
      <c r="G3013">
        <v>23936</v>
      </c>
      <c r="H3013">
        <v>13074</v>
      </c>
      <c r="I3013" s="25" t="s">
        <v>2812</v>
      </c>
      <c r="J3013" t="s">
        <v>2896</v>
      </c>
      <c r="M3013" s="49"/>
    </row>
    <row r="3014" spans="6:13" x14ac:dyDescent="0.25">
      <c r="F3014" t="s">
        <v>5044</v>
      </c>
      <c r="G3014">
        <v>94086</v>
      </c>
      <c r="H3014">
        <v>9275</v>
      </c>
      <c r="I3014" s="25" t="s">
        <v>2671</v>
      </c>
      <c r="J3014" t="s">
        <v>2819</v>
      </c>
      <c r="M3014" s="49"/>
    </row>
    <row r="3015" spans="6:13" x14ac:dyDescent="0.25">
      <c r="F3015" t="s">
        <v>5045</v>
      </c>
      <c r="G3015">
        <v>64347</v>
      </c>
      <c r="H3015">
        <v>6432</v>
      </c>
      <c r="I3015" s="25" t="s">
        <v>2667</v>
      </c>
      <c r="J3015" t="s">
        <v>2959</v>
      </c>
      <c r="M3015" s="49"/>
    </row>
    <row r="3016" spans="6:13" x14ac:dyDescent="0.25">
      <c r="F3016" t="s">
        <v>5046</v>
      </c>
      <c r="G3016">
        <v>89608</v>
      </c>
      <c r="H3016">
        <v>8425</v>
      </c>
      <c r="I3016" s="25" t="s">
        <v>2639</v>
      </c>
      <c r="J3016" t="s">
        <v>2648</v>
      </c>
      <c r="M3016" s="49"/>
    </row>
    <row r="3017" spans="6:13" x14ac:dyDescent="0.25">
      <c r="F3017" t="s">
        <v>5047</v>
      </c>
      <c r="G3017">
        <v>83556</v>
      </c>
      <c r="H3017">
        <v>9187</v>
      </c>
      <c r="I3017" s="25" t="s">
        <v>2671</v>
      </c>
      <c r="J3017" t="s">
        <v>2866</v>
      </c>
      <c r="M3017" s="49"/>
    </row>
    <row r="3018" spans="6:13" x14ac:dyDescent="0.25">
      <c r="F3018" t="s">
        <v>5048</v>
      </c>
      <c r="G3018">
        <v>4668</v>
      </c>
      <c r="H3018">
        <v>14729</v>
      </c>
      <c r="I3018" s="25" t="s">
        <v>2756</v>
      </c>
      <c r="J3018" t="s">
        <v>3305</v>
      </c>
      <c r="M3018" s="49"/>
    </row>
    <row r="3019" spans="6:13" x14ac:dyDescent="0.25">
      <c r="F3019" t="s">
        <v>5049</v>
      </c>
      <c r="G3019">
        <v>18507</v>
      </c>
      <c r="H3019">
        <v>13073</v>
      </c>
      <c r="I3019" s="25" t="s">
        <v>2812</v>
      </c>
      <c r="J3019" t="s">
        <v>2813</v>
      </c>
      <c r="M3019" s="49"/>
    </row>
    <row r="3020" spans="6:13" x14ac:dyDescent="0.25">
      <c r="F3020" t="s">
        <v>5050</v>
      </c>
      <c r="G3020">
        <v>82194</v>
      </c>
      <c r="H3020">
        <v>9179</v>
      </c>
      <c r="I3020" s="25" t="s">
        <v>2671</v>
      </c>
      <c r="J3020" t="s">
        <v>2732</v>
      </c>
      <c r="M3020" s="49"/>
    </row>
    <row r="3021" spans="6:13" x14ac:dyDescent="0.25">
      <c r="F3021" t="s">
        <v>5051</v>
      </c>
      <c r="G3021">
        <v>1609</v>
      </c>
      <c r="H3021">
        <v>14627</v>
      </c>
      <c r="I3021" s="25" t="s">
        <v>2756</v>
      </c>
      <c r="J3021" t="s">
        <v>2872</v>
      </c>
      <c r="M3021" s="49"/>
    </row>
    <row r="3022" spans="6:13" x14ac:dyDescent="0.25">
      <c r="F3022" t="s">
        <v>5052</v>
      </c>
      <c r="G3022">
        <v>4539</v>
      </c>
      <c r="H3022">
        <v>14729</v>
      </c>
      <c r="I3022" s="25" t="s">
        <v>2756</v>
      </c>
      <c r="J3022" t="s">
        <v>3305</v>
      </c>
      <c r="M3022" s="49"/>
    </row>
    <row r="3023" spans="6:13" x14ac:dyDescent="0.25">
      <c r="F3023" t="s">
        <v>5053</v>
      </c>
      <c r="G3023">
        <v>72294</v>
      </c>
      <c r="H3023">
        <v>8237</v>
      </c>
      <c r="I3023" s="25" t="s">
        <v>2639</v>
      </c>
      <c r="J3023" t="s">
        <v>2957</v>
      </c>
      <c r="M3023" s="49"/>
    </row>
    <row r="3024" spans="6:13" x14ac:dyDescent="0.25">
      <c r="F3024" t="s">
        <v>5054</v>
      </c>
      <c r="G3024">
        <v>23743</v>
      </c>
      <c r="H3024">
        <v>1055</v>
      </c>
      <c r="I3024" s="25" t="s">
        <v>2706</v>
      </c>
      <c r="J3024" t="s">
        <v>2806</v>
      </c>
      <c r="M3024" s="49"/>
    </row>
    <row r="3025" spans="6:13" x14ac:dyDescent="0.25">
      <c r="F3025" t="s">
        <v>5055</v>
      </c>
      <c r="G3025">
        <v>48599</v>
      </c>
      <c r="H3025">
        <v>5554</v>
      </c>
      <c r="I3025" s="25" t="s">
        <v>2644</v>
      </c>
      <c r="J3025" t="s">
        <v>2676</v>
      </c>
      <c r="M3025" s="49"/>
    </row>
    <row r="3026" spans="6:13" x14ac:dyDescent="0.25">
      <c r="F3026" t="s">
        <v>5056</v>
      </c>
      <c r="G3026">
        <v>31028</v>
      </c>
      <c r="H3026">
        <v>3254</v>
      </c>
      <c r="I3026" s="25" t="s">
        <v>2695</v>
      </c>
      <c r="J3026" t="s">
        <v>2817</v>
      </c>
      <c r="M3026" s="49"/>
    </row>
    <row r="3027" spans="6:13" x14ac:dyDescent="0.25">
      <c r="F3027" t="s">
        <v>5057</v>
      </c>
      <c r="G3027">
        <v>22956</v>
      </c>
      <c r="H3027">
        <v>1062</v>
      </c>
      <c r="I3027" s="25" t="s">
        <v>2706</v>
      </c>
      <c r="J3027" t="s">
        <v>2809</v>
      </c>
      <c r="M3027" s="49"/>
    </row>
    <row r="3028" spans="6:13" x14ac:dyDescent="0.25">
      <c r="F3028" t="s">
        <v>5058</v>
      </c>
      <c r="G3028">
        <v>23627</v>
      </c>
      <c r="H3028">
        <v>1053</v>
      </c>
      <c r="I3028" s="25" t="s">
        <v>2706</v>
      </c>
      <c r="J3028" t="s">
        <v>2814</v>
      </c>
      <c r="M3028" s="49"/>
    </row>
    <row r="3029" spans="6:13" x14ac:dyDescent="0.25">
      <c r="F3029" t="s">
        <v>5059</v>
      </c>
      <c r="G3029">
        <v>15746</v>
      </c>
      <c r="H3029">
        <v>12061</v>
      </c>
      <c r="I3029" s="25" t="s">
        <v>2977</v>
      </c>
      <c r="J3029" t="s">
        <v>3654</v>
      </c>
      <c r="M3029" s="49"/>
    </row>
    <row r="3030" spans="6:13" x14ac:dyDescent="0.25">
      <c r="F3030" t="s">
        <v>5060</v>
      </c>
      <c r="G3030">
        <v>14550</v>
      </c>
      <c r="H3030">
        <v>12069</v>
      </c>
      <c r="I3030" s="25" t="s">
        <v>2977</v>
      </c>
      <c r="J3030" t="s">
        <v>3478</v>
      </c>
      <c r="M3030" s="49"/>
    </row>
    <row r="3031" spans="6:13" x14ac:dyDescent="0.25">
      <c r="F3031" t="s">
        <v>5061</v>
      </c>
      <c r="G3031">
        <v>24626</v>
      </c>
      <c r="H3031">
        <v>1060</v>
      </c>
      <c r="I3031" s="25" t="s">
        <v>2706</v>
      </c>
      <c r="J3031" t="s">
        <v>2984</v>
      </c>
      <c r="M3031" s="49"/>
    </row>
    <row r="3032" spans="6:13" x14ac:dyDescent="0.25">
      <c r="F3032" t="s">
        <v>5062</v>
      </c>
      <c r="G3032">
        <v>17349</v>
      </c>
      <c r="H3032">
        <v>13071</v>
      </c>
      <c r="I3032" s="25" t="s">
        <v>2812</v>
      </c>
      <c r="J3032" t="s">
        <v>2712</v>
      </c>
      <c r="M3032" s="49"/>
    </row>
    <row r="3033" spans="6:13" x14ac:dyDescent="0.25">
      <c r="F3033" t="s">
        <v>5063</v>
      </c>
      <c r="G3033">
        <v>29393</v>
      </c>
      <c r="H3033">
        <v>3151</v>
      </c>
      <c r="I3033" s="25" t="s">
        <v>2695</v>
      </c>
      <c r="J3033" t="s">
        <v>2747</v>
      </c>
      <c r="M3033" s="49"/>
    </row>
    <row r="3034" spans="6:13" x14ac:dyDescent="0.25">
      <c r="F3034" t="s">
        <v>5064</v>
      </c>
      <c r="G3034">
        <v>24872</v>
      </c>
      <c r="H3034">
        <v>1059</v>
      </c>
      <c r="I3034" s="25" t="s">
        <v>2706</v>
      </c>
      <c r="J3034" t="s">
        <v>2975</v>
      </c>
      <c r="M3034" s="49"/>
    </row>
    <row r="3035" spans="6:13" x14ac:dyDescent="0.25">
      <c r="F3035" t="s">
        <v>5065</v>
      </c>
      <c r="G3035">
        <v>38464</v>
      </c>
      <c r="H3035">
        <v>3154</v>
      </c>
      <c r="I3035" s="25" t="s">
        <v>2695</v>
      </c>
      <c r="J3035" t="s">
        <v>2807</v>
      </c>
      <c r="M3035" s="49"/>
    </row>
    <row r="3036" spans="6:13" x14ac:dyDescent="0.25">
      <c r="F3036" t="s">
        <v>5066</v>
      </c>
      <c r="G3036">
        <v>24361</v>
      </c>
      <c r="H3036">
        <v>1058</v>
      </c>
      <c r="I3036" s="25" t="s">
        <v>2706</v>
      </c>
      <c r="J3036" t="s">
        <v>2707</v>
      </c>
      <c r="M3036" s="49"/>
    </row>
    <row r="3037" spans="6:13" x14ac:dyDescent="0.25">
      <c r="F3037" t="s">
        <v>5067</v>
      </c>
      <c r="G3037">
        <v>86845</v>
      </c>
      <c r="H3037">
        <v>9772</v>
      </c>
      <c r="I3037" s="25" t="s">
        <v>2671</v>
      </c>
      <c r="J3037" t="s">
        <v>2738</v>
      </c>
      <c r="M3037" s="49"/>
    </row>
    <row r="3038" spans="6:13" x14ac:dyDescent="0.25">
      <c r="F3038" t="s">
        <v>5068</v>
      </c>
      <c r="G3038">
        <v>37247</v>
      </c>
      <c r="H3038">
        <v>6636</v>
      </c>
      <c r="I3038" s="25" t="s">
        <v>2667</v>
      </c>
      <c r="J3038" t="s">
        <v>3354</v>
      </c>
      <c r="M3038" s="49"/>
    </row>
    <row r="3039" spans="6:13" x14ac:dyDescent="0.25">
      <c r="F3039" t="s">
        <v>5068</v>
      </c>
      <c r="G3039">
        <v>37247</v>
      </c>
      <c r="H3039">
        <v>6636</v>
      </c>
      <c r="I3039" s="25" t="s">
        <v>2667</v>
      </c>
      <c r="J3039" t="s">
        <v>3354</v>
      </c>
      <c r="M3039" s="49"/>
    </row>
    <row r="3040" spans="6:13" x14ac:dyDescent="0.25">
      <c r="F3040" t="s">
        <v>5069</v>
      </c>
      <c r="G3040">
        <v>14979</v>
      </c>
      <c r="H3040">
        <v>12072</v>
      </c>
      <c r="I3040" s="25" t="s">
        <v>2977</v>
      </c>
      <c r="J3040" t="s">
        <v>3077</v>
      </c>
      <c r="M3040" s="49"/>
    </row>
    <row r="3041" spans="6:13" x14ac:dyDescent="0.25">
      <c r="F3041" t="s">
        <v>5070</v>
      </c>
      <c r="G3041">
        <v>72663</v>
      </c>
      <c r="H3041">
        <v>8116</v>
      </c>
      <c r="I3041" s="25" t="s">
        <v>2639</v>
      </c>
      <c r="J3041" t="s">
        <v>2834</v>
      </c>
      <c r="M3041" s="49"/>
    </row>
    <row r="3042" spans="6:13" x14ac:dyDescent="0.25">
      <c r="F3042" t="s">
        <v>5070</v>
      </c>
      <c r="G3042">
        <v>72663</v>
      </c>
      <c r="H3042">
        <v>8116</v>
      </c>
      <c r="I3042" s="25" t="s">
        <v>2639</v>
      </c>
      <c r="J3042" t="s">
        <v>2834</v>
      </c>
      <c r="M3042" s="49"/>
    </row>
    <row r="3043" spans="6:13" x14ac:dyDescent="0.25">
      <c r="F3043" t="s">
        <v>5071</v>
      </c>
      <c r="G3043">
        <v>64401</v>
      </c>
      <c r="H3043">
        <v>6432</v>
      </c>
      <c r="I3043" s="25" t="s">
        <v>2667</v>
      </c>
      <c r="J3043" t="s">
        <v>2959</v>
      </c>
      <c r="M3043" s="49"/>
    </row>
    <row r="3044" spans="6:13" x14ac:dyDescent="0.25">
      <c r="F3044" t="s">
        <v>5072</v>
      </c>
      <c r="G3044">
        <v>71723</v>
      </c>
      <c r="H3044">
        <v>8118</v>
      </c>
      <c r="I3044" s="25" t="s">
        <v>2639</v>
      </c>
      <c r="J3044" t="s">
        <v>2763</v>
      </c>
      <c r="M3044" s="49"/>
    </row>
    <row r="3045" spans="6:13" x14ac:dyDescent="0.25">
      <c r="F3045" t="s">
        <v>5073</v>
      </c>
      <c r="G3045">
        <v>98701</v>
      </c>
      <c r="H3045">
        <v>16070</v>
      </c>
      <c r="I3045" s="25" t="s">
        <v>3005</v>
      </c>
      <c r="J3045" t="s">
        <v>2827</v>
      </c>
      <c r="M3045" s="49"/>
    </row>
    <row r="3046" spans="6:13" x14ac:dyDescent="0.25">
      <c r="F3046" t="s">
        <v>5074</v>
      </c>
      <c r="G3046">
        <v>2694</v>
      </c>
      <c r="H3046">
        <v>14625</v>
      </c>
      <c r="I3046" s="25" t="s">
        <v>2756</v>
      </c>
      <c r="J3046" t="s">
        <v>2662</v>
      </c>
      <c r="M3046" s="49"/>
    </row>
    <row r="3047" spans="6:13" x14ac:dyDescent="0.25">
      <c r="F3047" t="s">
        <v>5075</v>
      </c>
      <c r="G3047">
        <v>26629</v>
      </c>
      <c r="H3047">
        <v>3452</v>
      </c>
      <c r="I3047" s="25" t="s">
        <v>2695</v>
      </c>
      <c r="J3047" t="s">
        <v>2655</v>
      </c>
      <c r="M3047" s="49"/>
    </row>
    <row r="3048" spans="6:13" x14ac:dyDescent="0.25">
      <c r="F3048" t="s">
        <v>5076</v>
      </c>
      <c r="G3048">
        <v>72415</v>
      </c>
      <c r="H3048">
        <v>8417</v>
      </c>
      <c r="I3048" s="25" t="s">
        <v>2639</v>
      </c>
      <c r="J3048" t="s">
        <v>2890</v>
      </c>
      <c r="M3048" s="49"/>
    </row>
    <row r="3049" spans="6:13" x14ac:dyDescent="0.25">
      <c r="F3049" t="s">
        <v>5077</v>
      </c>
      <c r="G3049">
        <v>24623</v>
      </c>
      <c r="H3049">
        <v>1060</v>
      </c>
      <c r="I3049" s="25" t="s">
        <v>2706</v>
      </c>
      <c r="J3049" t="s">
        <v>2984</v>
      </c>
      <c r="M3049" s="49"/>
    </row>
    <row r="3050" spans="6:13" x14ac:dyDescent="0.25">
      <c r="F3050" t="s">
        <v>5078</v>
      </c>
      <c r="G3050">
        <v>23775</v>
      </c>
      <c r="H3050">
        <v>1055</v>
      </c>
      <c r="I3050" s="25" t="s">
        <v>2706</v>
      </c>
      <c r="J3050" t="s">
        <v>2806</v>
      </c>
      <c r="M3050" s="49"/>
    </row>
    <row r="3051" spans="6:13" x14ac:dyDescent="0.25">
      <c r="F3051" t="s">
        <v>5079</v>
      </c>
      <c r="G3051">
        <v>99991</v>
      </c>
      <c r="H3051">
        <v>16064</v>
      </c>
      <c r="I3051" s="25" t="s">
        <v>3005</v>
      </c>
      <c r="J3051" t="s">
        <v>3026</v>
      </c>
      <c r="M3051" s="49"/>
    </row>
    <row r="3052" spans="6:13" x14ac:dyDescent="0.25">
      <c r="F3052" t="s">
        <v>5080</v>
      </c>
      <c r="G3052">
        <v>1558</v>
      </c>
      <c r="H3052">
        <v>14627</v>
      </c>
      <c r="I3052" s="25" t="s">
        <v>2756</v>
      </c>
      <c r="J3052" t="s">
        <v>2872</v>
      </c>
      <c r="M3052" s="49"/>
    </row>
    <row r="3053" spans="6:13" x14ac:dyDescent="0.25">
      <c r="F3053" t="s">
        <v>5081</v>
      </c>
      <c r="G3053">
        <v>1561</v>
      </c>
      <c r="H3053">
        <v>14627</v>
      </c>
      <c r="I3053" s="25" t="s">
        <v>2756</v>
      </c>
      <c r="J3053" t="s">
        <v>2872</v>
      </c>
      <c r="M3053" s="49"/>
    </row>
    <row r="3054" spans="6:13" x14ac:dyDescent="0.25">
      <c r="F3054" t="s">
        <v>5082</v>
      </c>
      <c r="G3054">
        <v>26197</v>
      </c>
      <c r="H3054">
        <v>3458</v>
      </c>
      <c r="I3054" s="25" t="s">
        <v>2695</v>
      </c>
      <c r="J3054" t="s">
        <v>2906</v>
      </c>
      <c r="M3054" s="49"/>
    </row>
    <row r="3055" spans="6:13" x14ac:dyDescent="0.25">
      <c r="F3055" t="s">
        <v>5083</v>
      </c>
      <c r="G3055">
        <v>36137</v>
      </c>
      <c r="H3055">
        <v>6631</v>
      </c>
      <c r="I3055" s="25" t="s">
        <v>2667</v>
      </c>
      <c r="J3055" t="s">
        <v>2766</v>
      </c>
      <c r="M3055" s="49"/>
    </row>
    <row r="3056" spans="6:13" x14ac:dyDescent="0.25">
      <c r="F3056" t="s">
        <v>5084</v>
      </c>
      <c r="G3056">
        <v>91091</v>
      </c>
      <c r="H3056">
        <v>9572</v>
      </c>
      <c r="I3056" s="25" t="s">
        <v>2671</v>
      </c>
      <c r="J3056" t="s">
        <v>2726</v>
      </c>
      <c r="M3056" s="49"/>
    </row>
    <row r="3057" spans="6:13" x14ac:dyDescent="0.25">
      <c r="F3057" t="s">
        <v>5085</v>
      </c>
      <c r="G3057">
        <v>24969</v>
      </c>
      <c r="H3057">
        <v>1059</v>
      </c>
      <c r="I3057" s="25" t="s">
        <v>2706</v>
      </c>
      <c r="J3057" t="s">
        <v>2975</v>
      </c>
      <c r="M3057" s="49"/>
    </row>
    <row r="3058" spans="6:13" x14ac:dyDescent="0.25">
      <c r="F3058" t="s">
        <v>5086</v>
      </c>
      <c r="G3058">
        <v>21712</v>
      </c>
      <c r="H3058">
        <v>3359</v>
      </c>
      <c r="I3058" s="25" t="s">
        <v>2695</v>
      </c>
      <c r="J3058" t="s">
        <v>2779</v>
      </c>
      <c r="M3058" s="49"/>
    </row>
    <row r="3059" spans="6:13" x14ac:dyDescent="0.25">
      <c r="F3059" t="s">
        <v>5087</v>
      </c>
      <c r="G3059">
        <v>71577</v>
      </c>
      <c r="H3059">
        <v>8119</v>
      </c>
      <c r="I3059" s="25" t="s">
        <v>2639</v>
      </c>
      <c r="J3059" t="s">
        <v>2908</v>
      </c>
      <c r="M3059" s="49"/>
    </row>
    <row r="3060" spans="6:13" x14ac:dyDescent="0.25">
      <c r="F3060" t="s">
        <v>5088</v>
      </c>
      <c r="G3060">
        <v>99100</v>
      </c>
      <c r="H3060">
        <v>16067</v>
      </c>
      <c r="I3060" s="25" t="s">
        <v>3005</v>
      </c>
      <c r="J3060" t="s">
        <v>2776</v>
      </c>
      <c r="M3060" s="49"/>
    </row>
    <row r="3061" spans="6:13" x14ac:dyDescent="0.25">
      <c r="F3061" t="s">
        <v>3682</v>
      </c>
      <c r="G3061">
        <v>64521</v>
      </c>
      <c r="H3061">
        <v>6433</v>
      </c>
      <c r="I3061" s="25" t="s">
        <v>2667</v>
      </c>
      <c r="J3061" t="s">
        <v>3682</v>
      </c>
      <c r="M3061" s="49"/>
    </row>
    <row r="3062" spans="6:13" x14ac:dyDescent="0.25">
      <c r="F3062" t="s">
        <v>5089</v>
      </c>
      <c r="G3062">
        <v>90613</v>
      </c>
      <c r="H3062">
        <v>9573</v>
      </c>
      <c r="I3062" s="25" t="s">
        <v>2671</v>
      </c>
      <c r="J3062" t="s">
        <v>3087</v>
      </c>
      <c r="M3062" s="49"/>
    </row>
    <row r="3063" spans="6:13" x14ac:dyDescent="0.25">
      <c r="F3063" t="s">
        <v>5090</v>
      </c>
      <c r="G3063">
        <v>22927</v>
      </c>
      <c r="H3063">
        <v>1062</v>
      </c>
      <c r="I3063" s="25" t="s">
        <v>2706</v>
      </c>
      <c r="J3063" t="s">
        <v>2809</v>
      </c>
      <c r="M3063" s="49"/>
    </row>
    <row r="3064" spans="6:13" x14ac:dyDescent="0.25">
      <c r="F3064" t="s">
        <v>5091</v>
      </c>
      <c r="G3064">
        <v>24625</v>
      </c>
      <c r="H3064">
        <v>1057</v>
      </c>
      <c r="I3064" s="25" t="s">
        <v>2706</v>
      </c>
      <c r="J3064" t="s">
        <v>2934</v>
      </c>
      <c r="M3064" s="49"/>
    </row>
    <row r="3065" spans="6:13" x14ac:dyDescent="0.25">
      <c r="F3065" t="s">
        <v>5091</v>
      </c>
      <c r="G3065">
        <v>24625</v>
      </c>
      <c r="H3065">
        <v>1058</v>
      </c>
      <c r="I3065" s="25" t="s">
        <v>2706</v>
      </c>
      <c r="J3065" t="s">
        <v>2707</v>
      </c>
      <c r="M3065" s="49"/>
    </row>
    <row r="3066" spans="6:13" x14ac:dyDescent="0.25">
      <c r="F3066" t="s">
        <v>5092</v>
      </c>
      <c r="G3066">
        <v>1909</v>
      </c>
      <c r="H3066">
        <v>14625</v>
      </c>
      <c r="I3066" s="25" t="s">
        <v>2756</v>
      </c>
      <c r="J3066" t="s">
        <v>2662</v>
      </c>
      <c r="M3066" s="49"/>
    </row>
    <row r="3067" spans="6:13" x14ac:dyDescent="0.25">
      <c r="F3067" t="s">
        <v>5093</v>
      </c>
      <c r="G3067">
        <v>26532</v>
      </c>
      <c r="H3067">
        <v>3452</v>
      </c>
      <c r="I3067" s="25" t="s">
        <v>2695</v>
      </c>
      <c r="J3067" t="s">
        <v>2655</v>
      </c>
      <c r="M3067" s="49"/>
    </row>
    <row r="3068" spans="6:13" x14ac:dyDescent="0.25">
      <c r="F3068" t="s">
        <v>5094</v>
      </c>
      <c r="G3068">
        <v>96269</v>
      </c>
      <c r="H3068">
        <v>9473</v>
      </c>
      <c r="I3068" s="25" t="s">
        <v>2671</v>
      </c>
      <c r="J3068" t="s">
        <v>2798</v>
      </c>
      <c r="M3068" s="49"/>
    </row>
    <row r="3069" spans="6:13" x14ac:dyDescent="0.25">
      <c r="F3069" t="s">
        <v>5095</v>
      </c>
      <c r="G3069">
        <v>63920</v>
      </c>
      <c r="H3069">
        <v>9676</v>
      </c>
      <c r="I3069" s="25" t="s">
        <v>2671</v>
      </c>
      <c r="J3069" t="s">
        <v>3002</v>
      </c>
      <c r="M3069" s="49"/>
    </row>
    <row r="3070" spans="6:13" x14ac:dyDescent="0.25">
      <c r="F3070" t="s">
        <v>5096</v>
      </c>
      <c r="G3070">
        <v>83109</v>
      </c>
      <c r="H3070">
        <v>9187</v>
      </c>
      <c r="I3070" s="25" t="s">
        <v>2671</v>
      </c>
      <c r="J3070" t="s">
        <v>2866</v>
      </c>
      <c r="M3070" s="49"/>
    </row>
    <row r="3071" spans="6:13" x14ac:dyDescent="0.25">
      <c r="F3071" t="s">
        <v>5097</v>
      </c>
      <c r="G3071">
        <v>63538</v>
      </c>
      <c r="H3071">
        <v>6435</v>
      </c>
      <c r="I3071" s="25" t="s">
        <v>2667</v>
      </c>
      <c r="J3071" t="s">
        <v>3324</v>
      </c>
      <c r="M3071" s="49"/>
    </row>
    <row r="3072" spans="6:13" x14ac:dyDescent="0.25">
      <c r="F3072" t="s">
        <v>5098</v>
      </c>
      <c r="G3072">
        <v>54534</v>
      </c>
      <c r="H3072">
        <v>7231</v>
      </c>
      <c r="I3072" s="25" t="s">
        <v>2744</v>
      </c>
      <c r="J3072" t="s">
        <v>2664</v>
      </c>
      <c r="M3072" s="49"/>
    </row>
    <row r="3073" spans="6:13" x14ac:dyDescent="0.25">
      <c r="F3073" t="s">
        <v>5099</v>
      </c>
      <c r="G3073">
        <v>56276</v>
      </c>
      <c r="H3073">
        <v>7138</v>
      </c>
      <c r="I3073" s="25" t="s">
        <v>2744</v>
      </c>
      <c r="J3073" t="s">
        <v>3110</v>
      </c>
      <c r="M3073" s="49"/>
    </row>
    <row r="3074" spans="6:13" x14ac:dyDescent="0.25">
      <c r="F3074" t="s">
        <v>5100</v>
      </c>
      <c r="G3074">
        <v>85098</v>
      </c>
      <c r="H3074">
        <v>9176</v>
      </c>
      <c r="I3074" s="25" t="s">
        <v>2671</v>
      </c>
      <c r="J3074" t="s">
        <v>2723</v>
      </c>
      <c r="M3074" s="49"/>
    </row>
    <row r="3075" spans="6:13" x14ac:dyDescent="0.25">
      <c r="F3075" t="s">
        <v>5101</v>
      </c>
      <c r="G3075">
        <v>9432</v>
      </c>
      <c r="H3075">
        <v>14521</v>
      </c>
      <c r="I3075" s="25" t="s">
        <v>2756</v>
      </c>
      <c r="J3075" t="s">
        <v>2653</v>
      </c>
      <c r="M3075" s="49"/>
    </row>
    <row r="3076" spans="6:13" x14ac:dyDescent="0.25">
      <c r="F3076" t="s">
        <v>5102</v>
      </c>
      <c r="G3076">
        <v>63762</v>
      </c>
      <c r="H3076">
        <v>9671</v>
      </c>
      <c r="I3076" s="25" t="s">
        <v>2671</v>
      </c>
      <c r="J3076" t="s">
        <v>3074</v>
      </c>
      <c r="M3076" s="49"/>
    </row>
    <row r="3077" spans="6:13" x14ac:dyDescent="0.25">
      <c r="F3077" t="s">
        <v>5103</v>
      </c>
      <c r="G3077">
        <v>4463</v>
      </c>
      <c r="H3077">
        <v>14729</v>
      </c>
      <c r="I3077" s="25" t="s">
        <v>2756</v>
      </c>
      <c r="J3077" t="s">
        <v>3305</v>
      </c>
      <c r="M3077" s="49"/>
    </row>
    <row r="3078" spans="6:13" x14ac:dyDescent="0.25">
      <c r="F3078" t="s">
        <v>5104</v>
      </c>
      <c r="G3078">
        <v>1983</v>
      </c>
      <c r="H3078">
        <v>12066</v>
      </c>
      <c r="I3078" s="25" t="s">
        <v>2977</v>
      </c>
      <c r="J3078" t="s">
        <v>2978</v>
      </c>
      <c r="M3078" s="49"/>
    </row>
    <row r="3079" spans="6:13" x14ac:dyDescent="0.25">
      <c r="F3079" t="s">
        <v>5105</v>
      </c>
      <c r="G3079">
        <v>97950</v>
      </c>
      <c r="H3079">
        <v>8128</v>
      </c>
      <c r="I3079" s="25" t="s">
        <v>2639</v>
      </c>
      <c r="J3079" t="s">
        <v>2796</v>
      </c>
      <c r="M3079" s="49"/>
    </row>
    <row r="3080" spans="6:13" x14ac:dyDescent="0.25">
      <c r="F3080" t="s">
        <v>5106</v>
      </c>
      <c r="G3080">
        <v>68649</v>
      </c>
      <c r="H3080">
        <v>6431</v>
      </c>
      <c r="I3080" s="25" t="s">
        <v>2667</v>
      </c>
      <c r="J3080" t="s">
        <v>2686</v>
      </c>
      <c r="M3080" s="49"/>
    </row>
    <row r="3081" spans="6:13" x14ac:dyDescent="0.25">
      <c r="F3081" t="s">
        <v>5107</v>
      </c>
      <c r="G3081">
        <v>1900</v>
      </c>
      <c r="H3081">
        <v>14625</v>
      </c>
      <c r="I3081" s="25" t="s">
        <v>2756</v>
      </c>
      <c r="J3081" t="s">
        <v>2662</v>
      </c>
      <c r="M3081" s="49"/>
    </row>
    <row r="3082" spans="6:13" x14ac:dyDescent="0.25">
      <c r="F3082" t="s">
        <v>5108</v>
      </c>
      <c r="G3082">
        <v>66352</v>
      </c>
      <c r="H3082">
        <v>10041</v>
      </c>
      <c r="I3082" s="25" t="s">
        <v>3470</v>
      </c>
      <c r="J3082" t="s">
        <v>4759</v>
      </c>
      <c r="M3082" s="49"/>
    </row>
    <row r="3083" spans="6:13" x14ac:dyDescent="0.25">
      <c r="F3083" t="s">
        <v>5109</v>
      </c>
      <c r="G3083">
        <v>9518</v>
      </c>
      <c r="H3083">
        <v>14521</v>
      </c>
      <c r="I3083" s="25" t="s">
        <v>2756</v>
      </c>
      <c r="J3083" t="s">
        <v>2653</v>
      </c>
      <c r="M3083" s="49"/>
    </row>
    <row r="3084" spans="6:13" x14ac:dyDescent="0.25">
      <c r="F3084" t="s">
        <v>5110</v>
      </c>
      <c r="G3084">
        <v>99195</v>
      </c>
      <c r="H3084">
        <v>16068</v>
      </c>
      <c r="I3084" s="25" t="s">
        <v>3005</v>
      </c>
      <c r="J3084" t="s">
        <v>3696</v>
      </c>
      <c r="M3084" s="49"/>
    </row>
    <row r="3085" spans="6:13" x14ac:dyDescent="0.25">
      <c r="F3085" t="s">
        <v>5111</v>
      </c>
      <c r="G3085">
        <v>9603</v>
      </c>
      <c r="H3085">
        <v>14522</v>
      </c>
      <c r="I3085" s="25" t="s">
        <v>2756</v>
      </c>
      <c r="J3085" t="s">
        <v>2721</v>
      </c>
      <c r="M3085" s="49"/>
    </row>
    <row r="3086" spans="6:13" x14ac:dyDescent="0.25">
      <c r="F3086" t="s">
        <v>5112</v>
      </c>
      <c r="G3086">
        <v>2779</v>
      </c>
      <c r="H3086">
        <v>14626</v>
      </c>
      <c r="I3086" s="25" t="s">
        <v>2756</v>
      </c>
      <c r="J3086" t="s">
        <v>2771</v>
      </c>
      <c r="M3086" s="49"/>
    </row>
    <row r="3087" spans="6:13" x14ac:dyDescent="0.25">
      <c r="F3087" t="s">
        <v>5112</v>
      </c>
      <c r="G3087">
        <v>2799</v>
      </c>
      <c r="H3087">
        <v>14626</v>
      </c>
      <c r="I3087" s="25" t="s">
        <v>2756</v>
      </c>
      <c r="J3087" t="s">
        <v>2771</v>
      </c>
      <c r="M3087" s="49"/>
    </row>
    <row r="3088" spans="6:13" x14ac:dyDescent="0.25">
      <c r="F3088" t="s">
        <v>5113</v>
      </c>
      <c r="G3088">
        <v>24991</v>
      </c>
      <c r="H3088">
        <v>1059</v>
      </c>
      <c r="I3088" s="25" t="s">
        <v>2706</v>
      </c>
      <c r="J3088" t="s">
        <v>2975</v>
      </c>
      <c r="M3088" s="49"/>
    </row>
    <row r="3089" spans="6:13" x14ac:dyDescent="0.25">
      <c r="F3089" t="s">
        <v>5114</v>
      </c>
      <c r="G3089">
        <v>64823</v>
      </c>
      <c r="H3089">
        <v>6432</v>
      </c>
      <c r="I3089" s="25" t="s">
        <v>2667</v>
      </c>
      <c r="J3089" t="s">
        <v>2959</v>
      </c>
      <c r="M3089" s="49"/>
    </row>
    <row r="3090" spans="6:13" x14ac:dyDescent="0.25">
      <c r="F3090" t="s">
        <v>5115</v>
      </c>
      <c r="G3090">
        <v>99958</v>
      </c>
      <c r="H3090">
        <v>16064</v>
      </c>
      <c r="I3090" s="25" t="s">
        <v>3005</v>
      </c>
      <c r="J3090" t="s">
        <v>3026</v>
      </c>
      <c r="M3090" s="49"/>
    </row>
    <row r="3091" spans="6:13" x14ac:dyDescent="0.25">
      <c r="F3091" t="s">
        <v>5115</v>
      </c>
      <c r="G3091">
        <v>99958</v>
      </c>
      <c r="H3091">
        <v>16067</v>
      </c>
      <c r="I3091" s="25" t="s">
        <v>3005</v>
      </c>
      <c r="J3091" t="s">
        <v>2776</v>
      </c>
      <c r="M3091" s="49"/>
    </row>
    <row r="3092" spans="6:13" x14ac:dyDescent="0.25">
      <c r="F3092" t="s">
        <v>5116</v>
      </c>
      <c r="G3092">
        <v>63868</v>
      </c>
      <c r="H3092">
        <v>9676</v>
      </c>
      <c r="I3092" s="25" t="s">
        <v>2671</v>
      </c>
      <c r="J3092" t="s">
        <v>3002</v>
      </c>
      <c r="M3092" s="49"/>
    </row>
    <row r="3093" spans="6:13" x14ac:dyDescent="0.25">
      <c r="F3093" t="s">
        <v>5117</v>
      </c>
      <c r="G3093">
        <v>82439</v>
      </c>
      <c r="H3093">
        <v>9173</v>
      </c>
      <c r="I3093" s="25" t="s">
        <v>2671</v>
      </c>
      <c r="J3093" t="s">
        <v>3280</v>
      </c>
      <c r="M3093" s="49"/>
    </row>
    <row r="3094" spans="6:13" x14ac:dyDescent="0.25">
      <c r="F3094" t="s">
        <v>5117</v>
      </c>
      <c r="G3094">
        <v>82439</v>
      </c>
      <c r="H3094">
        <v>9180</v>
      </c>
      <c r="I3094" s="25" t="s">
        <v>2671</v>
      </c>
      <c r="J3094" t="s">
        <v>2768</v>
      </c>
      <c r="M3094" s="49"/>
    </row>
    <row r="3095" spans="6:13" x14ac:dyDescent="0.25">
      <c r="F3095" t="s">
        <v>5118</v>
      </c>
      <c r="G3095">
        <v>64846</v>
      </c>
      <c r="H3095">
        <v>6432</v>
      </c>
      <c r="I3095" s="25" t="s">
        <v>2667</v>
      </c>
      <c r="J3095" t="s">
        <v>2959</v>
      </c>
      <c r="M3095" s="49"/>
    </row>
    <row r="3096" spans="6:13" x14ac:dyDescent="0.25">
      <c r="F3096" t="s">
        <v>5119</v>
      </c>
      <c r="G3096">
        <v>96271</v>
      </c>
      <c r="H3096">
        <v>9473</v>
      </c>
      <c r="I3096" s="25" t="s">
        <v>2671</v>
      </c>
      <c r="J3096" t="s">
        <v>2798</v>
      </c>
      <c r="M3096" s="49"/>
    </row>
    <row r="3097" spans="6:13" x14ac:dyDescent="0.25">
      <c r="F3097" t="s">
        <v>5120</v>
      </c>
      <c r="G3097">
        <v>23749</v>
      </c>
      <c r="H3097">
        <v>1055</v>
      </c>
      <c r="I3097" s="25" t="s">
        <v>2706</v>
      </c>
      <c r="J3097" t="s">
        <v>2806</v>
      </c>
      <c r="M3097" s="49"/>
    </row>
    <row r="3098" spans="6:13" x14ac:dyDescent="0.25">
      <c r="F3098" t="s">
        <v>5121</v>
      </c>
      <c r="G3098">
        <v>73344</v>
      </c>
      <c r="H3098">
        <v>8117</v>
      </c>
      <c r="I3098" s="25" t="s">
        <v>2639</v>
      </c>
      <c r="J3098" t="s">
        <v>2710</v>
      </c>
      <c r="M3098" s="49"/>
    </row>
    <row r="3099" spans="6:13" x14ac:dyDescent="0.25">
      <c r="F3099" t="s">
        <v>5122</v>
      </c>
      <c r="G3099">
        <v>67745</v>
      </c>
      <c r="H3099">
        <v>7336</v>
      </c>
      <c r="I3099" s="25" t="s">
        <v>2744</v>
      </c>
      <c r="J3099" t="s">
        <v>2837</v>
      </c>
      <c r="M3099" s="49"/>
    </row>
    <row r="3100" spans="6:13" x14ac:dyDescent="0.25">
      <c r="F3100" t="s">
        <v>5122</v>
      </c>
      <c r="G3100">
        <v>67745</v>
      </c>
      <c r="H3100">
        <v>7336</v>
      </c>
      <c r="I3100" s="25" t="s">
        <v>2744</v>
      </c>
      <c r="J3100" t="s">
        <v>2837</v>
      </c>
      <c r="M3100" s="49"/>
    </row>
    <row r="3101" spans="6:13" x14ac:dyDescent="0.25">
      <c r="F3101" t="s">
        <v>5123</v>
      </c>
      <c r="G3101">
        <v>35305</v>
      </c>
      <c r="H3101">
        <v>6531</v>
      </c>
      <c r="I3101" s="25" t="s">
        <v>2667</v>
      </c>
      <c r="J3101" t="s">
        <v>2927</v>
      </c>
      <c r="M3101" s="49"/>
    </row>
    <row r="3102" spans="6:13" x14ac:dyDescent="0.25">
      <c r="F3102" t="s">
        <v>5124</v>
      </c>
      <c r="G3102">
        <v>63584</v>
      </c>
      <c r="H3102">
        <v>6435</v>
      </c>
      <c r="I3102" s="25" t="s">
        <v>2667</v>
      </c>
      <c r="J3102" t="s">
        <v>3324</v>
      </c>
      <c r="M3102" s="49"/>
    </row>
    <row r="3103" spans="6:13" x14ac:dyDescent="0.25">
      <c r="F3103" t="s">
        <v>5125</v>
      </c>
      <c r="G3103">
        <v>21720</v>
      </c>
      <c r="H3103">
        <v>3359</v>
      </c>
      <c r="I3103" s="25" t="s">
        <v>2695</v>
      </c>
      <c r="J3103" t="s">
        <v>2779</v>
      </c>
      <c r="M3103" s="49"/>
    </row>
    <row r="3104" spans="6:13" x14ac:dyDescent="0.25">
      <c r="F3104" t="s">
        <v>5126</v>
      </c>
      <c r="G3104">
        <v>31073</v>
      </c>
      <c r="H3104">
        <v>3255</v>
      </c>
      <c r="I3104" s="25" t="s">
        <v>2695</v>
      </c>
      <c r="J3104" t="s">
        <v>3665</v>
      </c>
      <c r="M3104" s="49"/>
    </row>
    <row r="3105" spans="6:13" x14ac:dyDescent="0.25">
      <c r="F3105" t="s">
        <v>5127</v>
      </c>
      <c r="G3105">
        <v>8344</v>
      </c>
      <c r="H3105">
        <v>14521</v>
      </c>
      <c r="I3105" s="25" t="s">
        <v>2756</v>
      </c>
      <c r="J3105" t="s">
        <v>2653</v>
      </c>
      <c r="M3105" s="49"/>
    </row>
    <row r="3106" spans="6:13" x14ac:dyDescent="0.25">
      <c r="F3106" t="s">
        <v>5128</v>
      </c>
      <c r="G3106">
        <v>9579</v>
      </c>
      <c r="H3106">
        <v>14521</v>
      </c>
      <c r="I3106" s="25" t="s">
        <v>2756</v>
      </c>
      <c r="J3106" t="s">
        <v>2653</v>
      </c>
      <c r="M3106" s="49"/>
    </row>
    <row r="3107" spans="6:13" x14ac:dyDescent="0.25">
      <c r="F3107" t="s">
        <v>5129</v>
      </c>
      <c r="G3107">
        <v>88287</v>
      </c>
      <c r="H3107">
        <v>8436</v>
      </c>
      <c r="I3107" s="25" t="s">
        <v>2639</v>
      </c>
      <c r="J3107" t="s">
        <v>2689</v>
      </c>
      <c r="M3107" s="49"/>
    </row>
    <row r="3108" spans="6:13" x14ac:dyDescent="0.25">
      <c r="F3108" t="s">
        <v>5130</v>
      </c>
      <c r="G3108">
        <v>97947</v>
      </c>
      <c r="H3108">
        <v>8128</v>
      </c>
      <c r="I3108" s="25" t="s">
        <v>2639</v>
      </c>
      <c r="J3108" t="s">
        <v>2796</v>
      </c>
      <c r="M3108" s="49"/>
    </row>
    <row r="3109" spans="6:13" x14ac:dyDescent="0.25">
      <c r="F3109" t="s">
        <v>5131</v>
      </c>
      <c r="G3109">
        <v>67269</v>
      </c>
      <c r="H3109">
        <v>7332</v>
      </c>
      <c r="I3109" s="25" t="s">
        <v>2744</v>
      </c>
      <c r="J3109" t="s">
        <v>3061</v>
      </c>
      <c r="M3109" s="49"/>
    </row>
    <row r="3110" spans="6:13" x14ac:dyDescent="0.25">
      <c r="F3110" t="s">
        <v>5132</v>
      </c>
      <c r="G3110">
        <v>82031</v>
      </c>
      <c r="H3110">
        <v>9184</v>
      </c>
      <c r="I3110" s="25" t="s">
        <v>2671</v>
      </c>
      <c r="J3110" t="s">
        <v>3168</v>
      </c>
      <c r="M3110" s="49"/>
    </row>
    <row r="3111" spans="6:13" x14ac:dyDescent="0.25">
      <c r="F3111" t="s">
        <v>5133</v>
      </c>
      <c r="G3111">
        <v>74417</v>
      </c>
      <c r="H3111">
        <v>8136</v>
      </c>
      <c r="I3111" s="25" t="s">
        <v>2639</v>
      </c>
      <c r="J3111" t="s">
        <v>2660</v>
      </c>
      <c r="M3111" s="49"/>
    </row>
    <row r="3112" spans="6:13" x14ac:dyDescent="0.25">
      <c r="F3112" t="s">
        <v>5134</v>
      </c>
      <c r="G3112">
        <v>83257</v>
      </c>
      <c r="H3112">
        <v>9187</v>
      </c>
      <c r="I3112" s="25" t="s">
        <v>2671</v>
      </c>
      <c r="J3112" t="s">
        <v>2866</v>
      </c>
      <c r="M3112" s="49"/>
    </row>
    <row r="3113" spans="6:13" x14ac:dyDescent="0.25">
      <c r="F3113" t="s">
        <v>5135</v>
      </c>
      <c r="G3113">
        <v>3172</v>
      </c>
      <c r="H3113">
        <v>12071</v>
      </c>
      <c r="I3113" s="25" t="s">
        <v>2977</v>
      </c>
      <c r="J3113" t="s">
        <v>3985</v>
      </c>
      <c r="M3113" s="49"/>
    </row>
    <row r="3114" spans="6:13" x14ac:dyDescent="0.25">
      <c r="F3114" t="s">
        <v>5136</v>
      </c>
      <c r="G3114">
        <v>34281</v>
      </c>
      <c r="H3114">
        <v>6634</v>
      </c>
      <c r="I3114" s="25" t="s">
        <v>2667</v>
      </c>
      <c r="J3114" t="s">
        <v>2981</v>
      </c>
      <c r="M3114" s="49"/>
    </row>
    <row r="3115" spans="6:13" x14ac:dyDescent="0.25">
      <c r="F3115" t="s">
        <v>5137</v>
      </c>
      <c r="G3115">
        <v>23899</v>
      </c>
      <c r="H3115">
        <v>1053</v>
      </c>
      <c r="I3115" s="25" t="s">
        <v>2706</v>
      </c>
      <c r="J3115" t="s">
        <v>2814</v>
      </c>
      <c r="M3115" s="49"/>
    </row>
    <row r="3116" spans="6:13" x14ac:dyDescent="0.25">
      <c r="F3116" t="s">
        <v>5138</v>
      </c>
      <c r="G3116">
        <v>74363</v>
      </c>
      <c r="H3116">
        <v>8125</v>
      </c>
      <c r="I3116" s="25" t="s">
        <v>2639</v>
      </c>
      <c r="J3116" t="s">
        <v>2681</v>
      </c>
      <c r="M3116" s="49"/>
    </row>
    <row r="3117" spans="6:13" x14ac:dyDescent="0.25">
      <c r="F3117" t="s">
        <v>5139</v>
      </c>
      <c r="G3117">
        <v>55452</v>
      </c>
      <c r="H3117">
        <v>7133</v>
      </c>
      <c r="I3117" s="25" t="s">
        <v>2744</v>
      </c>
      <c r="J3117" t="s">
        <v>2658</v>
      </c>
      <c r="M3117" s="49"/>
    </row>
    <row r="3118" spans="6:13" x14ac:dyDescent="0.25">
      <c r="F3118" t="s">
        <v>5139</v>
      </c>
      <c r="G3118">
        <v>55452</v>
      </c>
      <c r="H3118">
        <v>7133</v>
      </c>
      <c r="I3118" s="25" t="s">
        <v>2744</v>
      </c>
      <c r="J3118" t="s">
        <v>2658</v>
      </c>
      <c r="M3118" s="49"/>
    </row>
    <row r="3119" spans="6:13" x14ac:dyDescent="0.25">
      <c r="F3119" t="s">
        <v>5140</v>
      </c>
      <c r="G3119">
        <v>21483</v>
      </c>
      <c r="H3119">
        <v>1053</v>
      </c>
      <c r="I3119" s="25" t="s">
        <v>2706</v>
      </c>
      <c r="J3119" t="s">
        <v>2814</v>
      </c>
      <c r="M3119" s="49"/>
    </row>
    <row r="3120" spans="6:13" x14ac:dyDescent="0.25">
      <c r="F3120" t="s">
        <v>5141</v>
      </c>
      <c r="G3120">
        <v>51645</v>
      </c>
      <c r="H3120">
        <v>5374</v>
      </c>
      <c r="I3120" s="25" t="s">
        <v>2644</v>
      </c>
      <c r="J3120" t="s">
        <v>2902</v>
      </c>
      <c r="M3120" s="49"/>
    </row>
    <row r="3121" spans="6:13" x14ac:dyDescent="0.25">
      <c r="F3121" t="s">
        <v>5141</v>
      </c>
      <c r="G3121">
        <v>51643</v>
      </c>
      <c r="H3121">
        <v>5374</v>
      </c>
      <c r="I3121" s="25" t="s">
        <v>2644</v>
      </c>
      <c r="J3121" t="s">
        <v>2902</v>
      </c>
      <c r="M3121" s="49"/>
    </row>
    <row r="3122" spans="6:13" x14ac:dyDescent="0.25">
      <c r="F3122" t="s">
        <v>5141</v>
      </c>
      <c r="G3122">
        <v>51647</v>
      </c>
      <c r="H3122">
        <v>5374</v>
      </c>
      <c r="I3122" s="25" t="s">
        <v>2644</v>
      </c>
      <c r="J3122" t="s">
        <v>2902</v>
      </c>
      <c r="M3122" s="49"/>
    </row>
    <row r="3123" spans="6:13" x14ac:dyDescent="0.25">
      <c r="F3123" t="s">
        <v>5142</v>
      </c>
      <c r="G3123">
        <v>16866</v>
      </c>
      <c r="H3123">
        <v>12068</v>
      </c>
      <c r="I3123" s="25" t="s">
        <v>2977</v>
      </c>
      <c r="J3123" t="s">
        <v>2920</v>
      </c>
      <c r="M3123" s="49"/>
    </row>
    <row r="3124" spans="6:13" x14ac:dyDescent="0.25">
      <c r="F3124" t="s">
        <v>5142</v>
      </c>
      <c r="G3124">
        <v>16866</v>
      </c>
      <c r="H3124">
        <v>12070</v>
      </c>
      <c r="I3124" s="25" t="s">
        <v>2977</v>
      </c>
      <c r="J3124" t="s">
        <v>2937</v>
      </c>
      <c r="M3124" s="49"/>
    </row>
    <row r="3125" spans="6:13" x14ac:dyDescent="0.25">
      <c r="F3125" t="s">
        <v>5143</v>
      </c>
      <c r="G3125">
        <v>89423</v>
      </c>
      <c r="H3125">
        <v>9773</v>
      </c>
      <c r="I3125" s="25" t="s">
        <v>2671</v>
      </c>
      <c r="J3125" t="s">
        <v>2852</v>
      </c>
      <c r="M3125" s="49"/>
    </row>
    <row r="3126" spans="6:13" x14ac:dyDescent="0.25">
      <c r="F3126" t="s">
        <v>5144</v>
      </c>
      <c r="G3126">
        <v>79194</v>
      </c>
      <c r="H3126">
        <v>8315</v>
      </c>
      <c r="I3126" s="25" t="s">
        <v>2639</v>
      </c>
      <c r="J3126" t="s">
        <v>2682</v>
      </c>
      <c r="M3126" s="49"/>
    </row>
    <row r="3127" spans="6:13" x14ac:dyDescent="0.25">
      <c r="F3127" t="s">
        <v>5145</v>
      </c>
      <c r="G3127">
        <v>74831</v>
      </c>
      <c r="H3127">
        <v>8125</v>
      </c>
      <c r="I3127" s="25" t="s">
        <v>2639</v>
      </c>
      <c r="J3127" t="s">
        <v>2681</v>
      </c>
      <c r="M3127" s="49"/>
    </row>
    <row r="3128" spans="6:13" x14ac:dyDescent="0.25">
      <c r="F3128" t="s">
        <v>5145</v>
      </c>
      <c r="G3128">
        <v>96163</v>
      </c>
      <c r="H3128">
        <v>9471</v>
      </c>
      <c r="I3128" s="25" t="s">
        <v>2671</v>
      </c>
      <c r="J3128" t="s">
        <v>3013</v>
      </c>
      <c r="M3128" s="49"/>
    </row>
    <row r="3129" spans="6:13" x14ac:dyDescent="0.25">
      <c r="F3129" t="s">
        <v>5146</v>
      </c>
      <c r="G3129">
        <v>67598</v>
      </c>
      <c r="H3129">
        <v>7331</v>
      </c>
      <c r="I3129" s="25" t="s">
        <v>2744</v>
      </c>
      <c r="J3129" t="s">
        <v>2650</v>
      </c>
      <c r="M3129" s="49"/>
    </row>
    <row r="3130" spans="6:13" x14ac:dyDescent="0.25">
      <c r="F3130" t="s">
        <v>5147</v>
      </c>
      <c r="G3130">
        <v>67724</v>
      </c>
      <c r="H3130">
        <v>7333</v>
      </c>
      <c r="I3130" s="25" t="s">
        <v>2744</v>
      </c>
      <c r="J3130" t="s">
        <v>2724</v>
      </c>
      <c r="M3130" s="49"/>
    </row>
    <row r="3131" spans="6:13" x14ac:dyDescent="0.25">
      <c r="F3131" t="s">
        <v>5147</v>
      </c>
      <c r="G3131">
        <v>67724</v>
      </c>
      <c r="H3131">
        <v>7333</v>
      </c>
      <c r="I3131" s="25" t="s">
        <v>2744</v>
      </c>
      <c r="J3131" t="s">
        <v>2724</v>
      </c>
      <c r="M3131" s="49"/>
    </row>
    <row r="3132" spans="6:13" x14ac:dyDescent="0.25">
      <c r="F3132" t="s">
        <v>5148</v>
      </c>
      <c r="G3132">
        <v>67599</v>
      </c>
      <c r="H3132">
        <v>7331</v>
      </c>
      <c r="I3132" s="25" t="s">
        <v>2744</v>
      </c>
      <c r="J3132" t="s">
        <v>2650</v>
      </c>
      <c r="M3132" s="49"/>
    </row>
    <row r="3133" spans="6:13" x14ac:dyDescent="0.25">
      <c r="F3133" t="s">
        <v>5149</v>
      </c>
      <c r="G3133">
        <v>89355</v>
      </c>
      <c r="H3133">
        <v>9774</v>
      </c>
      <c r="I3133" s="25" t="s">
        <v>2671</v>
      </c>
      <c r="J3133" t="s">
        <v>2826</v>
      </c>
      <c r="M3133" s="49"/>
    </row>
    <row r="3134" spans="6:13" x14ac:dyDescent="0.25">
      <c r="F3134" t="s">
        <v>5150</v>
      </c>
      <c r="G3134">
        <v>78594</v>
      </c>
      <c r="H3134">
        <v>8327</v>
      </c>
      <c r="I3134" s="25" t="s">
        <v>2639</v>
      </c>
      <c r="J3134" t="s">
        <v>2898</v>
      </c>
      <c r="M3134" s="49"/>
    </row>
    <row r="3135" spans="6:13" x14ac:dyDescent="0.25">
      <c r="F3135" t="s">
        <v>5151</v>
      </c>
      <c r="G3135">
        <v>67583</v>
      </c>
      <c r="H3135">
        <v>7339</v>
      </c>
      <c r="I3135" s="25" t="s">
        <v>2744</v>
      </c>
      <c r="J3135" t="s">
        <v>2859</v>
      </c>
      <c r="M3135" s="49"/>
    </row>
    <row r="3136" spans="6:13" x14ac:dyDescent="0.25">
      <c r="F3136" t="s">
        <v>5152</v>
      </c>
      <c r="G3136">
        <v>97261</v>
      </c>
      <c r="H3136">
        <v>9679</v>
      </c>
      <c r="I3136" s="25" t="s">
        <v>2671</v>
      </c>
      <c r="J3136" t="s">
        <v>3049</v>
      </c>
      <c r="M3136" s="49"/>
    </row>
    <row r="3137" spans="6:13" x14ac:dyDescent="0.25">
      <c r="F3137" t="s">
        <v>2826</v>
      </c>
      <c r="G3137">
        <v>89312</v>
      </c>
      <c r="H3137">
        <v>9774</v>
      </c>
      <c r="I3137" s="25" t="s">
        <v>2671</v>
      </c>
      <c r="J3137" t="s">
        <v>2826</v>
      </c>
      <c r="M3137" s="49"/>
    </row>
    <row r="3138" spans="6:13" x14ac:dyDescent="0.25">
      <c r="F3138" t="s">
        <v>5153</v>
      </c>
      <c r="G3138">
        <v>91710</v>
      </c>
      <c r="H3138">
        <v>9577</v>
      </c>
      <c r="I3138" s="25" t="s">
        <v>2671</v>
      </c>
      <c r="J3138" t="s">
        <v>2678</v>
      </c>
      <c r="M3138" s="49"/>
    </row>
    <row r="3139" spans="6:13" x14ac:dyDescent="0.25">
      <c r="F3139" t="s">
        <v>5154</v>
      </c>
      <c r="G3139">
        <v>29476</v>
      </c>
      <c r="H3139">
        <v>3354</v>
      </c>
      <c r="I3139" s="25" t="s">
        <v>2695</v>
      </c>
      <c r="J3139" t="s">
        <v>2853</v>
      </c>
      <c r="M3139" s="49"/>
    </row>
    <row r="3140" spans="6:13" x14ac:dyDescent="0.25">
      <c r="F3140" t="s">
        <v>5155</v>
      </c>
      <c r="G3140">
        <v>54413</v>
      </c>
      <c r="H3140">
        <v>7235</v>
      </c>
      <c r="I3140" s="25" t="s">
        <v>2744</v>
      </c>
      <c r="J3140" t="s">
        <v>3016</v>
      </c>
      <c r="M3140" s="49"/>
    </row>
    <row r="3141" spans="6:13" x14ac:dyDescent="0.25">
      <c r="F3141" t="s">
        <v>5155</v>
      </c>
      <c r="G3141">
        <v>54413</v>
      </c>
      <c r="H3141">
        <v>7235</v>
      </c>
      <c r="I3141" s="25" t="s">
        <v>2744</v>
      </c>
      <c r="J3141" t="s">
        <v>3016</v>
      </c>
      <c r="M3141" s="49"/>
    </row>
    <row r="3142" spans="6:13" x14ac:dyDescent="0.25">
      <c r="F3142" t="s">
        <v>5155</v>
      </c>
      <c r="G3142">
        <v>54413</v>
      </c>
      <c r="H3142">
        <v>7235</v>
      </c>
      <c r="I3142" s="25" t="s">
        <v>2744</v>
      </c>
      <c r="J3142" t="s">
        <v>3016</v>
      </c>
      <c r="M3142" s="49"/>
    </row>
    <row r="3143" spans="6:13" x14ac:dyDescent="0.25">
      <c r="F3143" t="s">
        <v>5156</v>
      </c>
      <c r="G3143">
        <v>39439</v>
      </c>
      <c r="H3143">
        <v>15089</v>
      </c>
      <c r="I3143" s="25" t="s">
        <v>2862</v>
      </c>
      <c r="J3143" t="s">
        <v>2972</v>
      </c>
      <c r="M3143" s="49"/>
    </row>
    <row r="3144" spans="6:13" x14ac:dyDescent="0.25">
      <c r="F3144" t="s">
        <v>2784</v>
      </c>
      <c r="G3144">
        <v>18273</v>
      </c>
      <c r="H3144">
        <v>13072</v>
      </c>
      <c r="I3144" s="25" t="s">
        <v>2812</v>
      </c>
      <c r="J3144" t="s">
        <v>2657</v>
      </c>
      <c r="M3144" s="49"/>
    </row>
    <row r="3145" spans="6:13" x14ac:dyDescent="0.25">
      <c r="F3145" t="s">
        <v>5157</v>
      </c>
      <c r="G3145">
        <v>77793</v>
      </c>
      <c r="H3145">
        <v>8317</v>
      </c>
      <c r="I3145" s="25" t="s">
        <v>2639</v>
      </c>
      <c r="J3145" t="s">
        <v>2692</v>
      </c>
      <c r="M3145" s="49"/>
    </row>
    <row r="3146" spans="6:13" x14ac:dyDescent="0.25">
      <c r="F3146" t="s">
        <v>5158</v>
      </c>
      <c r="G3146">
        <v>79261</v>
      </c>
      <c r="H3146">
        <v>8316</v>
      </c>
      <c r="I3146" s="25" t="s">
        <v>2639</v>
      </c>
      <c r="J3146" t="s">
        <v>3385</v>
      </c>
      <c r="M3146" s="49"/>
    </row>
    <row r="3147" spans="6:13" x14ac:dyDescent="0.25">
      <c r="F3147" t="s">
        <v>5159</v>
      </c>
      <c r="G3147">
        <v>78148</v>
      </c>
      <c r="H3147">
        <v>8326</v>
      </c>
      <c r="I3147" s="25" t="s">
        <v>2639</v>
      </c>
      <c r="J3147" t="s">
        <v>3259</v>
      </c>
      <c r="M3147" s="49"/>
    </row>
    <row r="3148" spans="6:13" x14ac:dyDescent="0.25">
      <c r="F3148" t="s">
        <v>5160</v>
      </c>
      <c r="G3148">
        <v>92543</v>
      </c>
      <c r="H3148">
        <v>9376</v>
      </c>
      <c r="I3148" s="25" t="s">
        <v>2671</v>
      </c>
      <c r="J3148" t="s">
        <v>3011</v>
      </c>
      <c r="M3148" s="49"/>
    </row>
    <row r="3149" spans="6:13" x14ac:dyDescent="0.25">
      <c r="F3149" t="s">
        <v>5161</v>
      </c>
      <c r="G3149">
        <v>91468</v>
      </c>
      <c r="H3149">
        <v>9575</v>
      </c>
      <c r="I3149" s="25" t="s">
        <v>2671</v>
      </c>
      <c r="J3149" t="s">
        <v>3370</v>
      </c>
      <c r="M3149" s="49"/>
    </row>
    <row r="3150" spans="6:13" x14ac:dyDescent="0.25">
      <c r="F3150" t="s">
        <v>5162</v>
      </c>
      <c r="G3150">
        <v>88484</v>
      </c>
      <c r="H3150">
        <v>8426</v>
      </c>
      <c r="I3150" s="25" t="s">
        <v>2639</v>
      </c>
      <c r="J3150" t="s">
        <v>2702</v>
      </c>
      <c r="M3150" s="49"/>
    </row>
    <row r="3151" spans="6:13" x14ac:dyDescent="0.25">
      <c r="F3151" t="s">
        <v>5163</v>
      </c>
      <c r="G3151">
        <v>39264</v>
      </c>
      <c r="H3151">
        <v>15082</v>
      </c>
      <c r="I3151" s="25" t="s">
        <v>2862</v>
      </c>
      <c r="J3151" t="s">
        <v>2863</v>
      </c>
      <c r="M3151" s="49"/>
    </row>
    <row r="3152" spans="6:13" x14ac:dyDescent="0.25">
      <c r="F3152" t="s">
        <v>5163</v>
      </c>
      <c r="G3152">
        <v>39264</v>
      </c>
      <c r="H3152">
        <v>15086</v>
      </c>
      <c r="I3152" s="25" t="s">
        <v>2862</v>
      </c>
      <c r="J3152" t="s">
        <v>3685</v>
      </c>
      <c r="M3152" s="49"/>
    </row>
    <row r="3153" spans="6:13" x14ac:dyDescent="0.25">
      <c r="F3153" t="s">
        <v>2786</v>
      </c>
      <c r="G3153">
        <v>33332</v>
      </c>
      <c r="H3153">
        <v>5754</v>
      </c>
      <c r="I3153" s="25" t="s">
        <v>2644</v>
      </c>
      <c r="J3153" t="s">
        <v>2786</v>
      </c>
      <c r="M3153" s="49"/>
    </row>
    <row r="3154" spans="6:13" x14ac:dyDescent="0.25">
      <c r="F3154" t="s">
        <v>2786</v>
      </c>
      <c r="G3154">
        <v>33330</v>
      </c>
      <c r="H3154">
        <v>5754</v>
      </c>
      <c r="I3154" s="25" t="s">
        <v>2644</v>
      </c>
      <c r="J3154" t="s">
        <v>2786</v>
      </c>
      <c r="M3154" s="49"/>
    </row>
    <row r="3155" spans="6:13" x14ac:dyDescent="0.25">
      <c r="F3155" t="s">
        <v>2786</v>
      </c>
      <c r="G3155">
        <v>33330</v>
      </c>
      <c r="H3155">
        <v>5754</v>
      </c>
      <c r="I3155" s="25" t="s">
        <v>2644</v>
      </c>
      <c r="J3155" t="s">
        <v>2786</v>
      </c>
      <c r="M3155" s="49"/>
    </row>
    <row r="3156" spans="6:13" x14ac:dyDescent="0.25">
      <c r="F3156" t="s">
        <v>2786</v>
      </c>
      <c r="G3156">
        <v>33335</v>
      </c>
      <c r="H3156">
        <v>5754</v>
      </c>
      <c r="I3156" s="25" t="s">
        <v>2644</v>
      </c>
      <c r="J3156" t="s">
        <v>2786</v>
      </c>
      <c r="M3156" s="49"/>
    </row>
    <row r="3157" spans="6:13" x14ac:dyDescent="0.25">
      <c r="F3157" t="s">
        <v>2786</v>
      </c>
      <c r="G3157">
        <v>33334</v>
      </c>
      <c r="H3157">
        <v>5754</v>
      </c>
      <c r="I3157" s="25" t="s">
        <v>2644</v>
      </c>
      <c r="J3157" t="s">
        <v>2786</v>
      </c>
      <c r="M3157" s="49"/>
    </row>
    <row r="3158" spans="6:13" x14ac:dyDescent="0.25">
      <c r="F3158" t="s">
        <v>5164</v>
      </c>
      <c r="G3158">
        <v>95358</v>
      </c>
      <c r="H3158">
        <v>9477</v>
      </c>
      <c r="I3158" s="25" t="s">
        <v>2671</v>
      </c>
      <c r="J3158" t="s">
        <v>5006</v>
      </c>
      <c r="M3158" s="49"/>
    </row>
    <row r="3159" spans="6:13" x14ac:dyDescent="0.25">
      <c r="F3159" t="s">
        <v>5165</v>
      </c>
      <c r="G3159">
        <v>17506</v>
      </c>
      <c r="H3159">
        <v>13075</v>
      </c>
      <c r="I3159" s="25" t="s">
        <v>2812</v>
      </c>
      <c r="J3159" t="s">
        <v>2781</v>
      </c>
      <c r="M3159" s="49"/>
    </row>
    <row r="3160" spans="6:13" x14ac:dyDescent="0.25">
      <c r="F3160" t="s">
        <v>5166</v>
      </c>
      <c r="G3160">
        <v>34302</v>
      </c>
      <c r="H3160">
        <v>6634</v>
      </c>
      <c r="I3160" s="25" t="s">
        <v>2667</v>
      </c>
      <c r="J3160" t="s">
        <v>2981</v>
      </c>
      <c r="M3160" s="49"/>
    </row>
    <row r="3161" spans="6:13" x14ac:dyDescent="0.25">
      <c r="F3161" t="s">
        <v>5167</v>
      </c>
      <c r="G3161">
        <v>85410</v>
      </c>
      <c r="H3161">
        <v>9178</v>
      </c>
      <c r="I3161" s="25" t="s">
        <v>2671</v>
      </c>
      <c r="J3161" t="s">
        <v>2936</v>
      </c>
      <c r="M3161" s="49"/>
    </row>
    <row r="3162" spans="6:13" x14ac:dyDescent="0.25">
      <c r="F3162" t="s">
        <v>5168</v>
      </c>
      <c r="G3162">
        <v>83527</v>
      </c>
      <c r="H3162">
        <v>9183</v>
      </c>
      <c r="I3162" s="25" t="s">
        <v>2671</v>
      </c>
      <c r="J3162" t="s">
        <v>3095</v>
      </c>
      <c r="M3162" s="49"/>
    </row>
    <row r="3163" spans="6:13" x14ac:dyDescent="0.25">
      <c r="F3163" t="s">
        <v>5169</v>
      </c>
      <c r="G3163">
        <v>42781</v>
      </c>
      <c r="H3163">
        <v>5158</v>
      </c>
      <c r="I3163" s="25" t="s">
        <v>2644</v>
      </c>
      <c r="J3163" t="s">
        <v>2873</v>
      </c>
      <c r="M3163" s="49"/>
    </row>
    <row r="3164" spans="6:13" x14ac:dyDescent="0.25">
      <c r="F3164" t="s">
        <v>5170</v>
      </c>
      <c r="G3164">
        <v>85540</v>
      </c>
      <c r="H3164">
        <v>9162</v>
      </c>
      <c r="I3164" s="25" t="s">
        <v>2671</v>
      </c>
      <c r="J3164" t="s">
        <v>5171</v>
      </c>
      <c r="M3164" s="49"/>
    </row>
    <row r="3165" spans="6:13" x14ac:dyDescent="0.25">
      <c r="F3165" t="s">
        <v>5170</v>
      </c>
      <c r="G3165">
        <v>85540</v>
      </c>
      <c r="H3165">
        <v>9184</v>
      </c>
      <c r="I3165" s="25" t="s">
        <v>2671</v>
      </c>
      <c r="J3165" t="s">
        <v>3168</v>
      </c>
      <c r="M3165" s="49"/>
    </row>
    <row r="3166" spans="6:13" x14ac:dyDescent="0.25">
      <c r="F3166" t="s">
        <v>5172</v>
      </c>
      <c r="G3166">
        <v>94542</v>
      </c>
      <c r="H3166">
        <v>9275</v>
      </c>
      <c r="I3166" s="25" t="s">
        <v>2671</v>
      </c>
      <c r="J3166" t="s">
        <v>2819</v>
      </c>
      <c r="M3166" s="49"/>
    </row>
    <row r="3167" spans="6:13" x14ac:dyDescent="0.25">
      <c r="F3167" t="s">
        <v>5173</v>
      </c>
      <c r="G3167">
        <v>82392</v>
      </c>
      <c r="H3167">
        <v>9190</v>
      </c>
      <c r="I3167" s="25" t="s">
        <v>2671</v>
      </c>
      <c r="J3167" t="s">
        <v>3038</v>
      </c>
      <c r="M3167" s="49"/>
    </row>
    <row r="3168" spans="6:13" x14ac:dyDescent="0.25">
      <c r="F3168" t="s">
        <v>5174</v>
      </c>
      <c r="G3168">
        <v>25869</v>
      </c>
      <c r="H3168">
        <v>1054</v>
      </c>
      <c r="I3168" s="25" t="s">
        <v>2706</v>
      </c>
      <c r="J3168" t="s">
        <v>2816</v>
      </c>
      <c r="M3168" s="49"/>
    </row>
    <row r="3169" spans="6:13" x14ac:dyDescent="0.25">
      <c r="F3169" t="s">
        <v>5174</v>
      </c>
      <c r="G3169">
        <v>25869</v>
      </c>
      <c r="H3169">
        <v>1054</v>
      </c>
      <c r="I3169" s="25" t="s">
        <v>2706</v>
      </c>
      <c r="J3169" t="s">
        <v>2816</v>
      </c>
      <c r="M3169" s="49"/>
    </row>
    <row r="3170" spans="6:13" x14ac:dyDescent="0.25">
      <c r="F3170" t="s">
        <v>5175</v>
      </c>
      <c r="G3170">
        <v>34317</v>
      </c>
      <c r="H3170">
        <v>6633</v>
      </c>
      <c r="I3170" s="25" t="s">
        <v>2667</v>
      </c>
      <c r="J3170" t="s">
        <v>2783</v>
      </c>
      <c r="M3170" s="49"/>
    </row>
    <row r="3171" spans="6:13" x14ac:dyDescent="0.25">
      <c r="F3171" t="s">
        <v>5176</v>
      </c>
      <c r="G3171">
        <v>29359</v>
      </c>
      <c r="H3171">
        <v>3351</v>
      </c>
      <c r="I3171" s="25" t="s">
        <v>2695</v>
      </c>
      <c r="J3171" t="s">
        <v>2717</v>
      </c>
      <c r="M3171" s="49"/>
    </row>
    <row r="3172" spans="6:13" x14ac:dyDescent="0.25">
      <c r="F3172" t="s">
        <v>5177</v>
      </c>
      <c r="G3172">
        <v>57627</v>
      </c>
      <c r="H3172">
        <v>7143</v>
      </c>
      <c r="I3172" s="25" t="s">
        <v>2744</v>
      </c>
      <c r="J3172" t="s">
        <v>2952</v>
      </c>
      <c r="M3172" s="49"/>
    </row>
    <row r="3173" spans="6:13" x14ac:dyDescent="0.25">
      <c r="F3173" t="s">
        <v>5177</v>
      </c>
      <c r="G3173">
        <v>57627</v>
      </c>
      <c r="H3173">
        <v>7143</v>
      </c>
      <c r="I3173" s="25" t="s">
        <v>2744</v>
      </c>
      <c r="J3173" t="s">
        <v>2952</v>
      </c>
      <c r="M3173" s="49"/>
    </row>
    <row r="3174" spans="6:13" x14ac:dyDescent="0.25">
      <c r="F3174" t="s">
        <v>5178</v>
      </c>
      <c r="G3174">
        <v>55546</v>
      </c>
      <c r="H3174">
        <v>7133</v>
      </c>
      <c r="I3174" s="25" t="s">
        <v>2744</v>
      </c>
      <c r="J3174" t="s">
        <v>2658</v>
      </c>
      <c r="M3174" s="49"/>
    </row>
    <row r="3175" spans="6:13" x14ac:dyDescent="0.25">
      <c r="F3175" t="s">
        <v>5179</v>
      </c>
      <c r="G3175">
        <v>65589</v>
      </c>
      <c r="H3175">
        <v>6533</v>
      </c>
      <c r="I3175" s="25" t="s">
        <v>2667</v>
      </c>
      <c r="J3175" t="s">
        <v>3250</v>
      </c>
      <c r="M3175" s="49"/>
    </row>
    <row r="3176" spans="6:13" x14ac:dyDescent="0.25">
      <c r="F3176" t="s">
        <v>5180</v>
      </c>
      <c r="G3176">
        <v>97840</v>
      </c>
      <c r="H3176">
        <v>9671</v>
      </c>
      <c r="I3176" s="25" t="s">
        <v>2671</v>
      </c>
      <c r="J3176" t="s">
        <v>3074</v>
      </c>
      <c r="M3176" s="49"/>
    </row>
    <row r="3177" spans="6:13" x14ac:dyDescent="0.25">
      <c r="F3177" t="s">
        <v>5180</v>
      </c>
      <c r="G3177">
        <v>97840</v>
      </c>
      <c r="H3177">
        <v>9677</v>
      </c>
      <c r="I3177" s="25" t="s">
        <v>2671</v>
      </c>
      <c r="J3177" t="s">
        <v>3148</v>
      </c>
      <c r="M3177" s="49"/>
    </row>
    <row r="3178" spans="6:13" x14ac:dyDescent="0.25">
      <c r="F3178" t="s">
        <v>5181</v>
      </c>
      <c r="G3178">
        <v>26524</v>
      </c>
      <c r="H3178">
        <v>3452</v>
      </c>
      <c r="I3178" s="25" t="s">
        <v>2695</v>
      </c>
      <c r="J3178" t="s">
        <v>2655</v>
      </c>
      <c r="M3178" s="49"/>
    </row>
    <row r="3179" spans="6:13" x14ac:dyDescent="0.25">
      <c r="F3179" t="s">
        <v>5182</v>
      </c>
      <c r="G3179">
        <v>79685</v>
      </c>
      <c r="H3179">
        <v>8336</v>
      </c>
      <c r="I3179" s="25" t="s">
        <v>2639</v>
      </c>
      <c r="J3179" t="s">
        <v>2848</v>
      </c>
      <c r="M3179" s="49"/>
    </row>
    <row r="3180" spans="6:13" x14ac:dyDescent="0.25">
      <c r="F3180" t="s">
        <v>5183</v>
      </c>
      <c r="G3180">
        <v>93095</v>
      </c>
      <c r="H3180">
        <v>9375</v>
      </c>
      <c r="I3180" s="25" t="s">
        <v>2671</v>
      </c>
      <c r="J3180" t="s">
        <v>2986</v>
      </c>
      <c r="M3180" s="49"/>
    </row>
    <row r="3181" spans="6:13" x14ac:dyDescent="0.25">
      <c r="F3181" t="s">
        <v>5184</v>
      </c>
      <c r="G3181">
        <v>27628</v>
      </c>
      <c r="H3181">
        <v>3352</v>
      </c>
      <c r="I3181" s="25" t="s">
        <v>2695</v>
      </c>
      <c r="J3181" t="s">
        <v>2700</v>
      </c>
      <c r="M3181" s="49"/>
    </row>
    <row r="3182" spans="6:13" x14ac:dyDescent="0.25">
      <c r="F3182" t="s">
        <v>5184</v>
      </c>
      <c r="G3182">
        <v>58093</v>
      </c>
      <c r="H3182">
        <v>5914</v>
      </c>
      <c r="I3182" s="25" t="s">
        <v>2644</v>
      </c>
      <c r="J3182" t="s">
        <v>5185</v>
      </c>
      <c r="M3182" s="49"/>
    </row>
    <row r="3183" spans="6:13" x14ac:dyDescent="0.25">
      <c r="F3183" t="s">
        <v>5184</v>
      </c>
      <c r="G3183">
        <v>58095</v>
      </c>
      <c r="H3183">
        <v>5914</v>
      </c>
      <c r="I3183" s="25" t="s">
        <v>2644</v>
      </c>
      <c r="J3183" t="s">
        <v>5185</v>
      </c>
      <c r="M3183" s="49"/>
    </row>
    <row r="3184" spans="6:13" x14ac:dyDescent="0.25">
      <c r="F3184" t="s">
        <v>5184</v>
      </c>
      <c r="G3184">
        <v>58119</v>
      </c>
      <c r="H3184">
        <v>5914</v>
      </c>
      <c r="I3184" s="25" t="s">
        <v>2644</v>
      </c>
      <c r="J3184" t="s">
        <v>5185</v>
      </c>
      <c r="M3184" s="49"/>
    </row>
    <row r="3185" spans="6:13" x14ac:dyDescent="0.25">
      <c r="F3185" t="s">
        <v>5184</v>
      </c>
      <c r="G3185">
        <v>58091</v>
      </c>
      <c r="H3185">
        <v>5914</v>
      </c>
      <c r="I3185" s="25" t="s">
        <v>2644</v>
      </c>
      <c r="J3185" t="s">
        <v>5185</v>
      </c>
      <c r="M3185" s="49"/>
    </row>
    <row r="3186" spans="6:13" x14ac:dyDescent="0.25">
      <c r="F3186" t="s">
        <v>5184</v>
      </c>
      <c r="G3186">
        <v>58099</v>
      </c>
      <c r="H3186">
        <v>5914</v>
      </c>
      <c r="I3186" s="25" t="s">
        <v>2644</v>
      </c>
      <c r="J3186" t="s">
        <v>5185</v>
      </c>
      <c r="M3186" s="49"/>
    </row>
    <row r="3187" spans="6:13" x14ac:dyDescent="0.25">
      <c r="F3187" t="s">
        <v>5184</v>
      </c>
      <c r="G3187">
        <v>58099</v>
      </c>
      <c r="H3187">
        <v>5914</v>
      </c>
      <c r="I3187" s="25" t="s">
        <v>2644</v>
      </c>
      <c r="J3187" t="s">
        <v>5185</v>
      </c>
      <c r="M3187" s="49"/>
    </row>
    <row r="3188" spans="6:13" x14ac:dyDescent="0.25">
      <c r="F3188" t="s">
        <v>5184</v>
      </c>
      <c r="G3188">
        <v>58097</v>
      </c>
      <c r="H3188">
        <v>5914</v>
      </c>
      <c r="I3188" s="25" t="s">
        <v>2644</v>
      </c>
      <c r="J3188" t="s">
        <v>5185</v>
      </c>
      <c r="M3188" s="49"/>
    </row>
    <row r="3189" spans="6:13" x14ac:dyDescent="0.25">
      <c r="F3189" t="s">
        <v>5184</v>
      </c>
      <c r="G3189">
        <v>58095</v>
      </c>
      <c r="H3189">
        <v>5914</v>
      </c>
      <c r="I3189" s="25" t="s">
        <v>2644</v>
      </c>
      <c r="J3189" t="s">
        <v>5185</v>
      </c>
      <c r="M3189" s="49"/>
    </row>
    <row r="3190" spans="6:13" x14ac:dyDescent="0.25">
      <c r="F3190" t="s">
        <v>5184</v>
      </c>
      <c r="G3190">
        <v>58089</v>
      </c>
      <c r="H3190">
        <v>5914</v>
      </c>
      <c r="I3190" s="25" t="s">
        <v>2644</v>
      </c>
      <c r="J3190" t="s">
        <v>5185</v>
      </c>
      <c r="M3190" s="49"/>
    </row>
    <row r="3191" spans="6:13" x14ac:dyDescent="0.25">
      <c r="F3191" t="s">
        <v>5184</v>
      </c>
      <c r="G3191">
        <v>58089</v>
      </c>
      <c r="H3191">
        <v>5914</v>
      </c>
      <c r="I3191" s="25" t="s">
        <v>2644</v>
      </c>
      <c r="J3191" t="s">
        <v>5185</v>
      </c>
      <c r="M3191" s="49"/>
    </row>
    <row r="3192" spans="6:13" x14ac:dyDescent="0.25">
      <c r="F3192" t="s">
        <v>5184</v>
      </c>
      <c r="G3192">
        <v>58093</v>
      </c>
      <c r="H3192">
        <v>5914</v>
      </c>
      <c r="I3192" s="25" t="s">
        <v>2644</v>
      </c>
      <c r="J3192" t="s">
        <v>5185</v>
      </c>
      <c r="M3192" s="49"/>
    </row>
    <row r="3193" spans="6:13" x14ac:dyDescent="0.25">
      <c r="F3193" t="s">
        <v>5184</v>
      </c>
      <c r="G3193">
        <v>58135</v>
      </c>
      <c r="H3193">
        <v>5914</v>
      </c>
      <c r="I3193" s="25" t="s">
        <v>2644</v>
      </c>
      <c r="J3193" t="s">
        <v>5185</v>
      </c>
      <c r="M3193" s="49"/>
    </row>
    <row r="3194" spans="6:13" x14ac:dyDescent="0.25">
      <c r="F3194" t="s">
        <v>5186</v>
      </c>
      <c r="G3194">
        <v>49170</v>
      </c>
      <c r="H3194">
        <v>3459</v>
      </c>
      <c r="I3194" s="25" t="s">
        <v>2695</v>
      </c>
      <c r="J3194" t="s">
        <v>2913</v>
      </c>
      <c r="M3194" s="49"/>
    </row>
    <row r="3195" spans="6:13" x14ac:dyDescent="0.25">
      <c r="F3195" t="s">
        <v>5187</v>
      </c>
      <c r="G3195">
        <v>76767</v>
      </c>
      <c r="H3195">
        <v>7334</v>
      </c>
      <c r="I3195" s="25" t="s">
        <v>2744</v>
      </c>
      <c r="J3195" t="s">
        <v>3494</v>
      </c>
      <c r="M3195" s="49"/>
    </row>
    <row r="3196" spans="6:13" x14ac:dyDescent="0.25">
      <c r="F3196" t="s">
        <v>5188</v>
      </c>
      <c r="G3196">
        <v>91469</v>
      </c>
      <c r="H3196">
        <v>9575</v>
      </c>
      <c r="I3196" s="25" t="s">
        <v>2671</v>
      </c>
      <c r="J3196" t="s">
        <v>3370</v>
      </c>
      <c r="M3196" s="49"/>
    </row>
    <row r="3197" spans="6:13" x14ac:dyDescent="0.25">
      <c r="F3197" t="s">
        <v>5189</v>
      </c>
      <c r="G3197">
        <v>31558</v>
      </c>
      <c r="H3197">
        <v>3257</v>
      </c>
      <c r="I3197" s="25" t="s">
        <v>2695</v>
      </c>
      <c r="J3197" t="s">
        <v>2788</v>
      </c>
      <c r="M3197" s="49"/>
    </row>
    <row r="3198" spans="6:13" x14ac:dyDescent="0.25">
      <c r="F3198" t="s">
        <v>5190</v>
      </c>
      <c r="G3198">
        <v>19230</v>
      </c>
      <c r="H3198">
        <v>13076</v>
      </c>
      <c r="I3198" s="25" t="s">
        <v>2812</v>
      </c>
      <c r="J3198" t="s">
        <v>2855</v>
      </c>
      <c r="M3198" s="49"/>
    </row>
    <row r="3199" spans="6:13" x14ac:dyDescent="0.25">
      <c r="F3199" t="s">
        <v>5191</v>
      </c>
      <c r="G3199">
        <v>38729</v>
      </c>
      <c r="H3199">
        <v>3153</v>
      </c>
      <c r="I3199" s="25" t="s">
        <v>2695</v>
      </c>
      <c r="J3199" t="s">
        <v>2773</v>
      </c>
      <c r="M3199" s="49"/>
    </row>
    <row r="3200" spans="6:13" x14ac:dyDescent="0.25">
      <c r="F3200" t="s">
        <v>5192</v>
      </c>
      <c r="G3200">
        <v>92256</v>
      </c>
      <c r="H3200">
        <v>9371</v>
      </c>
      <c r="I3200" s="25" t="s">
        <v>2671</v>
      </c>
      <c r="J3200" t="s">
        <v>3090</v>
      </c>
      <c r="M3200" s="49"/>
    </row>
    <row r="3201" spans="6:13" x14ac:dyDescent="0.25">
      <c r="F3201" t="s">
        <v>5193</v>
      </c>
      <c r="G3201">
        <v>2923</v>
      </c>
      <c r="H3201">
        <v>14626</v>
      </c>
      <c r="I3201" s="25" t="s">
        <v>2756</v>
      </c>
      <c r="J3201" t="s">
        <v>2771</v>
      </c>
      <c r="M3201" s="49"/>
    </row>
    <row r="3202" spans="6:13" x14ac:dyDescent="0.25">
      <c r="F3202" t="s">
        <v>5194</v>
      </c>
      <c r="G3202">
        <v>65623</v>
      </c>
      <c r="H3202">
        <v>7141</v>
      </c>
      <c r="I3202" s="25" t="s">
        <v>2744</v>
      </c>
      <c r="J3202" t="s">
        <v>3009</v>
      </c>
      <c r="M3202" s="49"/>
    </row>
    <row r="3203" spans="6:13" x14ac:dyDescent="0.25">
      <c r="F3203" t="s">
        <v>5195</v>
      </c>
      <c r="G3203">
        <v>94353</v>
      </c>
      <c r="H3203">
        <v>9278</v>
      </c>
      <c r="I3203" s="25" t="s">
        <v>2671</v>
      </c>
      <c r="J3203" t="s">
        <v>2791</v>
      </c>
      <c r="M3203" s="49"/>
    </row>
    <row r="3204" spans="6:13" x14ac:dyDescent="0.25">
      <c r="F3204" t="s">
        <v>5195</v>
      </c>
      <c r="G3204">
        <v>63808</v>
      </c>
      <c r="H3204">
        <v>9671</v>
      </c>
      <c r="I3204" s="25" t="s">
        <v>2671</v>
      </c>
      <c r="J3204" t="s">
        <v>3074</v>
      </c>
      <c r="M3204" s="49"/>
    </row>
    <row r="3205" spans="6:13" x14ac:dyDescent="0.25">
      <c r="F3205" t="s">
        <v>5196</v>
      </c>
      <c r="G3205">
        <v>94145</v>
      </c>
      <c r="H3205">
        <v>9272</v>
      </c>
      <c r="I3205" s="25" t="s">
        <v>2671</v>
      </c>
      <c r="J3205" t="s">
        <v>2761</v>
      </c>
      <c r="M3205" s="49"/>
    </row>
    <row r="3206" spans="6:13" x14ac:dyDescent="0.25">
      <c r="F3206" t="s">
        <v>5197</v>
      </c>
      <c r="G3206">
        <v>35708</v>
      </c>
      <c r="H3206">
        <v>6532</v>
      </c>
      <c r="I3206" s="25" t="s">
        <v>2667</v>
      </c>
      <c r="J3206" t="s">
        <v>3176</v>
      </c>
      <c r="M3206" s="49"/>
    </row>
    <row r="3207" spans="6:13" x14ac:dyDescent="0.25">
      <c r="F3207" t="s">
        <v>5198</v>
      </c>
      <c r="G3207">
        <v>72401</v>
      </c>
      <c r="H3207">
        <v>8417</v>
      </c>
      <c r="I3207" s="25" t="s">
        <v>2639</v>
      </c>
      <c r="J3207" t="s">
        <v>2890</v>
      </c>
      <c r="M3207" s="49"/>
    </row>
    <row r="3208" spans="6:13" x14ac:dyDescent="0.25">
      <c r="F3208" t="s">
        <v>5199</v>
      </c>
      <c r="G3208">
        <v>85778</v>
      </c>
      <c r="H3208">
        <v>9174</v>
      </c>
      <c r="I3208" s="25" t="s">
        <v>2671</v>
      </c>
      <c r="J3208" t="s">
        <v>3066</v>
      </c>
      <c r="M3208" s="49"/>
    </row>
    <row r="3209" spans="6:13" x14ac:dyDescent="0.25">
      <c r="F3209" t="s">
        <v>5200</v>
      </c>
      <c r="G3209">
        <v>35114</v>
      </c>
      <c r="H3209">
        <v>6635</v>
      </c>
      <c r="I3209" s="25" t="s">
        <v>2667</v>
      </c>
      <c r="J3209" t="s">
        <v>2929</v>
      </c>
      <c r="M3209" s="49"/>
    </row>
    <row r="3210" spans="6:13" x14ac:dyDescent="0.25">
      <c r="F3210" t="s">
        <v>5201</v>
      </c>
      <c r="G3210">
        <v>63512</v>
      </c>
      <c r="H3210">
        <v>6438</v>
      </c>
      <c r="I3210" s="25" t="s">
        <v>2667</v>
      </c>
      <c r="J3210" t="s">
        <v>4188</v>
      </c>
      <c r="M3210" s="49"/>
    </row>
    <row r="3211" spans="6:13" x14ac:dyDescent="0.25">
      <c r="F3211" t="s">
        <v>5202</v>
      </c>
      <c r="G3211">
        <v>9661</v>
      </c>
      <c r="H3211">
        <v>14522</v>
      </c>
      <c r="I3211" s="25" t="s">
        <v>2756</v>
      </c>
      <c r="J3211" t="s">
        <v>2721</v>
      </c>
      <c r="M3211" s="49"/>
    </row>
    <row r="3212" spans="6:13" x14ac:dyDescent="0.25">
      <c r="F3212" t="s">
        <v>5203</v>
      </c>
      <c r="G3212">
        <v>86744</v>
      </c>
      <c r="H3212">
        <v>9779</v>
      </c>
      <c r="I3212" s="25" t="s">
        <v>2671</v>
      </c>
      <c r="J3212" t="s">
        <v>2901</v>
      </c>
      <c r="M3212" s="49"/>
    </row>
    <row r="3213" spans="6:13" x14ac:dyDescent="0.25">
      <c r="F3213" t="s">
        <v>5204</v>
      </c>
      <c r="G3213">
        <v>72221</v>
      </c>
      <c r="H3213">
        <v>8235</v>
      </c>
      <c r="I3213" s="25" t="s">
        <v>2639</v>
      </c>
      <c r="J3213" t="s">
        <v>3043</v>
      </c>
      <c r="M3213" s="49"/>
    </row>
    <row r="3214" spans="6:13" x14ac:dyDescent="0.25">
      <c r="F3214" t="s">
        <v>5205</v>
      </c>
      <c r="G3214">
        <v>15757</v>
      </c>
      <c r="H3214">
        <v>12061</v>
      </c>
      <c r="I3214" s="25" t="s">
        <v>2977</v>
      </c>
      <c r="J3214" t="s">
        <v>3654</v>
      </c>
      <c r="M3214" s="49"/>
    </row>
    <row r="3215" spans="6:13" x14ac:dyDescent="0.25">
      <c r="F3215" t="s">
        <v>5206</v>
      </c>
      <c r="G3215">
        <v>38820</v>
      </c>
      <c r="H3215">
        <v>15085</v>
      </c>
      <c r="I3215" s="25" t="s">
        <v>2862</v>
      </c>
      <c r="J3215" t="s">
        <v>2799</v>
      </c>
      <c r="M3215" s="49"/>
    </row>
    <row r="3216" spans="6:13" x14ac:dyDescent="0.25">
      <c r="F3216" t="s">
        <v>5207</v>
      </c>
      <c r="G3216">
        <v>38822</v>
      </c>
      <c r="H3216">
        <v>15085</v>
      </c>
      <c r="I3216" s="25" t="s">
        <v>2862</v>
      </c>
      <c r="J3216" t="s">
        <v>2799</v>
      </c>
      <c r="M3216" s="49"/>
    </row>
    <row r="3217" spans="6:13" x14ac:dyDescent="0.25">
      <c r="F3217" t="s">
        <v>5208</v>
      </c>
      <c r="G3217">
        <v>87642</v>
      </c>
      <c r="H3217">
        <v>9777</v>
      </c>
      <c r="I3217" s="25" t="s">
        <v>2671</v>
      </c>
      <c r="J3217" t="s">
        <v>2858</v>
      </c>
      <c r="M3217" s="49"/>
    </row>
    <row r="3218" spans="6:13" x14ac:dyDescent="0.25">
      <c r="F3218" t="s">
        <v>5209</v>
      </c>
      <c r="G3218">
        <v>39340</v>
      </c>
      <c r="H3218">
        <v>15083</v>
      </c>
      <c r="I3218" s="25" t="s">
        <v>2862</v>
      </c>
      <c r="J3218" t="s">
        <v>2673</v>
      </c>
      <c r="M3218" s="49"/>
    </row>
    <row r="3219" spans="6:13" x14ac:dyDescent="0.25">
      <c r="F3219" t="s">
        <v>5210</v>
      </c>
      <c r="G3219">
        <v>39345</v>
      </c>
      <c r="H3219">
        <v>15083</v>
      </c>
      <c r="I3219" s="25" t="s">
        <v>2862</v>
      </c>
      <c r="J3219" t="s">
        <v>2673</v>
      </c>
      <c r="M3219" s="49"/>
    </row>
    <row r="3220" spans="6:13" x14ac:dyDescent="0.25">
      <c r="F3220" t="s">
        <v>5211</v>
      </c>
      <c r="G3220">
        <v>89356</v>
      </c>
      <c r="H3220">
        <v>9774</v>
      </c>
      <c r="I3220" s="25" t="s">
        <v>2671</v>
      </c>
      <c r="J3220" t="s">
        <v>2826</v>
      </c>
      <c r="M3220" s="49"/>
    </row>
    <row r="3221" spans="6:13" x14ac:dyDescent="0.25">
      <c r="F3221" t="s">
        <v>5211</v>
      </c>
      <c r="G3221">
        <v>87490</v>
      </c>
      <c r="H3221">
        <v>9780</v>
      </c>
      <c r="I3221" s="25" t="s">
        <v>2671</v>
      </c>
      <c r="J3221" t="s">
        <v>2899</v>
      </c>
      <c r="M3221" s="49"/>
    </row>
    <row r="3222" spans="6:13" x14ac:dyDescent="0.25">
      <c r="F3222" t="s">
        <v>5212</v>
      </c>
      <c r="G3222">
        <v>83128</v>
      </c>
      <c r="H3222">
        <v>9187</v>
      </c>
      <c r="I3222" s="25" t="s">
        <v>2671</v>
      </c>
      <c r="J3222" t="s">
        <v>2866</v>
      </c>
      <c r="M3222" s="49"/>
    </row>
    <row r="3223" spans="6:13" x14ac:dyDescent="0.25">
      <c r="F3223" t="s">
        <v>5213</v>
      </c>
      <c r="G3223">
        <v>85399</v>
      </c>
      <c r="H3223">
        <v>9178</v>
      </c>
      <c r="I3223" s="25" t="s">
        <v>2671</v>
      </c>
      <c r="J3223" t="s">
        <v>2936</v>
      </c>
      <c r="M3223" s="49"/>
    </row>
    <row r="3224" spans="6:13" x14ac:dyDescent="0.25">
      <c r="F3224" t="s">
        <v>5214</v>
      </c>
      <c r="G3224">
        <v>37620</v>
      </c>
      <c r="H3224">
        <v>3255</v>
      </c>
      <c r="I3224" s="25" t="s">
        <v>2695</v>
      </c>
      <c r="J3224" t="s">
        <v>3665</v>
      </c>
      <c r="M3224" s="49"/>
    </row>
    <row r="3225" spans="6:13" x14ac:dyDescent="0.25">
      <c r="F3225" t="s">
        <v>5215</v>
      </c>
      <c r="G3225">
        <v>33790</v>
      </c>
      <c r="H3225">
        <v>5754</v>
      </c>
      <c r="I3225" s="25" t="s">
        <v>2644</v>
      </c>
      <c r="J3225" t="s">
        <v>2786</v>
      </c>
      <c r="M3225" s="49"/>
    </row>
    <row r="3226" spans="6:13" x14ac:dyDescent="0.25">
      <c r="F3226" t="s">
        <v>5216</v>
      </c>
      <c r="G3226">
        <v>6120</v>
      </c>
      <c r="H3226">
        <v>15002</v>
      </c>
      <c r="I3226" s="25" t="s">
        <v>2862</v>
      </c>
      <c r="J3226" t="s">
        <v>5217</v>
      </c>
      <c r="M3226" s="49"/>
    </row>
    <row r="3227" spans="6:13" x14ac:dyDescent="0.25">
      <c r="F3227" t="s">
        <v>5216</v>
      </c>
      <c r="G3227">
        <v>6118</v>
      </c>
      <c r="H3227">
        <v>15002</v>
      </c>
      <c r="I3227" s="25" t="s">
        <v>2862</v>
      </c>
      <c r="J3227" t="s">
        <v>5217</v>
      </c>
      <c r="M3227" s="49"/>
    </row>
    <row r="3228" spans="6:13" x14ac:dyDescent="0.25">
      <c r="F3228" t="s">
        <v>5216</v>
      </c>
      <c r="G3228">
        <v>6122</v>
      </c>
      <c r="H3228">
        <v>15002</v>
      </c>
      <c r="I3228" s="25" t="s">
        <v>2862</v>
      </c>
      <c r="J3228" t="s">
        <v>5217</v>
      </c>
      <c r="M3228" s="49"/>
    </row>
    <row r="3229" spans="6:13" x14ac:dyDescent="0.25">
      <c r="F3229" t="s">
        <v>5216</v>
      </c>
      <c r="G3229">
        <v>6126</v>
      </c>
      <c r="H3229">
        <v>15002</v>
      </c>
      <c r="I3229" s="25" t="s">
        <v>2862</v>
      </c>
      <c r="J3229" t="s">
        <v>5217</v>
      </c>
      <c r="M3229" s="49"/>
    </row>
    <row r="3230" spans="6:13" x14ac:dyDescent="0.25">
      <c r="F3230" t="s">
        <v>5216</v>
      </c>
      <c r="G3230">
        <v>6116</v>
      </c>
      <c r="H3230">
        <v>15002</v>
      </c>
      <c r="I3230" s="25" t="s">
        <v>2862</v>
      </c>
      <c r="J3230" t="s">
        <v>5217</v>
      </c>
      <c r="M3230" s="49"/>
    </row>
    <row r="3231" spans="6:13" x14ac:dyDescent="0.25">
      <c r="F3231" t="s">
        <v>5216</v>
      </c>
      <c r="G3231">
        <v>6110</v>
      </c>
      <c r="H3231">
        <v>15002</v>
      </c>
      <c r="I3231" s="25" t="s">
        <v>2862</v>
      </c>
      <c r="J3231" t="s">
        <v>5217</v>
      </c>
      <c r="M3231" s="49"/>
    </row>
    <row r="3232" spans="6:13" x14ac:dyDescent="0.25">
      <c r="F3232" t="s">
        <v>5216</v>
      </c>
      <c r="G3232">
        <v>6124</v>
      </c>
      <c r="H3232">
        <v>15002</v>
      </c>
      <c r="I3232" s="25" t="s">
        <v>2862</v>
      </c>
      <c r="J3232" t="s">
        <v>5217</v>
      </c>
      <c r="M3232" s="49"/>
    </row>
    <row r="3233" spans="6:13" x14ac:dyDescent="0.25">
      <c r="F3233" t="s">
        <v>5216</v>
      </c>
      <c r="G3233">
        <v>6108</v>
      </c>
      <c r="H3233">
        <v>15002</v>
      </c>
      <c r="I3233" s="25" t="s">
        <v>2862</v>
      </c>
      <c r="J3233" t="s">
        <v>5217</v>
      </c>
      <c r="M3233" s="49"/>
    </row>
    <row r="3234" spans="6:13" x14ac:dyDescent="0.25">
      <c r="F3234" t="s">
        <v>5216</v>
      </c>
      <c r="G3234">
        <v>6128</v>
      </c>
      <c r="H3234">
        <v>15002</v>
      </c>
      <c r="I3234" s="25" t="s">
        <v>2862</v>
      </c>
      <c r="J3234" t="s">
        <v>5217</v>
      </c>
      <c r="M3234" s="49"/>
    </row>
    <row r="3235" spans="6:13" x14ac:dyDescent="0.25">
      <c r="F3235" t="s">
        <v>5216</v>
      </c>
      <c r="G3235">
        <v>6112</v>
      </c>
      <c r="H3235">
        <v>15002</v>
      </c>
      <c r="I3235" s="25" t="s">
        <v>2862</v>
      </c>
      <c r="J3235" t="s">
        <v>5217</v>
      </c>
      <c r="M3235" s="49"/>
    </row>
    <row r="3236" spans="6:13" x14ac:dyDescent="0.25">
      <c r="F3236" t="s">
        <v>5216</v>
      </c>
      <c r="G3236">
        <v>6114</v>
      </c>
      <c r="H3236">
        <v>15002</v>
      </c>
      <c r="I3236" s="25" t="s">
        <v>2862</v>
      </c>
      <c r="J3236" t="s">
        <v>5217</v>
      </c>
      <c r="M3236" s="49"/>
    </row>
    <row r="3237" spans="6:13" x14ac:dyDescent="0.25">
      <c r="F3237" t="s">
        <v>5216</v>
      </c>
      <c r="G3237">
        <v>6132</v>
      </c>
      <c r="H3237">
        <v>15002</v>
      </c>
      <c r="I3237" s="25" t="s">
        <v>2862</v>
      </c>
      <c r="J3237" t="s">
        <v>5217</v>
      </c>
      <c r="M3237" s="49"/>
    </row>
    <row r="3238" spans="6:13" x14ac:dyDescent="0.25">
      <c r="F3238" t="s">
        <v>5216</v>
      </c>
      <c r="G3238">
        <v>6130</v>
      </c>
      <c r="H3238">
        <v>15002</v>
      </c>
      <c r="I3238" s="25" t="s">
        <v>2862</v>
      </c>
      <c r="J3238" t="s">
        <v>5217</v>
      </c>
      <c r="M3238" s="49"/>
    </row>
    <row r="3239" spans="6:13" x14ac:dyDescent="0.25">
      <c r="F3239" t="s">
        <v>5218</v>
      </c>
      <c r="G3239">
        <v>91352</v>
      </c>
      <c r="H3239">
        <v>9474</v>
      </c>
      <c r="I3239" s="25" t="s">
        <v>2671</v>
      </c>
      <c r="J3239" t="s">
        <v>4313</v>
      </c>
      <c r="M3239" s="49"/>
    </row>
    <row r="3240" spans="6:13" x14ac:dyDescent="0.25">
      <c r="F3240" t="s">
        <v>5219</v>
      </c>
      <c r="G3240">
        <v>67826</v>
      </c>
      <c r="H3240">
        <v>7133</v>
      </c>
      <c r="I3240" s="25" t="s">
        <v>2744</v>
      </c>
      <c r="J3240" t="s">
        <v>2658</v>
      </c>
      <c r="M3240" s="49"/>
    </row>
    <row r="3241" spans="6:13" x14ac:dyDescent="0.25">
      <c r="F3241" t="s">
        <v>5220</v>
      </c>
      <c r="G3241">
        <v>25859</v>
      </c>
      <c r="H3241">
        <v>1054</v>
      </c>
      <c r="I3241" s="25" t="s">
        <v>2706</v>
      </c>
      <c r="J3241" t="s">
        <v>2816</v>
      </c>
      <c r="M3241" s="49"/>
    </row>
    <row r="3242" spans="6:13" x14ac:dyDescent="0.25">
      <c r="F3242" t="s">
        <v>5220</v>
      </c>
      <c r="G3242">
        <v>25859</v>
      </c>
      <c r="H3242">
        <v>1054</v>
      </c>
      <c r="I3242" s="25" t="s">
        <v>2706</v>
      </c>
      <c r="J3242" t="s">
        <v>2816</v>
      </c>
      <c r="M3242" s="49"/>
    </row>
    <row r="3243" spans="6:13" x14ac:dyDescent="0.25">
      <c r="F3243" t="s">
        <v>5221</v>
      </c>
      <c r="G3243">
        <v>54611</v>
      </c>
      <c r="H3243">
        <v>7233</v>
      </c>
      <c r="I3243" s="25" t="s">
        <v>2744</v>
      </c>
      <c r="J3243" t="s">
        <v>3037</v>
      </c>
      <c r="M3243" s="49"/>
    </row>
    <row r="3244" spans="6:13" x14ac:dyDescent="0.25">
      <c r="F3244" t="s">
        <v>5222</v>
      </c>
      <c r="G3244">
        <v>96103</v>
      </c>
      <c r="H3244">
        <v>9471</v>
      </c>
      <c r="I3244" s="25" t="s">
        <v>2671</v>
      </c>
      <c r="J3244" t="s">
        <v>3013</v>
      </c>
      <c r="M3244" s="49"/>
    </row>
    <row r="3245" spans="6:13" x14ac:dyDescent="0.25">
      <c r="F3245" t="s">
        <v>5223</v>
      </c>
      <c r="G3245">
        <v>84553</v>
      </c>
      <c r="H3245">
        <v>9171</v>
      </c>
      <c r="I3245" s="25" t="s">
        <v>2671</v>
      </c>
      <c r="J3245" t="s">
        <v>3067</v>
      </c>
      <c r="M3245" s="49"/>
    </row>
    <row r="3246" spans="6:13" x14ac:dyDescent="0.25">
      <c r="F3246" t="s">
        <v>5224</v>
      </c>
      <c r="G3246">
        <v>9633</v>
      </c>
      <c r="H3246">
        <v>14522</v>
      </c>
      <c r="I3246" s="25" t="s">
        <v>2756</v>
      </c>
      <c r="J3246" t="s">
        <v>2721</v>
      </c>
      <c r="M3246" s="49"/>
    </row>
    <row r="3247" spans="6:13" x14ac:dyDescent="0.25">
      <c r="F3247" t="s">
        <v>5225</v>
      </c>
      <c r="G3247">
        <v>25469</v>
      </c>
      <c r="H3247">
        <v>1056</v>
      </c>
      <c r="I3247" s="25" t="s">
        <v>2706</v>
      </c>
      <c r="J3247" t="s">
        <v>2932</v>
      </c>
      <c r="M3247" s="49"/>
    </row>
    <row r="3248" spans="6:13" x14ac:dyDescent="0.25">
      <c r="F3248" t="s">
        <v>5226</v>
      </c>
      <c r="G3248">
        <v>45721</v>
      </c>
      <c r="H3248">
        <v>5562</v>
      </c>
      <c r="I3248" s="25" t="s">
        <v>2644</v>
      </c>
      <c r="J3248" t="s">
        <v>2939</v>
      </c>
      <c r="M3248" s="49"/>
    </row>
    <row r="3249" spans="6:13" x14ac:dyDescent="0.25">
      <c r="F3249" t="s">
        <v>5227</v>
      </c>
      <c r="G3249">
        <v>58553</v>
      </c>
      <c r="H3249">
        <v>5962</v>
      </c>
      <c r="I3249" s="25" t="s">
        <v>2644</v>
      </c>
      <c r="J3249" t="s">
        <v>2860</v>
      </c>
      <c r="M3249" s="49"/>
    </row>
    <row r="3250" spans="6:13" x14ac:dyDescent="0.25">
      <c r="F3250" t="s">
        <v>5228</v>
      </c>
      <c r="G3250">
        <v>21646</v>
      </c>
      <c r="H3250">
        <v>3353</v>
      </c>
      <c r="I3250" s="25" t="s">
        <v>2695</v>
      </c>
      <c r="J3250" t="s">
        <v>2797</v>
      </c>
      <c r="M3250" s="49"/>
    </row>
    <row r="3251" spans="6:13" x14ac:dyDescent="0.25">
      <c r="F3251" t="s">
        <v>5229</v>
      </c>
      <c r="G3251">
        <v>27729</v>
      </c>
      <c r="H3251">
        <v>3356</v>
      </c>
      <c r="I3251" s="25" t="s">
        <v>2695</v>
      </c>
      <c r="J3251" t="s">
        <v>2916</v>
      </c>
      <c r="M3251" s="49"/>
    </row>
    <row r="3252" spans="6:13" x14ac:dyDescent="0.25">
      <c r="F3252" t="s">
        <v>5230</v>
      </c>
      <c r="G3252">
        <v>76707</v>
      </c>
      <c r="H3252">
        <v>8215</v>
      </c>
      <c r="I3252" s="25" t="s">
        <v>2639</v>
      </c>
      <c r="J3252" t="s">
        <v>3345</v>
      </c>
      <c r="M3252" s="49"/>
    </row>
    <row r="3253" spans="6:13" x14ac:dyDescent="0.25">
      <c r="F3253" t="s">
        <v>5231</v>
      </c>
      <c r="G3253">
        <v>29313</v>
      </c>
      <c r="H3253">
        <v>3351</v>
      </c>
      <c r="I3253" s="25" t="s">
        <v>2695</v>
      </c>
      <c r="J3253" t="s">
        <v>2717</v>
      </c>
      <c r="M3253" s="49"/>
    </row>
    <row r="3254" spans="6:13" x14ac:dyDescent="0.25">
      <c r="F3254" t="s">
        <v>5232</v>
      </c>
      <c r="G3254">
        <v>21039</v>
      </c>
      <c r="H3254">
        <v>1053</v>
      </c>
      <c r="I3254" s="25" t="s">
        <v>2706</v>
      </c>
      <c r="J3254" t="s">
        <v>2814</v>
      </c>
      <c r="M3254" s="49"/>
    </row>
    <row r="3255" spans="6:13" x14ac:dyDescent="0.25">
      <c r="F3255" t="s">
        <v>5232</v>
      </c>
      <c r="G3255">
        <v>22145</v>
      </c>
      <c r="H3255">
        <v>1062</v>
      </c>
      <c r="I3255" s="25" t="s">
        <v>2706</v>
      </c>
      <c r="J3255" t="s">
        <v>2809</v>
      </c>
      <c r="M3255" s="49"/>
    </row>
    <row r="3256" spans="6:13" x14ac:dyDescent="0.25">
      <c r="F3256" t="s">
        <v>5232</v>
      </c>
      <c r="G3256">
        <v>20359</v>
      </c>
      <c r="H3256">
        <v>2000</v>
      </c>
      <c r="I3256" s="25" t="s">
        <v>5232</v>
      </c>
      <c r="J3256" t="s">
        <v>2789</v>
      </c>
      <c r="M3256" s="49"/>
    </row>
    <row r="3257" spans="6:13" x14ac:dyDescent="0.25">
      <c r="F3257" t="s">
        <v>5232</v>
      </c>
      <c r="G3257">
        <v>22159</v>
      </c>
      <c r="H3257">
        <v>2000</v>
      </c>
      <c r="I3257" s="25" t="s">
        <v>5232</v>
      </c>
      <c r="J3257" t="s">
        <v>2789</v>
      </c>
      <c r="M3257" s="49"/>
    </row>
    <row r="3258" spans="6:13" x14ac:dyDescent="0.25">
      <c r="F3258" t="s">
        <v>5232</v>
      </c>
      <c r="G3258">
        <v>22549</v>
      </c>
      <c r="H3258">
        <v>2000</v>
      </c>
      <c r="I3258" s="25" t="s">
        <v>5232</v>
      </c>
      <c r="J3258" t="s">
        <v>2789</v>
      </c>
      <c r="M3258" s="49"/>
    </row>
    <row r="3259" spans="6:13" x14ac:dyDescent="0.25">
      <c r="F3259" t="s">
        <v>5232</v>
      </c>
      <c r="G3259">
        <v>21079</v>
      </c>
      <c r="H3259">
        <v>2000</v>
      </c>
      <c r="I3259" s="25" t="s">
        <v>5232</v>
      </c>
      <c r="J3259" t="s">
        <v>2789</v>
      </c>
      <c r="M3259" s="49"/>
    </row>
    <row r="3260" spans="6:13" x14ac:dyDescent="0.25">
      <c r="F3260" t="s">
        <v>5232</v>
      </c>
      <c r="G3260">
        <v>20459</v>
      </c>
      <c r="H3260">
        <v>2000</v>
      </c>
      <c r="I3260" s="25" t="s">
        <v>5232</v>
      </c>
      <c r="J3260" t="s">
        <v>2789</v>
      </c>
      <c r="M3260" s="49"/>
    </row>
    <row r="3261" spans="6:13" x14ac:dyDescent="0.25">
      <c r="F3261" t="s">
        <v>5232</v>
      </c>
      <c r="G3261">
        <v>20148</v>
      </c>
      <c r="H3261">
        <v>2000</v>
      </c>
      <c r="I3261" s="25" t="s">
        <v>5232</v>
      </c>
      <c r="J3261" t="s">
        <v>2789</v>
      </c>
      <c r="M3261" s="49"/>
    </row>
    <row r="3262" spans="6:13" x14ac:dyDescent="0.25">
      <c r="F3262" t="s">
        <v>5232</v>
      </c>
      <c r="G3262">
        <v>22309</v>
      </c>
      <c r="H3262">
        <v>2000</v>
      </c>
      <c r="I3262" s="25" t="s">
        <v>5232</v>
      </c>
      <c r="J3262" t="s">
        <v>2789</v>
      </c>
      <c r="M3262" s="49"/>
    </row>
    <row r="3263" spans="6:13" x14ac:dyDescent="0.25">
      <c r="F3263" t="s">
        <v>5232</v>
      </c>
      <c r="G3263">
        <v>22609</v>
      </c>
      <c r="H3263">
        <v>2000</v>
      </c>
      <c r="I3263" s="25" t="s">
        <v>5232</v>
      </c>
      <c r="J3263" t="s">
        <v>2789</v>
      </c>
      <c r="M3263" s="49"/>
    </row>
    <row r="3264" spans="6:13" x14ac:dyDescent="0.25">
      <c r="F3264" t="s">
        <v>5232</v>
      </c>
      <c r="G3264">
        <v>22769</v>
      </c>
      <c r="H3264">
        <v>2000</v>
      </c>
      <c r="I3264" s="25" t="s">
        <v>5232</v>
      </c>
      <c r="J3264" t="s">
        <v>2789</v>
      </c>
      <c r="M3264" s="49"/>
    </row>
    <row r="3265" spans="6:13" x14ac:dyDescent="0.25">
      <c r="F3265" t="s">
        <v>5232</v>
      </c>
      <c r="G3265">
        <v>22117</v>
      </c>
      <c r="H3265">
        <v>2000</v>
      </c>
      <c r="I3265" s="25" t="s">
        <v>5232</v>
      </c>
      <c r="J3265" t="s">
        <v>2789</v>
      </c>
      <c r="M3265" s="49"/>
    </row>
    <row r="3266" spans="6:13" x14ac:dyDescent="0.25">
      <c r="F3266" t="s">
        <v>5232</v>
      </c>
      <c r="G3266">
        <v>22589</v>
      </c>
      <c r="H3266">
        <v>2000</v>
      </c>
      <c r="I3266" s="25" t="s">
        <v>5232</v>
      </c>
      <c r="J3266" t="s">
        <v>2789</v>
      </c>
      <c r="M3266" s="49"/>
    </row>
    <row r="3267" spans="6:13" x14ac:dyDescent="0.25">
      <c r="F3267" t="s">
        <v>5232</v>
      </c>
      <c r="G3267">
        <v>21149</v>
      </c>
      <c r="H3267">
        <v>2000</v>
      </c>
      <c r="I3267" s="25" t="s">
        <v>5232</v>
      </c>
      <c r="J3267" t="s">
        <v>2789</v>
      </c>
      <c r="M3267" s="49"/>
    </row>
    <row r="3268" spans="6:13" x14ac:dyDescent="0.25">
      <c r="F3268" t="s">
        <v>5232</v>
      </c>
      <c r="G3268">
        <v>22527</v>
      </c>
      <c r="H3268">
        <v>2000</v>
      </c>
      <c r="I3268" s="25" t="s">
        <v>5232</v>
      </c>
      <c r="J3268" t="s">
        <v>2789</v>
      </c>
      <c r="M3268" s="49"/>
    </row>
    <row r="3269" spans="6:13" x14ac:dyDescent="0.25">
      <c r="F3269" t="s">
        <v>5232</v>
      </c>
      <c r="G3269">
        <v>21077</v>
      </c>
      <c r="H3269">
        <v>2000</v>
      </c>
      <c r="I3269" s="25" t="s">
        <v>5232</v>
      </c>
      <c r="J3269" t="s">
        <v>2789</v>
      </c>
      <c r="M3269" s="49"/>
    </row>
    <row r="3270" spans="6:13" x14ac:dyDescent="0.25">
      <c r="F3270" t="s">
        <v>5232</v>
      </c>
      <c r="G3270">
        <v>22453</v>
      </c>
      <c r="H3270">
        <v>2000</v>
      </c>
      <c r="I3270" s="25" t="s">
        <v>5232</v>
      </c>
      <c r="J3270" t="s">
        <v>2789</v>
      </c>
      <c r="M3270" s="49"/>
    </row>
    <row r="3271" spans="6:13" x14ac:dyDescent="0.25">
      <c r="F3271" t="s">
        <v>5232</v>
      </c>
      <c r="G3271">
        <v>20249</v>
      </c>
      <c r="H3271">
        <v>2000</v>
      </c>
      <c r="I3271" s="25" t="s">
        <v>5232</v>
      </c>
      <c r="J3271" t="s">
        <v>2789</v>
      </c>
      <c r="M3271" s="49"/>
    </row>
    <row r="3272" spans="6:13" x14ac:dyDescent="0.25">
      <c r="F3272" t="s">
        <v>5232</v>
      </c>
      <c r="G3272">
        <v>22177</v>
      </c>
      <c r="H3272">
        <v>2000</v>
      </c>
      <c r="I3272" s="25" t="s">
        <v>5232</v>
      </c>
      <c r="J3272" t="s">
        <v>2789</v>
      </c>
      <c r="M3272" s="49"/>
    </row>
    <row r="3273" spans="6:13" x14ac:dyDescent="0.25">
      <c r="F3273" t="s">
        <v>5232</v>
      </c>
      <c r="G3273">
        <v>22111</v>
      </c>
      <c r="H3273">
        <v>2000</v>
      </c>
      <c r="I3273" s="25" t="s">
        <v>5232</v>
      </c>
      <c r="J3273" t="s">
        <v>2789</v>
      </c>
      <c r="M3273" s="49"/>
    </row>
    <row r="3274" spans="6:13" x14ac:dyDescent="0.25">
      <c r="F3274" t="s">
        <v>5232</v>
      </c>
      <c r="G3274">
        <v>22045</v>
      </c>
      <c r="H3274">
        <v>2000</v>
      </c>
      <c r="I3274" s="25" t="s">
        <v>5232</v>
      </c>
      <c r="J3274" t="s">
        <v>2789</v>
      </c>
      <c r="M3274" s="49"/>
    </row>
    <row r="3275" spans="6:13" x14ac:dyDescent="0.25">
      <c r="F3275" t="s">
        <v>5232</v>
      </c>
      <c r="G3275">
        <v>22081</v>
      </c>
      <c r="H3275">
        <v>2000</v>
      </c>
      <c r="I3275" s="25" t="s">
        <v>5232</v>
      </c>
      <c r="J3275" t="s">
        <v>2789</v>
      </c>
      <c r="M3275" s="49"/>
    </row>
    <row r="3276" spans="6:13" x14ac:dyDescent="0.25">
      <c r="F3276" t="s">
        <v>5232</v>
      </c>
      <c r="G3276">
        <v>22147</v>
      </c>
      <c r="H3276">
        <v>2000</v>
      </c>
      <c r="I3276" s="25" t="s">
        <v>5232</v>
      </c>
      <c r="J3276" t="s">
        <v>2789</v>
      </c>
      <c r="M3276" s="49"/>
    </row>
    <row r="3277" spans="6:13" x14ac:dyDescent="0.25">
      <c r="F3277" t="s">
        <v>5232</v>
      </c>
      <c r="G3277">
        <v>20097</v>
      </c>
      <c r="H3277">
        <v>2000</v>
      </c>
      <c r="I3277" s="25" t="s">
        <v>5232</v>
      </c>
      <c r="J3277" t="s">
        <v>2789</v>
      </c>
      <c r="M3277" s="49"/>
    </row>
    <row r="3278" spans="6:13" x14ac:dyDescent="0.25">
      <c r="F3278" t="s">
        <v>5232</v>
      </c>
      <c r="G3278">
        <v>21035</v>
      </c>
      <c r="H3278">
        <v>2000</v>
      </c>
      <c r="I3278" s="25" t="s">
        <v>5232</v>
      </c>
      <c r="J3278" t="s">
        <v>2789</v>
      </c>
      <c r="M3278" s="49"/>
    </row>
    <row r="3279" spans="6:13" x14ac:dyDescent="0.25">
      <c r="F3279" t="s">
        <v>5232</v>
      </c>
      <c r="G3279">
        <v>21129</v>
      </c>
      <c r="H3279">
        <v>2000</v>
      </c>
      <c r="I3279" s="25" t="s">
        <v>5232</v>
      </c>
      <c r="J3279" t="s">
        <v>2789</v>
      </c>
      <c r="M3279" s="49"/>
    </row>
    <row r="3280" spans="6:13" x14ac:dyDescent="0.25">
      <c r="F3280" t="s">
        <v>5232</v>
      </c>
      <c r="G3280">
        <v>22607</v>
      </c>
      <c r="H3280">
        <v>2000</v>
      </c>
      <c r="I3280" s="25" t="s">
        <v>5232</v>
      </c>
      <c r="J3280" t="s">
        <v>2789</v>
      </c>
      <c r="M3280" s="49"/>
    </row>
    <row r="3281" spans="6:13" x14ac:dyDescent="0.25">
      <c r="F3281" t="s">
        <v>5232</v>
      </c>
      <c r="G3281">
        <v>22767</v>
      </c>
      <c r="H3281">
        <v>2000</v>
      </c>
      <c r="I3281" s="25" t="s">
        <v>5232</v>
      </c>
      <c r="J3281" t="s">
        <v>2789</v>
      </c>
      <c r="M3281" s="49"/>
    </row>
    <row r="3282" spans="6:13" x14ac:dyDescent="0.25">
      <c r="F3282" t="s">
        <v>5232</v>
      </c>
      <c r="G3282">
        <v>20144</v>
      </c>
      <c r="H3282">
        <v>2000</v>
      </c>
      <c r="I3282" s="25" t="s">
        <v>5232</v>
      </c>
      <c r="J3282" t="s">
        <v>2789</v>
      </c>
      <c r="M3282" s="49"/>
    </row>
    <row r="3283" spans="6:13" x14ac:dyDescent="0.25">
      <c r="F3283" t="s">
        <v>5232</v>
      </c>
      <c r="G3283">
        <v>22391</v>
      </c>
      <c r="H3283">
        <v>2000</v>
      </c>
      <c r="I3283" s="25" t="s">
        <v>5232</v>
      </c>
      <c r="J3283" t="s">
        <v>2789</v>
      </c>
      <c r="M3283" s="49"/>
    </row>
    <row r="3284" spans="6:13" x14ac:dyDescent="0.25">
      <c r="F3284" t="s">
        <v>5232</v>
      </c>
      <c r="G3284">
        <v>21039</v>
      </c>
      <c r="H3284">
        <v>2000</v>
      </c>
      <c r="I3284" s="25" t="s">
        <v>5232</v>
      </c>
      <c r="J3284" t="s">
        <v>2789</v>
      </c>
      <c r="M3284" s="49"/>
    </row>
    <row r="3285" spans="6:13" x14ac:dyDescent="0.25">
      <c r="F3285" t="s">
        <v>5232</v>
      </c>
      <c r="G3285">
        <v>22559</v>
      </c>
      <c r="H3285">
        <v>2000</v>
      </c>
      <c r="I3285" s="25" t="s">
        <v>5232</v>
      </c>
      <c r="J3285" t="s">
        <v>2789</v>
      </c>
      <c r="M3285" s="49"/>
    </row>
    <row r="3286" spans="6:13" x14ac:dyDescent="0.25">
      <c r="F3286" t="s">
        <v>5232</v>
      </c>
      <c r="G3286">
        <v>22767</v>
      </c>
      <c r="H3286">
        <v>2000</v>
      </c>
      <c r="I3286" s="25" t="s">
        <v>5232</v>
      </c>
      <c r="J3286" t="s">
        <v>2789</v>
      </c>
      <c r="M3286" s="49"/>
    </row>
    <row r="3287" spans="6:13" x14ac:dyDescent="0.25">
      <c r="F3287" t="s">
        <v>5232</v>
      </c>
      <c r="G3287">
        <v>22041</v>
      </c>
      <c r="H3287">
        <v>2000</v>
      </c>
      <c r="I3287" s="25" t="s">
        <v>5232</v>
      </c>
      <c r="J3287" t="s">
        <v>2789</v>
      </c>
      <c r="M3287" s="49"/>
    </row>
    <row r="3288" spans="6:13" x14ac:dyDescent="0.25">
      <c r="F3288" t="s">
        <v>5232</v>
      </c>
      <c r="G3288">
        <v>21147</v>
      </c>
      <c r="H3288">
        <v>2000</v>
      </c>
      <c r="I3288" s="25" t="s">
        <v>5232</v>
      </c>
      <c r="J3288" t="s">
        <v>2789</v>
      </c>
      <c r="M3288" s="49"/>
    </row>
    <row r="3289" spans="6:13" x14ac:dyDescent="0.25">
      <c r="F3289" t="s">
        <v>5232</v>
      </c>
      <c r="G3289">
        <v>22547</v>
      </c>
      <c r="H3289">
        <v>2000</v>
      </c>
      <c r="I3289" s="25" t="s">
        <v>5232</v>
      </c>
      <c r="J3289" t="s">
        <v>2789</v>
      </c>
      <c r="M3289" s="49"/>
    </row>
    <row r="3290" spans="6:13" x14ac:dyDescent="0.25">
      <c r="F3290" t="s">
        <v>5232</v>
      </c>
      <c r="G3290">
        <v>21073</v>
      </c>
      <c r="H3290">
        <v>2000</v>
      </c>
      <c r="I3290" s="25" t="s">
        <v>5232</v>
      </c>
      <c r="J3290" t="s">
        <v>2789</v>
      </c>
      <c r="M3290" s="49"/>
    </row>
    <row r="3291" spans="6:13" x14ac:dyDescent="0.25">
      <c r="F3291" t="s">
        <v>5232</v>
      </c>
      <c r="G3291">
        <v>22453</v>
      </c>
      <c r="H3291">
        <v>2000</v>
      </c>
      <c r="I3291" s="25" t="s">
        <v>5232</v>
      </c>
      <c r="J3291" t="s">
        <v>2789</v>
      </c>
      <c r="M3291" s="49"/>
    </row>
    <row r="3292" spans="6:13" x14ac:dyDescent="0.25">
      <c r="F3292" t="s">
        <v>5232</v>
      </c>
      <c r="G3292">
        <v>22085</v>
      </c>
      <c r="H3292">
        <v>2000</v>
      </c>
      <c r="I3292" s="25" t="s">
        <v>5232</v>
      </c>
      <c r="J3292" t="s">
        <v>2789</v>
      </c>
      <c r="M3292" s="49"/>
    </row>
    <row r="3293" spans="6:13" x14ac:dyDescent="0.25">
      <c r="F3293" t="s">
        <v>5232</v>
      </c>
      <c r="G3293">
        <v>22399</v>
      </c>
      <c r="H3293">
        <v>2000</v>
      </c>
      <c r="I3293" s="25" t="s">
        <v>5232</v>
      </c>
      <c r="J3293" t="s">
        <v>2789</v>
      </c>
      <c r="M3293" s="49"/>
    </row>
    <row r="3294" spans="6:13" x14ac:dyDescent="0.25">
      <c r="F3294" t="s">
        <v>5232</v>
      </c>
      <c r="G3294">
        <v>21033</v>
      </c>
      <c r="H3294">
        <v>2000</v>
      </c>
      <c r="I3294" s="25" t="s">
        <v>5232</v>
      </c>
      <c r="J3294" t="s">
        <v>2789</v>
      </c>
      <c r="M3294" s="49"/>
    </row>
    <row r="3295" spans="6:13" x14ac:dyDescent="0.25">
      <c r="F3295" t="s">
        <v>5232</v>
      </c>
      <c r="G3295">
        <v>22605</v>
      </c>
      <c r="H3295">
        <v>2000</v>
      </c>
      <c r="I3295" s="25" t="s">
        <v>5232</v>
      </c>
      <c r="J3295" t="s">
        <v>2789</v>
      </c>
      <c r="M3295" s="49"/>
    </row>
    <row r="3296" spans="6:13" x14ac:dyDescent="0.25">
      <c r="F3296" t="s">
        <v>5232</v>
      </c>
      <c r="G3296">
        <v>22523</v>
      </c>
      <c r="H3296">
        <v>2000</v>
      </c>
      <c r="I3296" s="25" t="s">
        <v>5232</v>
      </c>
      <c r="J3296" t="s">
        <v>2789</v>
      </c>
      <c r="M3296" s="49"/>
    </row>
    <row r="3297" spans="6:13" x14ac:dyDescent="0.25">
      <c r="F3297" t="s">
        <v>5232</v>
      </c>
      <c r="G3297">
        <v>22337</v>
      </c>
      <c r="H3297">
        <v>2000</v>
      </c>
      <c r="I3297" s="25" t="s">
        <v>5232</v>
      </c>
      <c r="J3297" t="s">
        <v>2789</v>
      </c>
      <c r="M3297" s="49"/>
    </row>
    <row r="3298" spans="6:13" x14ac:dyDescent="0.25">
      <c r="F3298" t="s">
        <v>5232</v>
      </c>
      <c r="G3298">
        <v>22359</v>
      </c>
      <c r="H3298">
        <v>2000</v>
      </c>
      <c r="I3298" s="25" t="s">
        <v>5232</v>
      </c>
      <c r="J3298" t="s">
        <v>2789</v>
      </c>
      <c r="M3298" s="49"/>
    </row>
    <row r="3299" spans="6:13" x14ac:dyDescent="0.25">
      <c r="F3299" t="s">
        <v>5232</v>
      </c>
      <c r="G3299">
        <v>22609</v>
      </c>
      <c r="H3299">
        <v>2000</v>
      </c>
      <c r="I3299" s="25" t="s">
        <v>5232</v>
      </c>
      <c r="J3299" t="s">
        <v>2789</v>
      </c>
      <c r="M3299" s="49"/>
    </row>
    <row r="3300" spans="6:13" x14ac:dyDescent="0.25">
      <c r="F3300" t="s">
        <v>5232</v>
      </c>
      <c r="G3300">
        <v>20354</v>
      </c>
      <c r="H3300">
        <v>2000</v>
      </c>
      <c r="I3300" s="25" t="s">
        <v>5232</v>
      </c>
      <c r="J3300" t="s">
        <v>2789</v>
      </c>
      <c r="M3300" s="49"/>
    </row>
    <row r="3301" spans="6:13" x14ac:dyDescent="0.25">
      <c r="F3301" t="s">
        <v>5232</v>
      </c>
      <c r="G3301">
        <v>22089</v>
      </c>
      <c r="H3301">
        <v>2000</v>
      </c>
      <c r="I3301" s="25" t="s">
        <v>5232</v>
      </c>
      <c r="J3301" t="s">
        <v>2789</v>
      </c>
      <c r="M3301" s="49"/>
    </row>
    <row r="3302" spans="6:13" x14ac:dyDescent="0.25">
      <c r="F3302" t="s">
        <v>5232</v>
      </c>
      <c r="G3302">
        <v>22043</v>
      </c>
      <c r="H3302">
        <v>2000</v>
      </c>
      <c r="I3302" s="25" t="s">
        <v>5232</v>
      </c>
      <c r="J3302" t="s">
        <v>2789</v>
      </c>
      <c r="M3302" s="49"/>
    </row>
    <row r="3303" spans="6:13" x14ac:dyDescent="0.25">
      <c r="F3303" t="s">
        <v>5232</v>
      </c>
      <c r="G3303">
        <v>22459</v>
      </c>
      <c r="H3303">
        <v>2000</v>
      </c>
      <c r="I3303" s="25" t="s">
        <v>5232</v>
      </c>
      <c r="J3303" t="s">
        <v>2789</v>
      </c>
      <c r="M3303" s="49"/>
    </row>
    <row r="3304" spans="6:13" x14ac:dyDescent="0.25">
      <c r="F3304" t="s">
        <v>5232</v>
      </c>
      <c r="G3304">
        <v>20355</v>
      </c>
      <c r="H3304">
        <v>2000</v>
      </c>
      <c r="I3304" s="25" t="s">
        <v>5232</v>
      </c>
      <c r="J3304" t="s">
        <v>2789</v>
      </c>
      <c r="M3304" s="49"/>
    </row>
    <row r="3305" spans="6:13" x14ac:dyDescent="0.25">
      <c r="F3305" t="s">
        <v>5232</v>
      </c>
      <c r="G3305">
        <v>20146</v>
      </c>
      <c r="H3305">
        <v>2000</v>
      </c>
      <c r="I3305" s="25" t="s">
        <v>5232</v>
      </c>
      <c r="J3305" t="s">
        <v>2789</v>
      </c>
      <c r="M3305" s="49"/>
    </row>
    <row r="3306" spans="6:13" x14ac:dyDescent="0.25">
      <c r="F3306" t="s">
        <v>5232</v>
      </c>
      <c r="G3306">
        <v>22083</v>
      </c>
      <c r="H3306">
        <v>2000</v>
      </c>
      <c r="I3306" s="25" t="s">
        <v>5232</v>
      </c>
      <c r="J3306" t="s">
        <v>2789</v>
      </c>
      <c r="M3306" s="49"/>
    </row>
    <row r="3307" spans="6:13" x14ac:dyDescent="0.25">
      <c r="F3307" t="s">
        <v>5232</v>
      </c>
      <c r="G3307">
        <v>22415</v>
      </c>
      <c r="H3307">
        <v>2000</v>
      </c>
      <c r="I3307" s="25" t="s">
        <v>5232</v>
      </c>
      <c r="J3307" t="s">
        <v>2789</v>
      </c>
      <c r="M3307" s="49"/>
    </row>
    <row r="3308" spans="6:13" x14ac:dyDescent="0.25">
      <c r="F3308" t="s">
        <v>5232</v>
      </c>
      <c r="G3308">
        <v>22049</v>
      </c>
      <c r="H3308">
        <v>2000</v>
      </c>
      <c r="I3308" s="25" t="s">
        <v>5232</v>
      </c>
      <c r="J3308" t="s">
        <v>2789</v>
      </c>
      <c r="M3308" s="49"/>
    </row>
    <row r="3309" spans="6:13" x14ac:dyDescent="0.25">
      <c r="F3309" t="s">
        <v>5232</v>
      </c>
      <c r="G3309">
        <v>22395</v>
      </c>
      <c r="H3309">
        <v>2000</v>
      </c>
      <c r="I3309" s="25" t="s">
        <v>5232</v>
      </c>
      <c r="J3309" t="s">
        <v>2789</v>
      </c>
      <c r="M3309" s="49"/>
    </row>
    <row r="3310" spans="6:13" x14ac:dyDescent="0.25">
      <c r="F3310" t="s">
        <v>5232</v>
      </c>
      <c r="G3310">
        <v>20457</v>
      </c>
      <c r="H3310">
        <v>2000</v>
      </c>
      <c r="I3310" s="25" t="s">
        <v>5232</v>
      </c>
      <c r="J3310" t="s">
        <v>2789</v>
      </c>
      <c r="M3310" s="49"/>
    </row>
    <row r="3311" spans="6:13" x14ac:dyDescent="0.25">
      <c r="F3311" t="s">
        <v>5232</v>
      </c>
      <c r="G3311">
        <v>21107</v>
      </c>
      <c r="H3311">
        <v>2000</v>
      </c>
      <c r="I3311" s="25" t="s">
        <v>5232</v>
      </c>
      <c r="J3311" t="s">
        <v>2789</v>
      </c>
      <c r="M3311" s="49"/>
    </row>
    <row r="3312" spans="6:13" x14ac:dyDescent="0.25">
      <c r="F3312" t="s">
        <v>5232</v>
      </c>
      <c r="G3312">
        <v>20251</v>
      </c>
      <c r="H3312">
        <v>2000</v>
      </c>
      <c r="I3312" s="25" t="s">
        <v>5232</v>
      </c>
      <c r="J3312" t="s">
        <v>2789</v>
      </c>
      <c r="M3312" s="49"/>
    </row>
    <row r="3313" spans="6:13" x14ac:dyDescent="0.25">
      <c r="F3313" t="s">
        <v>5232</v>
      </c>
      <c r="G3313">
        <v>20537</v>
      </c>
      <c r="H3313">
        <v>2000</v>
      </c>
      <c r="I3313" s="25" t="s">
        <v>5232</v>
      </c>
      <c r="J3313" t="s">
        <v>2789</v>
      </c>
      <c r="M3313" s="49"/>
    </row>
    <row r="3314" spans="6:13" x14ac:dyDescent="0.25">
      <c r="F3314" t="s">
        <v>5232</v>
      </c>
      <c r="G3314">
        <v>22393</v>
      </c>
      <c r="H3314">
        <v>2000</v>
      </c>
      <c r="I3314" s="25" t="s">
        <v>5232</v>
      </c>
      <c r="J3314" t="s">
        <v>2789</v>
      </c>
      <c r="M3314" s="49"/>
    </row>
    <row r="3315" spans="6:13" x14ac:dyDescent="0.25">
      <c r="F3315" t="s">
        <v>5232</v>
      </c>
      <c r="G3315">
        <v>22763</v>
      </c>
      <c r="H3315">
        <v>2000</v>
      </c>
      <c r="I3315" s="25" t="s">
        <v>5232</v>
      </c>
      <c r="J3315" t="s">
        <v>2789</v>
      </c>
      <c r="M3315" s="49"/>
    </row>
    <row r="3316" spans="6:13" x14ac:dyDescent="0.25">
      <c r="F3316" t="s">
        <v>5232</v>
      </c>
      <c r="G3316">
        <v>22335</v>
      </c>
      <c r="H3316">
        <v>2000</v>
      </c>
      <c r="I3316" s="25" t="s">
        <v>5232</v>
      </c>
      <c r="J3316" t="s">
        <v>2789</v>
      </c>
      <c r="M3316" s="49"/>
    </row>
    <row r="3317" spans="6:13" x14ac:dyDescent="0.25">
      <c r="F3317" t="s">
        <v>5232</v>
      </c>
      <c r="G3317">
        <v>22297</v>
      </c>
      <c r="H3317">
        <v>2000</v>
      </c>
      <c r="I3317" s="25" t="s">
        <v>5232</v>
      </c>
      <c r="J3317" t="s">
        <v>2789</v>
      </c>
      <c r="M3317" s="49"/>
    </row>
    <row r="3318" spans="6:13" x14ac:dyDescent="0.25">
      <c r="F3318" t="s">
        <v>5232</v>
      </c>
      <c r="G3318">
        <v>22299</v>
      </c>
      <c r="H3318">
        <v>2000</v>
      </c>
      <c r="I3318" s="25" t="s">
        <v>5232</v>
      </c>
      <c r="J3318" t="s">
        <v>2789</v>
      </c>
      <c r="M3318" s="49"/>
    </row>
    <row r="3319" spans="6:13" x14ac:dyDescent="0.25">
      <c r="F3319" t="s">
        <v>5232</v>
      </c>
      <c r="G3319">
        <v>22047</v>
      </c>
      <c r="H3319">
        <v>2000</v>
      </c>
      <c r="I3319" s="25" t="s">
        <v>5232</v>
      </c>
      <c r="J3319" t="s">
        <v>2789</v>
      </c>
      <c r="M3319" s="49"/>
    </row>
    <row r="3320" spans="6:13" x14ac:dyDescent="0.25">
      <c r="F3320" t="s">
        <v>5232</v>
      </c>
      <c r="G3320">
        <v>22765</v>
      </c>
      <c r="H3320">
        <v>2000</v>
      </c>
      <c r="I3320" s="25" t="s">
        <v>5232</v>
      </c>
      <c r="J3320" t="s">
        <v>2789</v>
      </c>
      <c r="M3320" s="49"/>
    </row>
    <row r="3321" spans="6:13" x14ac:dyDescent="0.25">
      <c r="F3321" t="s">
        <v>5232</v>
      </c>
      <c r="G3321">
        <v>21109</v>
      </c>
      <c r="H3321">
        <v>2000</v>
      </c>
      <c r="I3321" s="25" t="s">
        <v>5232</v>
      </c>
      <c r="J3321" t="s">
        <v>2789</v>
      </c>
      <c r="M3321" s="49"/>
    </row>
    <row r="3322" spans="6:13" x14ac:dyDescent="0.25">
      <c r="F3322" t="s">
        <v>5232</v>
      </c>
      <c r="G3322">
        <v>22179</v>
      </c>
      <c r="H3322">
        <v>2000</v>
      </c>
      <c r="I3322" s="25" t="s">
        <v>5232</v>
      </c>
      <c r="J3322" t="s">
        <v>2789</v>
      </c>
      <c r="M3322" s="49"/>
    </row>
    <row r="3323" spans="6:13" x14ac:dyDescent="0.25">
      <c r="F3323" t="s">
        <v>5232</v>
      </c>
      <c r="G3323">
        <v>22397</v>
      </c>
      <c r="H3323">
        <v>2000</v>
      </c>
      <c r="I3323" s="25" t="s">
        <v>5232</v>
      </c>
      <c r="J3323" t="s">
        <v>2789</v>
      </c>
      <c r="M3323" s="49"/>
    </row>
    <row r="3324" spans="6:13" x14ac:dyDescent="0.25">
      <c r="F3324" t="s">
        <v>5232</v>
      </c>
      <c r="G3324">
        <v>22457</v>
      </c>
      <c r="H3324">
        <v>2000</v>
      </c>
      <c r="I3324" s="25" t="s">
        <v>5232</v>
      </c>
      <c r="J3324" t="s">
        <v>2789</v>
      </c>
      <c r="M3324" s="49"/>
    </row>
    <row r="3325" spans="6:13" x14ac:dyDescent="0.25">
      <c r="F3325" t="s">
        <v>5232</v>
      </c>
      <c r="G3325">
        <v>20257</v>
      </c>
      <c r="H3325">
        <v>2000</v>
      </c>
      <c r="I3325" s="25" t="s">
        <v>5232</v>
      </c>
      <c r="J3325" t="s">
        <v>2789</v>
      </c>
      <c r="M3325" s="49"/>
    </row>
    <row r="3326" spans="6:13" x14ac:dyDescent="0.25">
      <c r="F3326" t="s">
        <v>5232</v>
      </c>
      <c r="G3326">
        <v>20539</v>
      </c>
      <c r="H3326">
        <v>2000</v>
      </c>
      <c r="I3326" s="25" t="s">
        <v>5232</v>
      </c>
      <c r="J3326" t="s">
        <v>2789</v>
      </c>
      <c r="M3326" s="49"/>
    </row>
    <row r="3327" spans="6:13" x14ac:dyDescent="0.25">
      <c r="F3327" t="s">
        <v>5232</v>
      </c>
      <c r="G3327">
        <v>22303</v>
      </c>
      <c r="H3327">
        <v>2000</v>
      </c>
      <c r="I3327" s="25" t="s">
        <v>5232</v>
      </c>
      <c r="J3327" t="s">
        <v>2789</v>
      </c>
      <c r="M3327" s="49"/>
    </row>
    <row r="3328" spans="6:13" x14ac:dyDescent="0.25">
      <c r="F3328" t="s">
        <v>5232</v>
      </c>
      <c r="G3328">
        <v>21075</v>
      </c>
      <c r="H3328">
        <v>2000</v>
      </c>
      <c r="I3328" s="25" t="s">
        <v>5232</v>
      </c>
      <c r="J3328" t="s">
        <v>2789</v>
      </c>
      <c r="M3328" s="49"/>
    </row>
    <row r="3329" spans="6:13" x14ac:dyDescent="0.25">
      <c r="F3329" t="s">
        <v>5232</v>
      </c>
      <c r="G3329">
        <v>22119</v>
      </c>
      <c r="H3329">
        <v>2000</v>
      </c>
      <c r="I3329" s="25" t="s">
        <v>5232</v>
      </c>
      <c r="J3329" t="s">
        <v>2789</v>
      </c>
      <c r="M3329" s="49"/>
    </row>
    <row r="3330" spans="6:13" x14ac:dyDescent="0.25">
      <c r="F3330" t="s">
        <v>5232</v>
      </c>
      <c r="G3330">
        <v>22457</v>
      </c>
      <c r="H3330">
        <v>2000</v>
      </c>
      <c r="I3330" s="25" t="s">
        <v>5232</v>
      </c>
      <c r="J3330" t="s">
        <v>2789</v>
      </c>
      <c r="M3330" s="49"/>
    </row>
    <row r="3331" spans="6:13" x14ac:dyDescent="0.25">
      <c r="F3331" t="s">
        <v>5232</v>
      </c>
      <c r="G3331">
        <v>20255</v>
      </c>
      <c r="H3331">
        <v>2000</v>
      </c>
      <c r="I3331" s="25" t="s">
        <v>5232</v>
      </c>
      <c r="J3331" t="s">
        <v>2789</v>
      </c>
      <c r="M3331" s="49"/>
    </row>
    <row r="3332" spans="6:13" x14ac:dyDescent="0.25">
      <c r="F3332" t="s">
        <v>5232</v>
      </c>
      <c r="G3332">
        <v>20357</v>
      </c>
      <c r="H3332">
        <v>2000</v>
      </c>
      <c r="I3332" s="25" t="s">
        <v>5232</v>
      </c>
      <c r="J3332" t="s">
        <v>2789</v>
      </c>
      <c r="M3332" s="49"/>
    </row>
    <row r="3333" spans="6:13" x14ac:dyDescent="0.25">
      <c r="F3333" t="s">
        <v>5232</v>
      </c>
      <c r="G3333">
        <v>20149</v>
      </c>
      <c r="H3333">
        <v>2000</v>
      </c>
      <c r="I3333" s="25" t="s">
        <v>5232</v>
      </c>
      <c r="J3333" t="s">
        <v>2789</v>
      </c>
      <c r="M3333" s="49"/>
    </row>
    <row r="3334" spans="6:13" x14ac:dyDescent="0.25">
      <c r="F3334" t="s">
        <v>5232</v>
      </c>
      <c r="G3334">
        <v>21037</v>
      </c>
      <c r="H3334">
        <v>2000</v>
      </c>
      <c r="I3334" s="25" t="s">
        <v>5232</v>
      </c>
      <c r="J3334" t="s">
        <v>2789</v>
      </c>
      <c r="M3334" s="49"/>
    </row>
    <row r="3335" spans="6:13" x14ac:dyDescent="0.25">
      <c r="F3335" t="s">
        <v>5232</v>
      </c>
      <c r="G3335">
        <v>21029</v>
      </c>
      <c r="H3335">
        <v>2000</v>
      </c>
      <c r="I3335" s="25" t="s">
        <v>5232</v>
      </c>
      <c r="J3335" t="s">
        <v>2789</v>
      </c>
      <c r="M3335" s="49"/>
    </row>
    <row r="3336" spans="6:13" x14ac:dyDescent="0.25">
      <c r="F3336" t="s">
        <v>5232</v>
      </c>
      <c r="G3336">
        <v>20095</v>
      </c>
      <c r="H3336">
        <v>2000</v>
      </c>
      <c r="I3336" s="25" t="s">
        <v>5232</v>
      </c>
      <c r="J3336" t="s">
        <v>2789</v>
      </c>
      <c r="M3336" s="49"/>
    </row>
    <row r="3337" spans="6:13" x14ac:dyDescent="0.25">
      <c r="F3337" t="s">
        <v>5232</v>
      </c>
      <c r="G3337">
        <v>22305</v>
      </c>
      <c r="H3337">
        <v>2000</v>
      </c>
      <c r="I3337" s="25" t="s">
        <v>5232</v>
      </c>
      <c r="J3337" t="s">
        <v>2789</v>
      </c>
      <c r="M3337" s="49"/>
    </row>
    <row r="3338" spans="6:13" x14ac:dyDescent="0.25">
      <c r="F3338" t="s">
        <v>5232</v>
      </c>
      <c r="G3338">
        <v>22175</v>
      </c>
      <c r="H3338">
        <v>2000</v>
      </c>
      <c r="I3338" s="25" t="s">
        <v>5232</v>
      </c>
      <c r="J3338" t="s">
        <v>2789</v>
      </c>
      <c r="M3338" s="49"/>
    </row>
    <row r="3339" spans="6:13" x14ac:dyDescent="0.25">
      <c r="F3339" t="s">
        <v>5232</v>
      </c>
      <c r="G3339">
        <v>22115</v>
      </c>
      <c r="H3339">
        <v>2000</v>
      </c>
      <c r="I3339" s="25" t="s">
        <v>5232</v>
      </c>
      <c r="J3339" t="s">
        <v>2789</v>
      </c>
      <c r="M3339" s="49"/>
    </row>
    <row r="3340" spans="6:13" x14ac:dyDescent="0.25">
      <c r="F3340" t="s">
        <v>5232</v>
      </c>
      <c r="G3340">
        <v>22143</v>
      </c>
      <c r="H3340">
        <v>2000</v>
      </c>
      <c r="I3340" s="25" t="s">
        <v>5232</v>
      </c>
      <c r="J3340" t="s">
        <v>2789</v>
      </c>
      <c r="M3340" s="49"/>
    </row>
    <row r="3341" spans="6:13" x14ac:dyDescent="0.25">
      <c r="F3341" t="s">
        <v>5232</v>
      </c>
      <c r="G3341">
        <v>22145</v>
      </c>
      <c r="H3341">
        <v>2000</v>
      </c>
      <c r="I3341" s="25" t="s">
        <v>5232</v>
      </c>
      <c r="J3341" t="s">
        <v>2789</v>
      </c>
      <c r="M3341" s="49"/>
    </row>
    <row r="3342" spans="6:13" x14ac:dyDescent="0.25">
      <c r="F3342" t="s">
        <v>5232</v>
      </c>
      <c r="G3342">
        <v>22761</v>
      </c>
      <c r="H3342">
        <v>2000</v>
      </c>
      <c r="I3342" s="25" t="s">
        <v>5232</v>
      </c>
      <c r="J3342" t="s">
        <v>2789</v>
      </c>
      <c r="M3342" s="49"/>
    </row>
    <row r="3343" spans="6:13" x14ac:dyDescent="0.25">
      <c r="F3343" t="s">
        <v>5232</v>
      </c>
      <c r="G3343">
        <v>22455</v>
      </c>
      <c r="H3343">
        <v>2000</v>
      </c>
      <c r="I3343" s="25" t="s">
        <v>5232</v>
      </c>
      <c r="J3343" t="s">
        <v>2789</v>
      </c>
      <c r="M3343" s="49"/>
    </row>
    <row r="3344" spans="6:13" x14ac:dyDescent="0.25">
      <c r="F3344" t="s">
        <v>5232</v>
      </c>
      <c r="G3344">
        <v>20259</v>
      </c>
      <c r="H3344">
        <v>2000</v>
      </c>
      <c r="I3344" s="25" t="s">
        <v>5232</v>
      </c>
      <c r="J3344" t="s">
        <v>2789</v>
      </c>
      <c r="M3344" s="49"/>
    </row>
    <row r="3345" spans="6:13" x14ac:dyDescent="0.25">
      <c r="F3345" t="s">
        <v>5232</v>
      </c>
      <c r="G3345">
        <v>20099</v>
      </c>
      <c r="H3345">
        <v>2000</v>
      </c>
      <c r="I3345" s="25" t="s">
        <v>5232</v>
      </c>
      <c r="J3345" t="s">
        <v>2789</v>
      </c>
      <c r="M3345" s="49"/>
    </row>
    <row r="3346" spans="6:13" x14ac:dyDescent="0.25">
      <c r="F3346" t="s">
        <v>5232</v>
      </c>
      <c r="G3346">
        <v>22149</v>
      </c>
      <c r="H3346">
        <v>2000</v>
      </c>
      <c r="I3346" s="25" t="s">
        <v>5232</v>
      </c>
      <c r="J3346" t="s">
        <v>2789</v>
      </c>
      <c r="M3346" s="49"/>
    </row>
    <row r="3347" spans="6:13" x14ac:dyDescent="0.25">
      <c r="F3347" t="s">
        <v>5232</v>
      </c>
      <c r="G3347">
        <v>22453</v>
      </c>
      <c r="H3347">
        <v>2000</v>
      </c>
      <c r="I3347" s="25" t="s">
        <v>5232</v>
      </c>
      <c r="J3347" t="s">
        <v>2789</v>
      </c>
      <c r="M3347" s="49"/>
    </row>
    <row r="3348" spans="6:13" x14ac:dyDescent="0.25">
      <c r="F3348" t="s">
        <v>5232</v>
      </c>
      <c r="G3348">
        <v>22301</v>
      </c>
      <c r="H3348">
        <v>2000</v>
      </c>
      <c r="I3348" s="25" t="s">
        <v>5232</v>
      </c>
      <c r="J3348" t="s">
        <v>2789</v>
      </c>
      <c r="M3348" s="49"/>
    </row>
    <row r="3349" spans="6:13" x14ac:dyDescent="0.25">
      <c r="F3349" t="s">
        <v>5232</v>
      </c>
      <c r="G3349">
        <v>22307</v>
      </c>
      <c r="H3349">
        <v>2000</v>
      </c>
      <c r="I3349" s="25" t="s">
        <v>5232</v>
      </c>
      <c r="J3349" t="s">
        <v>2789</v>
      </c>
      <c r="M3349" s="49"/>
    </row>
    <row r="3350" spans="6:13" x14ac:dyDescent="0.25">
      <c r="F3350" t="s">
        <v>5232</v>
      </c>
      <c r="G3350">
        <v>22339</v>
      </c>
      <c r="H3350">
        <v>2000</v>
      </c>
      <c r="I3350" s="25" t="s">
        <v>5232</v>
      </c>
      <c r="J3350" t="s">
        <v>2789</v>
      </c>
      <c r="M3350" s="49"/>
    </row>
    <row r="3351" spans="6:13" x14ac:dyDescent="0.25">
      <c r="F3351" t="s">
        <v>5232</v>
      </c>
      <c r="G3351">
        <v>20253</v>
      </c>
      <c r="H3351">
        <v>2000</v>
      </c>
      <c r="I3351" s="25" t="s">
        <v>5232</v>
      </c>
      <c r="J3351" t="s">
        <v>2789</v>
      </c>
      <c r="M3351" s="49"/>
    </row>
    <row r="3352" spans="6:13" x14ac:dyDescent="0.25">
      <c r="F3352" t="s">
        <v>5232</v>
      </c>
      <c r="G3352">
        <v>22525</v>
      </c>
      <c r="H3352">
        <v>2000</v>
      </c>
      <c r="I3352" s="25" t="s">
        <v>5232</v>
      </c>
      <c r="J3352" t="s">
        <v>2789</v>
      </c>
      <c r="M3352" s="49"/>
    </row>
    <row r="3353" spans="6:13" x14ac:dyDescent="0.25">
      <c r="F3353" t="s">
        <v>5232</v>
      </c>
      <c r="G3353">
        <v>22415</v>
      </c>
      <c r="H3353">
        <v>2000</v>
      </c>
      <c r="I3353" s="25" t="s">
        <v>5232</v>
      </c>
      <c r="J3353" t="s">
        <v>2789</v>
      </c>
      <c r="M3353" s="49"/>
    </row>
    <row r="3354" spans="6:13" x14ac:dyDescent="0.25">
      <c r="F3354" t="s">
        <v>5232</v>
      </c>
      <c r="G3354">
        <v>22417</v>
      </c>
      <c r="H3354">
        <v>2000</v>
      </c>
      <c r="I3354" s="25" t="s">
        <v>5232</v>
      </c>
      <c r="J3354" t="s">
        <v>2789</v>
      </c>
      <c r="M3354" s="49"/>
    </row>
    <row r="3355" spans="6:13" x14ac:dyDescent="0.25">
      <c r="F3355" t="s">
        <v>5232</v>
      </c>
      <c r="G3355">
        <v>22587</v>
      </c>
      <c r="H3355">
        <v>2000</v>
      </c>
      <c r="I3355" s="25" t="s">
        <v>5232</v>
      </c>
      <c r="J3355" t="s">
        <v>2789</v>
      </c>
      <c r="M3355" s="49"/>
    </row>
    <row r="3356" spans="6:13" x14ac:dyDescent="0.25">
      <c r="F3356" t="s">
        <v>5232</v>
      </c>
      <c r="G3356">
        <v>22529</v>
      </c>
      <c r="H3356">
        <v>2000</v>
      </c>
      <c r="I3356" s="25" t="s">
        <v>5232</v>
      </c>
      <c r="J3356" t="s">
        <v>2789</v>
      </c>
      <c r="M3356" s="49"/>
    </row>
    <row r="3357" spans="6:13" x14ac:dyDescent="0.25">
      <c r="F3357" t="s">
        <v>5232</v>
      </c>
      <c r="G3357">
        <v>22419</v>
      </c>
      <c r="H3357">
        <v>2000</v>
      </c>
      <c r="I3357" s="25" t="s">
        <v>5232</v>
      </c>
      <c r="J3357" t="s">
        <v>2789</v>
      </c>
      <c r="M3357" s="49"/>
    </row>
    <row r="3358" spans="6:13" x14ac:dyDescent="0.25">
      <c r="F3358" t="s">
        <v>5232</v>
      </c>
      <c r="G3358">
        <v>22087</v>
      </c>
      <c r="H3358">
        <v>2000</v>
      </c>
      <c r="I3358" s="25" t="s">
        <v>5232</v>
      </c>
      <c r="J3358" t="s">
        <v>2789</v>
      </c>
      <c r="M3358" s="49"/>
    </row>
    <row r="3359" spans="6:13" x14ac:dyDescent="0.25">
      <c r="F3359" t="s">
        <v>5232</v>
      </c>
      <c r="G3359">
        <v>20535</v>
      </c>
      <c r="H3359">
        <v>2000</v>
      </c>
      <c r="I3359" s="25" t="s">
        <v>5232</v>
      </c>
      <c r="J3359" t="s">
        <v>2789</v>
      </c>
      <c r="M3359" s="49"/>
    </row>
    <row r="3360" spans="6:13" x14ac:dyDescent="0.25">
      <c r="F3360" t="s">
        <v>5232</v>
      </c>
      <c r="G3360">
        <v>21031</v>
      </c>
      <c r="H3360">
        <v>2000</v>
      </c>
      <c r="I3360" s="25" t="s">
        <v>5232</v>
      </c>
      <c r="J3360" t="s">
        <v>2789</v>
      </c>
      <c r="M3360" s="49"/>
    </row>
    <row r="3361" spans="6:13" x14ac:dyDescent="0.25">
      <c r="F3361" t="s">
        <v>5233</v>
      </c>
      <c r="G3361">
        <v>22113</v>
      </c>
      <c r="H3361">
        <v>1062</v>
      </c>
      <c r="I3361" s="25" t="s">
        <v>2706</v>
      </c>
      <c r="J3361" t="s">
        <v>2809</v>
      </c>
      <c r="M3361" s="49"/>
    </row>
    <row r="3362" spans="6:13" x14ac:dyDescent="0.25">
      <c r="F3362" t="s">
        <v>5233</v>
      </c>
      <c r="G3362">
        <v>22113</v>
      </c>
      <c r="H3362">
        <v>1062</v>
      </c>
      <c r="I3362" s="25" t="s">
        <v>2706</v>
      </c>
      <c r="J3362" t="s">
        <v>2809</v>
      </c>
      <c r="M3362" s="49"/>
    </row>
    <row r="3363" spans="6:13" x14ac:dyDescent="0.25">
      <c r="F3363" t="s">
        <v>5233</v>
      </c>
      <c r="G3363">
        <v>22113</v>
      </c>
      <c r="H3363">
        <v>2000</v>
      </c>
      <c r="I3363" s="25" t="s">
        <v>5232</v>
      </c>
      <c r="J3363" t="s">
        <v>2789</v>
      </c>
      <c r="M3363" s="49"/>
    </row>
    <row r="3364" spans="6:13" x14ac:dyDescent="0.25">
      <c r="F3364" t="s">
        <v>5233</v>
      </c>
      <c r="G3364">
        <v>22113</v>
      </c>
      <c r="H3364">
        <v>2000</v>
      </c>
      <c r="I3364" s="25" t="s">
        <v>5232</v>
      </c>
      <c r="J3364" t="s">
        <v>2789</v>
      </c>
      <c r="M3364" s="49"/>
    </row>
    <row r="3365" spans="6:13" x14ac:dyDescent="0.25">
      <c r="F3365" t="s">
        <v>5234</v>
      </c>
      <c r="G3365">
        <v>24805</v>
      </c>
      <c r="H3365">
        <v>1058</v>
      </c>
      <c r="I3365" s="25" t="s">
        <v>2706</v>
      </c>
      <c r="J3365" t="s">
        <v>2707</v>
      </c>
      <c r="M3365" s="49"/>
    </row>
    <row r="3366" spans="6:13" x14ac:dyDescent="0.25">
      <c r="F3366" t="s">
        <v>5235</v>
      </c>
      <c r="G3366">
        <v>31785</v>
      </c>
      <c r="H3366">
        <v>3252</v>
      </c>
      <c r="I3366" s="25" t="s">
        <v>2695</v>
      </c>
      <c r="J3366" t="s">
        <v>2760</v>
      </c>
      <c r="M3366" s="49"/>
    </row>
    <row r="3367" spans="6:13" x14ac:dyDescent="0.25">
      <c r="F3367" t="s">
        <v>5235</v>
      </c>
      <c r="G3367">
        <v>31789</v>
      </c>
      <c r="H3367">
        <v>3252</v>
      </c>
      <c r="I3367" s="25" t="s">
        <v>2695</v>
      </c>
      <c r="J3367" t="s">
        <v>2760</v>
      </c>
      <c r="M3367" s="49"/>
    </row>
    <row r="3368" spans="6:13" x14ac:dyDescent="0.25">
      <c r="F3368" t="s">
        <v>5235</v>
      </c>
      <c r="G3368">
        <v>31789</v>
      </c>
      <c r="H3368">
        <v>3252</v>
      </c>
      <c r="I3368" s="25" t="s">
        <v>2695</v>
      </c>
      <c r="J3368" t="s">
        <v>2760</v>
      </c>
      <c r="M3368" s="49"/>
    </row>
    <row r="3369" spans="6:13" x14ac:dyDescent="0.25">
      <c r="F3369" t="s">
        <v>5235</v>
      </c>
      <c r="G3369">
        <v>31789</v>
      </c>
      <c r="H3369">
        <v>3252</v>
      </c>
      <c r="I3369" s="25" t="s">
        <v>2695</v>
      </c>
      <c r="J3369" t="s">
        <v>2760</v>
      </c>
      <c r="M3369" s="49"/>
    </row>
    <row r="3370" spans="6:13" x14ac:dyDescent="0.25">
      <c r="F3370" t="s">
        <v>5235</v>
      </c>
      <c r="G3370">
        <v>31787</v>
      </c>
      <c r="H3370">
        <v>3252</v>
      </c>
      <c r="I3370" s="25" t="s">
        <v>2695</v>
      </c>
      <c r="J3370" t="s">
        <v>2760</v>
      </c>
      <c r="M3370" s="49"/>
    </row>
    <row r="3371" spans="6:13" x14ac:dyDescent="0.25">
      <c r="F3371" t="s">
        <v>5235</v>
      </c>
      <c r="G3371">
        <v>31789</v>
      </c>
      <c r="H3371">
        <v>3252</v>
      </c>
      <c r="I3371" s="25" t="s">
        <v>2695</v>
      </c>
      <c r="J3371" t="s">
        <v>2760</v>
      </c>
      <c r="M3371" s="49"/>
    </row>
    <row r="3372" spans="6:13" x14ac:dyDescent="0.25">
      <c r="F3372" t="s">
        <v>5236</v>
      </c>
      <c r="G3372">
        <v>22929</v>
      </c>
      <c r="H3372">
        <v>1053</v>
      </c>
      <c r="I3372" s="25" t="s">
        <v>2706</v>
      </c>
      <c r="J3372" t="s">
        <v>2814</v>
      </c>
      <c r="M3372" s="49"/>
    </row>
    <row r="3373" spans="6:13" x14ac:dyDescent="0.25">
      <c r="F3373" t="s">
        <v>5236</v>
      </c>
      <c r="G3373">
        <v>22929</v>
      </c>
      <c r="H3373">
        <v>1053</v>
      </c>
      <c r="I3373" s="25" t="s">
        <v>2706</v>
      </c>
      <c r="J3373" t="s">
        <v>2814</v>
      </c>
      <c r="M3373" s="49"/>
    </row>
    <row r="3374" spans="6:13" x14ac:dyDescent="0.25">
      <c r="F3374" t="s">
        <v>5236</v>
      </c>
      <c r="G3374">
        <v>22929</v>
      </c>
      <c r="H3374">
        <v>1053</v>
      </c>
      <c r="I3374" s="25" t="s">
        <v>2706</v>
      </c>
      <c r="J3374" t="s">
        <v>2814</v>
      </c>
      <c r="M3374" s="49"/>
    </row>
    <row r="3375" spans="6:13" x14ac:dyDescent="0.25">
      <c r="F3375" t="s">
        <v>5236</v>
      </c>
      <c r="G3375">
        <v>22929</v>
      </c>
      <c r="H3375">
        <v>1053</v>
      </c>
      <c r="I3375" s="25" t="s">
        <v>2706</v>
      </c>
      <c r="J3375" t="s">
        <v>2814</v>
      </c>
      <c r="M3375" s="49"/>
    </row>
    <row r="3376" spans="6:13" x14ac:dyDescent="0.25">
      <c r="F3376" t="s">
        <v>5236</v>
      </c>
      <c r="G3376">
        <v>22929</v>
      </c>
      <c r="H3376">
        <v>1062</v>
      </c>
      <c r="I3376" s="25" t="s">
        <v>2706</v>
      </c>
      <c r="J3376" t="s">
        <v>2809</v>
      </c>
      <c r="M3376" s="49"/>
    </row>
    <row r="3377" spans="6:13" x14ac:dyDescent="0.25">
      <c r="F3377" t="s">
        <v>5236</v>
      </c>
      <c r="G3377">
        <v>22929</v>
      </c>
      <c r="H3377">
        <v>1062</v>
      </c>
      <c r="I3377" s="25" t="s">
        <v>2706</v>
      </c>
      <c r="J3377" t="s">
        <v>2809</v>
      </c>
      <c r="M3377" s="49"/>
    </row>
    <row r="3378" spans="6:13" x14ac:dyDescent="0.25">
      <c r="F3378" t="s">
        <v>5236</v>
      </c>
      <c r="G3378">
        <v>22929</v>
      </c>
      <c r="H3378">
        <v>1062</v>
      </c>
      <c r="I3378" s="25" t="s">
        <v>2706</v>
      </c>
      <c r="J3378" t="s">
        <v>2809</v>
      </c>
      <c r="M3378" s="49"/>
    </row>
    <row r="3379" spans="6:13" x14ac:dyDescent="0.25">
      <c r="F3379" t="s">
        <v>5236</v>
      </c>
      <c r="G3379">
        <v>22929</v>
      </c>
      <c r="H3379">
        <v>1062</v>
      </c>
      <c r="I3379" s="25" t="s">
        <v>2706</v>
      </c>
      <c r="J3379" t="s">
        <v>2809</v>
      </c>
      <c r="M3379" s="49"/>
    </row>
    <row r="3380" spans="6:13" x14ac:dyDescent="0.25">
      <c r="F3380" t="s">
        <v>5237</v>
      </c>
      <c r="G3380">
        <v>59069</v>
      </c>
      <c r="H3380">
        <v>5915</v>
      </c>
      <c r="I3380" s="25" t="s">
        <v>2644</v>
      </c>
      <c r="J3380" t="s">
        <v>2794</v>
      </c>
      <c r="M3380" s="49"/>
    </row>
    <row r="3381" spans="6:13" x14ac:dyDescent="0.25">
      <c r="F3381" t="s">
        <v>5237</v>
      </c>
      <c r="G3381">
        <v>59077</v>
      </c>
      <c r="H3381">
        <v>5915</v>
      </c>
      <c r="I3381" s="25" t="s">
        <v>2644</v>
      </c>
      <c r="J3381" t="s">
        <v>2794</v>
      </c>
      <c r="M3381" s="49"/>
    </row>
    <row r="3382" spans="6:13" x14ac:dyDescent="0.25">
      <c r="F3382" t="s">
        <v>5237</v>
      </c>
      <c r="G3382">
        <v>59063</v>
      </c>
      <c r="H3382">
        <v>5915</v>
      </c>
      <c r="I3382" s="25" t="s">
        <v>2644</v>
      </c>
      <c r="J3382" t="s">
        <v>2794</v>
      </c>
      <c r="M3382" s="49"/>
    </row>
    <row r="3383" spans="6:13" x14ac:dyDescent="0.25">
      <c r="F3383" t="s">
        <v>5237</v>
      </c>
      <c r="G3383">
        <v>59067</v>
      </c>
      <c r="H3383">
        <v>5915</v>
      </c>
      <c r="I3383" s="25" t="s">
        <v>2644</v>
      </c>
      <c r="J3383" t="s">
        <v>2794</v>
      </c>
      <c r="M3383" s="49"/>
    </row>
    <row r="3384" spans="6:13" x14ac:dyDescent="0.25">
      <c r="F3384" t="s">
        <v>5237</v>
      </c>
      <c r="G3384">
        <v>59075</v>
      </c>
      <c r="H3384">
        <v>5915</v>
      </c>
      <c r="I3384" s="25" t="s">
        <v>2644</v>
      </c>
      <c r="J3384" t="s">
        <v>2794</v>
      </c>
      <c r="M3384" s="49"/>
    </row>
    <row r="3385" spans="6:13" x14ac:dyDescent="0.25">
      <c r="F3385" t="s">
        <v>5237</v>
      </c>
      <c r="G3385">
        <v>59073</v>
      </c>
      <c r="H3385">
        <v>5915</v>
      </c>
      <c r="I3385" s="25" t="s">
        <v>2644</v>
      </c>
      <c r="J3385" t="s">
        <v>2794</v>
      </c>
      <c r="M3385" s="49"/>
    </row>
    <row r="3386" spans="6:13" x14ac:dyDescent="0.25">
      <c r="F3386" t="s">
        <v>5237</v>
      </c>
      <c r="G3386">
        <v>59071</v>
      </c>
      <c r="H3386">
        <v>5915</v>
      </c>
      <c r="I3386" s="25" t="s">
        <v>2644</v>
      </c>
      <c r="J3386" t="s">
        <v>2794</v>
      </c>
      <c r="M3386" s="49"/>
    </row>
    <row r="3387" spans="6:13" x14ac:dyDescent="0.25">
      <c r="F3387" t="s">
        <v>5237</v>
      </c>
      <c r="G3387">
        <v>59065</v>
      </c>
      <c r="H3387">
        <v>5915</v>
      </c>
      <c r="I3387" s="25" t="s">
        <v>2644</v>
      </c>
      <c r="J3387" t="s">
        <v>2794</v>
      </c>
      <c r="M3387" s="49"/>
    </row>
    <row r="3388" spans="6:13" x14ac:dyDescent="0.25">
      <c r="F3388" t="s">
        <v>5237</v>
      </c>
      <c r="G3388">
        <v>67580</v>
      </c>
      <c r="H3388">
        <v>7331</v>
      </c>
      <c r="I3388" s="25" t="s">
        <v>2744</v>
      </c>
      <c r="J3388" t="s">
        <v>2650</v>
      </c>
      <c r="M3388" s="49"/>
    </row>
    <row r="3389" spans="6:13" x14ac:dyDescent="0.25">
      <c r="F3389" t="s">
        <v>5238</v>
      </c>
      <c r="G3389">
        <v>57577</v>
      </c>
      <c r="H3389">
        <v>7132</v>
      </c>
      <c r="I3389" s="25" t="s">
        <v>2744</v>
      </c>
      <c r="J3389" t="s">
        <v>3022</v>
      </c>
      <c r="M3389" s="49"/>
    </row>
    <row r="3390" spans="6:13" x14ac:dyDescent="0.25">
      <c r="F3390" t="s">
        <v>5239</v>
      </c>
      <c r="G3390">
        <v>21714</v>
      </c>
      <c r="H3390">
        <v>3359</v>
      </c>
      <c r="I3390" s="25" t="s">
        <v>2695</v>
      </c>
      <c r="J3390" t="s">
        <v>2779</v>
      </c>
      <c r="M3390" s="49"/>
    </row>
    <row r="3391" spans="6:13" x14ac:dyDescent="0.25">
      <c r="F3391" t="s">
        <v>5240</v>
      </c>
      <c r="G3391">
        <v>97762</v>
      </c>
      <c r="H3391">
        <v>9672</v>
      </c>
      <c r="I3391" s="25" t="s">
        <v>2671</v>
      </c>
      <c r="J3391" t="s">
        <v>3241</v>
      </c>
      <c r="M3391" s="49"/>
    </row>
    <row r="3392" spans="6:13" x14ac:dyDescent="0.25">
      <c r="F3392" t="s">
        <v>5241</v>
      </c>
      <c r="G3392">
        <v>63546</v>
      </c>
      <c r="H3392">
        <v>6435</v>
      </c>
      <c r="I3392" s="25" t="s">
        <v>2667</v>
      </c>
      <c r="J3392" t="s">
        <v>3324</v>
      </c>
      <c r="M3392" s="49"/>
    </row>
    <row r="3393" spans="6:13" x14ac:dyDescent="0.25">
      <c r="F3393" t="s">
        <v>5242</v>
      </c>
      <c r="G3393">
        <v>46499</v>
      </c>
      <c r="H3393">
        <v>5170</v>
      </c>
      <c r="I3393" s="25" t="s">
        <v>2644</v>
      </c>
      <c r="J3393" t="s">
        <v>2949</v>
      </c>
      <c r="M3393" s="49"/>
    </row>
    <row r="3394" spans="6:13" x14ac:dyDescent="0.25">
      <c r="F3394" t="s">
        <v>5243</v>
      </c>
      <c r="G3394">
        <v>24816</v>
      </c>
      <c r="H3394">
        <v>1058</v>
      </c>
      <c r="I3394" s="25" t="s">
        <v>2706</v>
      </c>
      <c r="J3394" t="s">
        <v>2707</v>
      </c>
      <c r="M3394" s="49"/>
    </row>
    <row r="3395" spans="6:13" x14ac:dyDescent="0.25">
      <c r="F3395" t="s">
        <v>5244</v>
      </c>
      <c r="G3395">
        <v>63450</v>
      </c>
      <c r="H3395">
        <v>6435</v>
      </c>
      <c r="I3395" s="25" t="s">
        <v>2667</v>
      </c>
      <c r="J3395" t="s">
        <v>3324</v>
      </c>
      <c r="M3395" s="49"/>
    </row>
    <row r="3396" spans="6:13" x14ac:dyDescent="0.25">
      <c r="F3396" t="s">
        <v>5244</v>
      </c>
      <c r="G3396">
        <v>63456</v>
      </c>
      <c r="H3396">
        <v>6435</v>
      </c>
      <c r="I3396" s="25" t="s">
        <v>2667</v>
      </c>
      <c r="J3396" t="s">
        <v>3324</v>
      </c>
      <c r="M3396" s="49"/>
    </row>
    <row r="3397" spans="6:13" x14ac:dyDescent="0.25">
      <c r="F3397" t="s">
        <v>5244</v>
      </c>
      <c r="G3397">
        <v>63457</v>
      </c>
      <c r="H3397">
        <v>6435</v>
      </c>
      <c r="I3397" s="25" t="s">
        <v>2667</v>
      </c>
      <c r="J3397" t="s">
        <v>3324</v>
      </c>
      <c r="M3397" s="49"/>
    </row>
    <row r="3398" spans="6:13" x14ac:dyDescent="0.25">
      <c r="F3398" t="s">
        <v>5244</v>
      </c>
      <c r="G3398">
        <v>63452</v>
      </c>
      <c r="H3398">
        <v>6435</v>
      </c>
      <c r="I3398" s="25" t="s">
        <v>2667</v>
      </c>
      <c r="J3398" t="s">
        <v>3324</v>
      </c>
      <c r="M3398" s="49"/>
    </row>
    <row r="3399" spans="6:13" x14ac:dyDescent="0.25">
      <c r="F3399" t="s">
        <v>5244</v>
      </c>
      <c r="G3399">
        <v>63454</v>
      </c>
      <c r="H3399">
        <v>6435</v>
      </c>
      <c r="I3399" s="25" t="s">
        <v>2667</v>
      </c>
      <c r="J3399" t="s">
        <v>3324</v>
      </c>
      <c r="M3399" s="49"/>
    </row>
    <row r="3400" spans="6:13" x14ac:dyDescent="0.25">
      <c r="F3400" t="s">
        <v>5245</v>
      </c>
      <c r="G3400">
        <v>21256</v>
      </c>
      <c r="H3400">
        <v>3353</v>
      </c>
      <c r="I3400" s="25" t="s">
        <v>2695</v>
      </c>
      <c r="J3400" t="s">
        <v>2797</v>
      </c>
      <c r="M3400" s="49"/>
    </row>
    <row r="3401" spans="6:13" x14ac:dyDescent="0.25">
      <c r="F3401" t="s">
        <v>5246</v>
      </c>
      <c r="G3401">
        <v>24983</v>
      </c>
      <c r="H3401">
        <v>1059</v>
      </c>
      <c r="I3401" s="25" t="s">
        <v>2706</v>
      </c>
      <c r="J3401" t="s">
        <v>2975</v>
      </c>
      <c r="M3401" s="49"/>
    </row>
    <row r="3402" spans="6:13" x14ac:dyDescent="0.25">
      <c r="F3402" t="s">
        <v>5246</v>
      </c>
      <c r="G3402">
        <v>24976</v>
      </c>
      <c r="H3402">
        <v>1059</v>
      </c>
      <c r="I3402" s="25" t="s">
        <v>2706</v>
      </c>
      <c r="J3402" t="s">
        <v>2975</v>
      </c>
      <c r="M3402" s="49"/>
    </row>
    <row r="3403" spans="6:13" x14ac:dyDescent="0.25">
      <c r="F3403" t="s">
        <v>5247</v>
      </c>
      <c r="G3403">
        <v>21447</v>
      </c>
      <c r="H3403">
        <v>3355</v>
      </c>
      <c r="I3403" s="25" t="s">
        <v>2695</v>
      </c>
      <c r="J3403" t="s">
        <v>2750</v>
      </c>
      <c r="M3403" s="49"/>
    </row>
    <row r="3404" spans="6:13" x14ac:dyDescent="0.25">
      <c r="F3404" t="s">
        <v>5248</v>
      </c>
      <c r="G3404">
        <v>25557</v>
      </c>
      <c r="H3404">
        <v>1058</v>
      </c>
      <c r="I3404" s="25" t="s">
        <v>2706</v>
      </c>
      <c r="J3404" t="s">
        <v>2707</v>
      </c>
      <c r="M3404" s="49"/>
    </row>
    <row r="3405" spans="6:13" x14ac:dyDescent="0.25">
      <c r="F3405" t="s">
        <v>5249</v>
      </c>
      <c r="G3405">
        <v>67374</v>
      </c>
      <c r="H3405">
        <v>7338</v>
      </c>
      <c r="I3405" s="25" t="s">
        <v>2744</v>
      </c>
      <c r="J3405" t="s">
        <v>3069</v>
      </c>
      <c r="M3405" s="49"/>
    </row>
    <row r="3406" spans="6:13" x14ac:dyDescent="0.25">
      <c r="F3406" t="s">
        <v>5250</v>
      </c>
      <c r="G3406">
        <v>29386</v>
      </c>
      <c r="H3406">
        <v>3151</v>
      </c>
      <c r="I3406" s="25" t="s">
        <v>2695</v>
      </c>
      <c r="J3406" t="s">
        <v>2747</v>
      </c>
      <c r="M3406" s="49"/>
    </row>
    <row r="3407" spans="6:13" x14ac:dyDescent="0.25">
      <c r="F3407" t="s">
        <v>5251</v>
      </c>
      <c r="G3407">
        <v>34346</v>
      </c>
      <c r="H3407">
        <v>3159</v>
      </c>
      <c r="I3407" s="25" t="s">
        <v>2695</v>
      </c>
      <c r="J3407" t="s">
        <v>2714</v>
      </c>
      <c r="M3407" s="49"/>
    </row>
    <row r="3408" spans="6:13" x14ac:dyDescent="0.25">
      <c r="F3408" t="s">
        <v>2941</v>
      </c>
      <c r="G3408">
        <v>30629</v>
      </c>
      <c r="H3408">
        <v>3241</v>
      </c>
      <c r="I3408" s="25" t="s">
        <v>2695</v>
      </c>
      <c r="J3408" t="s">
        <v>2942</v>
      </c>
      <c r="M3408" s="49"/>
    </row>
    <row r="3409" spans="6:13" x14ac:dyDescent="0.25">
      <c r="F3409" t="s">
        <v>2941</v>
      </c>
      <c r="G3409">
        <v>30459</v>
      </c>
      <c r="H3409">
        <v>3241</v>
      </c>
      <c r="I3409" s="25" t="s">
        <v>2695</v>
      </c>
      <c r="J3409" t="s">
        <v>2942</v>
      </c>
      <c r="M3409" s="49"/>
    </row>
    <row r="3410" spans="6:13" x14ac:dyDescent="0.25">
      <c r="F3410" t="s">
        <v>2941</v>
      </c>
      <c r="G3410">
        <v>30165</v>
      </c>
      <c r="H3410">
        <v>3241</v>
      </c>
      <c r="I3410" s="25" t="s">
        <v>2695</v>
      </c>
      <c r="J3410" t="s">
        <v>2942</v>
      </c>
      <c r="M3410" s="49"/>
    </row>
    <row r="3411" spans="6:13" x14ac:dyDescent="0.25">
      <c r="F3411" t="s">
        <v>2941</v>
      </c>
      <c r="G3411">
        <v>30163</v>
      </c>
      <c r="H3411">
        <v>3241</v>
      </c>
      <c r="I3411" s="25" t="s">
        <v>2695</v>
      </c>
      <c r="J3411" t="s">
        <v>2942</v>
      </c>
      <c r="M3411" s="49"/>
    </row>
    <row r="3412" spans="6:13" x14ac:dyDescent="0.25">
      <c r="F3412" t="s">
        <v>2941</v>
      </c>
      <c r="G3412">
        <v>30169</v>
      </c>
      <c r="H3412">
        <v>3241</v>
      </c>
      <c r="I3412" s="25" t="s">
        <v>2695</v>
      </c>
      <c r="J3412" t="s">
        <v>2942</v>
      </c>
      <c r="M3412" s="49"/>
    </row>
    <row r="3413" spans="6:13" x14ac:dyDescent="0.25">
      <c r="F3413" t="s">
        <v>2941</v>
      </c>
      <c r="G3413">
        <v>30159</v>
      </c>
      <c r="H3413">
        <v>3241</v>
      </c>
      <c r="I3413" s="25" t="s">
        <v>2695</v>
      </c>
      <c r="J3413" t="s">
        <v>2942</v>
      </c>
      <c r="M3413" s="49"/>
    </row>
    <row r="3414" spans="6:13" x14ac:dyDescent="0.25">
      <c r="F3414" t="s">
        <v>2941</v>
      </c>
      <c r="G3414">
        <v>30655</v>
      </c>
      <c r="H3414">
        <v>3241</v>
      </c>
      <c r="I3414" s="25" t="s">
        <v>2695</v>
      </c>
      <c r="J3414" t="s">
        <v>2942</v>
      </c>
      <c r="M3414" s="49"/>
    </row>
    <row r="3415" spans="6:13" x14ac:dyDescent="0.25">
      <c r="F3415" t="s">
        <v>2941</v>
      </c>
      <c r="G3415">
        <v>30161</v>
      </c>
      <c r="H3415">
        <v>3241</v>
      </c>
      <c r="I3415" s="25" t="s">
        <v>2695</v>
      </c>
      <c r="J3415" t="s">
        <v>2942</v>
      </c>
      <c r="M3415" s="49"/>
    </row>
    <row r="3416" spans="6:13" x14ac:dyDescent="0.25">
      <c r="F3416" t="s">
        <v>2941</v>
      </c>
      <c r="G3416">
        <v>30161</v>
      </c>
      <c r="H3416">
        <v>3241</v>
      </c>
      <c r="I3416" s="25" t="s">
        <v>2695</v>
      </c>
      <c r="J3416" t="s">
        <v>2942</v>
      </c>
      <c r="M3416" s="49"/>
    </row>
    <row r="3417" spans="6:13" x14ac:dyDescent="0.25">
      <c r="F3417" t="s">
        <v>2941</v>
      </c>
      <c r="G3417">
        <v>30559</v>
      </c>
      <c r="H3417">
        <v>3241</v>
      </c>
      <c r="I3417" s="25" t="s">
        <v>2695</v>
      </c>
      <c r="J3417" t="s">
        <v>2942</v>
      </c>
      <c r="M3417" s="49"/>
    </row>
    <row r="3418" spans="6:13" x14ac:dyDescent="0.25">
      <c r="F3418" t="s">
        <v>2941</v>
      </c>
      <c r="G3418">
        <v>30521</v>
      </c>
      <c r="H3418">
        <v>3241</v>
      </c>
      <c r="I3418" s="25" t="s">
        <v>2695</v>
      </c>
      <c r="J3418" t="s">
        <v>2942</v>
      </c>
      <c r="M3418" s="49"/>
    </row>
    <row r="3419" spans="6:13" x14ac:dyDescent="0.25">
      <c r="F3419" t="s">
        <v>2941</v>
      </c>
      <c r="G3419">
        <v>30175</v>
      </c>
      <c r="H3419">
        <v>3241</v>
      </c>
      <c r="I3419" s="25" t="s">
        <v>2695</v>
      </c>
      <c r="J3419" t="s">
        <v>2942</v>
      </c>
      <c r="M3419" s="49"/>
    </row>
    <row r="3420" spans="6:13" x14ac:dyDescent="0.25">
      <c r="F3420" t="s">
        <v>2941</v>
      </c>
      <c r="G3420">
        <v>30625</v>
      </c>
      <c r="H3420">
        <v>3241</v>
      </c>
      <c r="I3420" s="25" t="s">
        <v>2695</v>
      </c>
      <c r="J3420" t="s">
        <v>2942</v>
      </c>
      <c r="M3420" s="49"/>
    </row>
    <row r="3421" spans="6:13" x14ac:dyDescent="0.25">
      <c r="F3421" t="s">
        <v>2941</v>
      </c>
      <c r="G3421">
        <v>30179</v>
      </c>
      <c r="H3421">
        <v>3241</v>
      </c>
      <c r="I3421" s="25" t="s">
        <v>2695</v>
      </c>
      <c r="J3421" t="s">
        <v>2942</v>
      </c>
      <c r="M3421" s="49"/>
    </row>
    <row r="3422" spans="6:13" x14ac:dyDescent="0.25">
      <c r="F3422" t="s">
        <v>2941</v>
      </c>
      <c r="G3422">
        <v>30167</v>
      </c>
      <c r="H3422">
        <v>3241</v>
      </c>
      <c r="I3422" s="25" t="s">
        <v>2695</v>
      </c>
      <c r="J3422" t="s">
        <v>2942</v>
      </c>
      <c r="M3422" s="49"/>
    </row>
    <row r="3423" spans="6:13" x14ac:dyDescent="0.25">
      <c r="F3423" t="s">
        <v>2941</v>
      </c>
      <c r="G3423">
        <v>30419</v>
      </c>
      <c r="H3423">
        <v>3241</v>
      </c>
      <c r="I3423" s="25" t="s">
        <v>2695</v>
      </c>
      <c r="J3423" t="s">
        <v>2942</v>
      </c>
      <c r="M3423" s="49"/>
    </row>
    <row r="3424" spans="6:13" x14ac:dyDescent="0.25">
      <c r="F3424" t="s">
        <v>2941</v>
      </c>
      <c r="G3424">
        <v>30171</v>
      </c>
      <c r="H3424">
        <v>3241</v>
      </c>
      <c r="I3424" s="25" t="s">
        <v>2695</v>
      </c>
      <c r="J3424" t="s">
        <v>2942</v>
      </c>
      <c r="M3424" s="49"/>
    </row>
    <row r="3425" spans="6:13" x14ac:dyDescent="0.25">
      <c r="F3425" t="s">
        <v>2941</v>
      </c>
      <c r="G3425">
        <v>30659</v>
      </c>
      <c r="H3425">
        <v>3241</v>
      </c>
      <c r="I3425" s="25" t="s">
        <v>2695</v>
      </c>
      <c r="J3425" t="s">
        <v>2942</v>
      </c>
      <c r="M3425" s="49"/>
    </row>
    <row r="3426" spans="6:13" x14ac:dyDescent="0.25">
      <c r="F3426" t="s">
        <v>2941</v>
      </c>
      <c r="G3426">
        <v>30455</v>
      </c>
      <c r="H3426">
        <v>3241</v>
      </c>
      <c r="I3426" s="25" t="s">
        <v>2695</v>
      </c>
      <c r="J3426" t="s">
        <v>2942</v>
      </c>
      <c r="M3426" s="49"/>
    </row>
    <row r="3427" spans="6:13" x14ac:dyDescent="0.25">
      <c r="F3427" t="s">
        <v>2941</v>
      </c>
      <c r="G3427">
        <v>30453</v>
      </c>
      <c r="H3427">
        <v>3241</v>
      </c>
      <c r="I3427" s="25" t="s">
        <v>2695</v>
      </c>
      <c r="J3427" t="s">
        <v>2942</v>
      </c>
      <c r="M3427" s="49"/>
    </row>
    <row r="3428" spans="6:13" x14ac:dyDescent="0.25">
      <c r="F3428" t="s">
        <v>2941</v>
      </c>
      <c r="G3428">
        <v>30449</v>
      </c>
      <c r="H3428">
        <v>3241</v>
      </c>
      <c r="I3428" s="25" t="s">
        <v>2695</v>
      </c>
      <c r="J3428" t="s">
        <v>2942</v>
      </c>
      <c r="M3428" s="49"/>
    </row>
    <row r="3429" spans="6:13" x14ac:dyDescent="0.25">
      <c r="F3429" t="s">
        <v>2941</v>
      </c>
      <c r="G3429">
        <v>30173</v>
      </c>
      <c r="H3429">
        <v>3241</v>
      </c>
      <c r="I3429" s="25" t="s">
        <v>2695</v>
      </c>
      <c r="J3429" t="s">
        <v>2942</v>
      </c>
      <c r="M3429" s="49"/>
    </row>
    <row r="3430" spans="6:13" x14ac:dyDescent="0.25">
      <c r="F3430" t="s">
        <v>2941</v>
      </c>
      <c r="G3430">
        <v>30539</v>
      </c>
      <c r="H3430">
        <v>3241</v>
      </c>
      <c r="I3430" s="25" t="s">
        <v>2695</v>
      </c>
      <c r="J3430" t="s">
        <v>2942</v>
      </c>
      <c r="M3430" s="49"/>
    </row>
    <row r="3431" spans="6:13" x14ac:dyDescent="0.25">
      <c r="F3431" t="s">
        <v>2941</v>
      </c>
      <c r="G3431">
        <v>30457</v>
      </c>
      <c r="H3431">
        <v>3241</v>
      </c>
      <c r="I3431" s="25" t="s">
        <v>2695</v>
      </c>
      <c r="J3431" t="s">
        <v>2942</v>
      </c>
      <c r="M3431" s="49"/>
    </row>
    <row r="3432" spans="6:13" x14ac:dyDescent="0.25">
      <c r="F3432" t="s">
        <v>2941</v>
      </c>
      <c r="G3432">
        <v>30627</v>
      </c>
      <c r="H3432">
        <v>3241</v>
      </c>
      <c r="I3432" s="25" t="s">
        <v>2695</v>
      </c>
      <c r="J3432" t="s">
        <v>2942</v>
      </c>
      <c r="M3432" s="49"/>
    </row>
    <row r="3433" spans="6:13" x14ac:dyDescent="0.25">
      <c r="F3433" t="s">
        <v>2941</v>
      </c>
      <c r="G3433">
        <v>30451</v>
      </c>
      <c r="H3433">
        <v>3241</v>
      </c>
      <c r="I3433" s="25" t="s">
        <v>2695</v>
      </c>
      <c r="J3433" t="s">
        <v>2942</v>
      </c>
      <c r="M3433" s="49"/>
    </row>
    <row r="3434" spans="6:13" x14ac:dyDescent="0.25">
      <c r="F3434" t="s">
        <v>2941</v>
      </c>
      <c r="G3434">
        <v>30177</v>
      </c>
      <c r="H3434">
        <v>3241</v>
      </c>
      <c r="I3434" s="25" t="s">
        <v>2695</v>
      </c>
      <c r="J3434" t="s">
        <v>2942</v>
      </c>
      <c r="M3434" s="49"/>
    </row>
    <row r="3435" spans="6:13" x14ac:dyDescent="0.25">
      <c r="F3435" t="s">
        <v>2941</v>
      </c>
      <c r="G3435">
        <v>30519</v>
      </c>
      <c r="H3435">
        <v>3241</v>
      </c>
      <c r="I3435" s="25" t="s">
        <v>2695</v>
      </c>
      <c r="J3435" t="s">
        <v>2942</v>
      </c>
      <c r="M3435" s="49"/>
    </row>
    <row r="3436" spans="6:13" x14ac:dyDescent="0.25">
      <c r="F3436" t="s">
        <v>2941</v>
      </c>
      <c r="G3436">
        <v>30657</v>
      </c>
      <c r="H3436">
        <v>3241</v>
      </c>
      <c r="I3436" s="25" t="s">
        <v>2695</v>
      </c>
      <c r="J3436" t="s">
        <v>2942</v>
      </c>
      <c r="M3436" s="49"/>
    </row>
    <row r="3437" spans="6:13" x14ac:dyDescent="0.25">
      <c r="F3437" t="s">
        <v>2941</v>
      </c>
      <c r="G3437">
        <v>30159</v>
      </c>
      <c r="H3437">
        <v>3241</v>
      </c>
      <c r="I3437" s="25" t="s">
        <v>2695</v>
      </c>
      <c r="J3437" t="s">
        <v>2942</v>
      </c>
      <c r="M3437" s="49"/>
    </row>
    <row r="3438" spans="6:13" x14ac:dyDescent="0.25">
      <c r="F3438" t="s">
        <v>5252</v>
      </c>
      <c r="G3438">
        <v>29582</v>
      </c>
      <c r="H3438">
        <v>3360</v>
      </c>
      <c r="I3438" s="25" t="s">
        <v>2695</v>
      </c>
      <c r="J3438" t="s">
        <v>3021</v>
      </c>
      <c r="M3438" s="49"/>
    </row>
    <row r="3439" spans="6:13" x14ac:dyDescent="0.25">
      <c r="F3439" t="s">
        <v>5253</v>
      </c>
      <c r="G3439">
        <v>21271</v>
      </c>
      <c r="H3439">
        <v>3353</v>
      </c>
      <c r="I3439" s="25" t="s">
        <v>2695</v>
      </c>
      <c r="J3439" t="s">
        <v>2797</v>
      </c>
      <c r="M3439" s="49"/>
    </row>
    <row r="3440" spans="6:13" x14ac:dyDescent="0.25">
      <c r="F3440" t="s">
        <v>5254</v>
      </c>
      <c r="G3440">
        <v>91230</v>
      </c>
      <c r="H3440">
        <v>9574</v>
      </c>
      <c r="I3440" s="25" t="s">
        <v>2671</v>
      </c>
      <c r="J3440" t="s">
        <v>2912</v>
      </c>
      <c r="M3440" s="49"/>
    </row>
    <row r="3441" spans="6:13" x14ac:dyDescent="0.25">
      <c r="F3441" t="s">
        <v>5255</v>
      </c>
      <c r="G3441">
        <v>39365</v>
      </c>
      <c r="H3441">
        <v>15083</v>
      </c>
      <c r="I3441" s="25" t="s">
        <v>2862</v>
      </c>
      <c r="J3441" t="s">
        <v>2673</v>
      </c>
      <c r="M3441" s="49"/>
    </row>
    <row r="3442" spans="6:13" x14ac:dyDescent="0.25">
      <c r="F3442" t="s">
        <v>2797</v>
      </c>
      <c r="G3442">
        <v>86655</v>
      </c>
      <c r="H3442">
        <v>9779</v>
      </c>
      <c r="I3442" s="25" t="s">
        <v>2671</v>
      </c>
      <c r="J3442" t="s">
        <v>2901</v>
      </c>
      <c r="M3442" s="49"/>
    </row>
    <row r="3443" spans="6:13" x14ac:dyDescent="0.25">
      <c r="F3443" t="s">
        <v>5256</v>
      </c>
      <c r="G3443">
        <v>37181</v>
      </c>
      <c r="H3443">
        <v>3155</v>
      </c>
      <c r="I3443" s="25" t="s">
        <v>2695</v>
      </c>
      <c r="J3443" t="s">
        <v>3274</v>
      </c>
      <c r="M3443" s="49"/>
    </row>
    <row r="3444" spans="6:13" x14ac:dyDescent="0.25">
      <c r="F3444" t="s">
        <v>5257</v>
      </c>
      <c r="G3444">
        <v>74736</v>
      </c>
      <c r="H3444">
        <v>8225</v>
      </c>
      <c r="I3444" s="25" t="s">
        <v>2639</v>
      </c>
      <c r="J3444" t="s">
        <v>2729</v>
      </c>
      <c r="M3444" s="49"/>
    </row>
    <row r="3445" spans="6:13" x14ac:dyDescent="0.25">
      <c r="F3445" t="s">
        <v>5258</v>
      </c>
      <c r="G3445">
        <v>78739</v>
      </c>
      <c r="H3445">
        <v>8325</v>
      </c>
      <c r="I3445" s="25" t="s">
        <v>2639</v>
      </c>
      <c r="J3445" t="s">
        <v>2829</v>
      </c>
      <c r="M3445" s="49"/>
    </row>
    <row r="3446" spans="6:13" x14ac:dyDescent="0.25">
      <c r="F3446" t="s">
        <v>5259</v>
      </c>
      <c r="G3446">
        <v>74239</v>
      </c>
      <c r="H3446">
        <v>8125</v>
      </c>
      <c r="I3446" s="25" t="s">
        <v>2639</v>
      </c>
      <c r="J3446" t="s">
        <v>2681</v>
      </c>
      <c r="M3446" s="49"/>
    </row>
    <row r="3447" spans="6:13" x14ac:dyDescent="0.25">
      <c r="F3447" t="s">
        <v>5260</v>
      </c>
      <c r="G3447">
        <v>49733</v>
      </c>
      <c r="H3447">
        <v>3454</v>
      </c>
      <c r="I3447" s="25" t="s">
        <v>2695</v>
      </c>
      <c r="J3447" t="s">
        <v>2739</v>
      </c>
      <c r="M3447" s="49"/>
    </row>
    <row r="3448" spans="6:13" x14ac:dyDescent="0.25">
      <c r="F3448" t="s">
        <v>5261</v>
      </c>
      <c r="G3448">
        <v>55595</v>
      </c>
      <c r="H3448">
        <v>7133</v>
      </c>
      <c r="I3448" s="25" t="s">
        <v>2744</v>
      </c>
      <c r="J3448" t="s">
        <v>2658</v>
      </c>
      <c r="M3448" s="49"/>
    </row>
    <row r="3449" spans="6:13" x14ac:dyDescent="0.25">
      <c r="F3449" t="s">
        <v>5261</v>
      </c>
      <c r="G3449">
        <v>55595</v>
      </c>
      <c r="H3449">
        <v>7133</v>
      </c>
      <c r="I3449" s="25" t="s">
        <v>2744</v>
      </c>
      <c r="J3449" t="s">
        <v>2658</v>
      </c>
      <c r="M3449" s="49"/>
    </row>
    <row r="3450" spans="6:13" x14ac:dyDescent="0.25">
      <c r="F3450" t="s">
        <v>5262</v>
      </c>
      <c r="G3450">
        <v>21228</v>
      </c>
      <c r="H3450">
        <v>3353</v>
      </c>
      <c r="I3450" s="25" t="s">
        <v>2695</v>
      </c>
      <c r="J3450" t="s">
        <v>2797</v>
      </c>
      <c r="M3450" s="49"/>
    </row>
    <row r="3451" spans="6:13" x14ac:dyDescent="0.25">
      <c r="F3451" t="s">
        <v>5263</v>
      </c>
      <c r="G3451">
        <v>27243</v>
      </c>
      <c r="H3451">
        <v>3458</v>
      </c>
      <c r="I3451" s="25" t="s">
        <v>2695</v>
      </c>
      <c r="J3451" t="s">
        <v>2906</v>
      </c>
      <c r="M3451" s="49"/>
    </row>
    <row r="3452" spans="6:13" x14ac:dyDescent="0.25">
      <c r="F3452" t="s">
        <v>5264</v>
      </c>
      <c r="G3452">
        <v>24955</v>
      </c>
      <c r="H3452">
        <v>1059</v>
      </c>
      <c r="I3452" s="25" t="s">
        <v>2706</v>
      </c>
      <c r="J3452" t="s">
        <v>2975</v>
      </c>
      <c r="M3452" s="49"/>
    </row>
    <row r="3453" spans="6:13" x14ac:dyDescent="0.25">
      <c r="F3453" t="s">
        <v>5265</v>
      </c>
      <c r="G3453">
        <v>95499</v>
      </c>
      <c r="H3453">
        <v>9477</v>
      </c>
      <c r="I3453" s="25" t="s">
        <v>2671</v>
      </c>
      <c r="J3453" t="s">
        <v>5006</v>
      </c>
      <c r="M3453" s="49"/>
    </row>
    <row r="3454" spans="6:13" x14ac:dyDescent="0.25">
      <c r="F3454" t="s">
        <v>5266</v>
      </c>
      <c r="G3454">
        <v>21698</v>
      </c>
      <c r="H3454">
        <v>3359</v>
      </c>
      <c r="I3454" s="25" t="s">
        <v>2695</v>
      </c>
      <c r="J3454" t="s">
        <v>2779</v>
      </c>
      <c r="M3454" s="49"/>
    </row>
    <row r="3455" spans="6:13" x14ac:dyDescent="0.25">
      <c r="F3455" t="s">
        <v>5267</v>
      </c>
      <c r="G3455">
        <v>33428</v>
      </c>
      <c r="H3455">
        <v>5754</v>
      </c>
      <c r="I3455" s="25" t="s">
        <v>2644</v>
      </c>
      <c r="J3455" t="s">
        <v>2786</v>
      </c>
      <c r="M3455" s="49"/>
    </row>
    <row r="3456" spans="6:13" x14ac:dyDescent="0.25">
      <c r="F3456" t="s">
        <v>5268</v>
      </c>
      <c r="G3456">
        <v>38829</v>
      </c>
      <c r="H3456">
        <v>15085</v>
      </c>
      <c r="I3456" s="25" t="s">
        <v>2862</v>
      </c>
      <c r="J3456" t="s">
        <v>2799</v>
      </c>
      <c r="M3456" s="49"/>
    </row>
    <row r="3457" spans="6:13" x14ac:dyDescent="0.25">
      <c r="F3457" t="s">
        <v>5269</v>
      </c>
      <c r="G3457">
        <v>31177</v>
      </c>
      <c r="H3457">
        <v>3254</v>
      </c>
      <c r="I3457" s="25" t="s">
        <v>2695</v>
      </c>
      <c r="J3457" t="s">
        <v>2817</v>
      </c>
      <c r="M3457" s="49"/>
    </row>
    <row r="3458" spans="6:13" x14ac:dyDescent="0.25">
      <c r="F3458" t="s">
        <v>5270</v>
      </c>
      <c r="G3458">
        <v>24628</v>
      </c>
      <c r="H3458">
        <v>1060</v>
      </c>
      <c r="I3458" s="25" t="s">
        <v>2706</v>
      </c>
      <c r="J3458" t="s">
        <v>2984</v>
      </c>
      <c r="M3458" s="49"/>
    </row>
    <row r="3459" spans="6:13" x14ac:dyDescent="0.25">
      <c r="F3459" t="s">
        <v>5271</v>
      </c>
      <c r="G3459">
        <v>8118</v>
      </c>
      <c r="H3459">
        <v>14524</v>
      </c>
      <c r="I3459" s="25" t="s">
        <v>2756</v>
      </c>
      <c r="J3459" t="s">
        <v>4045</v>
      </c>
      <c r="M3459" s="49"/>
    </row>
    <row r="3460" spans="6:13" x14ac:dyDescent="0.25">
      <c r="F3460" t="s">
        <v>5272</v>
      </c>
      <c r="G3460">
        <v>4746</v>
      </c>
      <c r="H3460">
        <v>14522</v>
      </c>
      <c r="I3460" s="25" t="s">
        <v>2756</v>
      </c>
      <c r="J3460" t="s">
        <v>2721</v>
      </c>
      <c r="M3460" s="49"/>
    </row>
    <row r="3461" spans="6:13" x14ac:dyDescent="0.25">
      <c r="F3461" t="s">
        <v>5273</v>
      </c>
      <c r="G3461">
        <v>67376</v>
      </c>
      <c r="H3461">
        <v>7338</v>
      </c>
      <c r="I3461" s="25" t="s">
        <v>2744</v>
      </c>
      <c r="J3461" t="s">
        <v>3069</v>
      </c>
      <c r="M3461" s="49"/>
    </row>
    <row r="3462" spans="6:13" x14ac:dyDescent="0.25">
      <c r="F3462" t="s">
        <v>5274</v>
      </c>
      <c r="G3462">
        <v>79258</v>
      </c>
      <c r="H3462">
        <v>8315</v>
      </c>
      <c r="I3462" s="25" t="s">
        <v>2639</v>
      </c>
      <c r="J3462" t="s">
        <v>2682</v>
      </c>
      <c r="M3462" s="49"/>
    </row>
    <row r="3463" spans="6:13" x14ac:dyDescent="0.25">
      <c r="F3463" t="s">
        <v>5275</v>
      </c>
      <c r="G3463">
        <v>9232</v>
      </c>
      <c r="H3463">
        <v>14522</v>
      </c>
      <c r="I3463" s="25" t="s">
        <v>2756</v>
      </c>
      <c r="J3463" t="s">
        <v>2721</v>
      </c>
      <c r="M3463" s="49"/>
    </row>
    <row r="3464" spans="6:13" x14ac:dyDescent="0.25">
      <c r="F3464" t="s">
        <v>5276</v>
      </c>
      <c r="G3464">
        <v>1762</v>
      </c>
      <c r="H3464">
        <v>14628</v>
      </c>
      <c r="I3464" s="25" t="s">
        <v>2756</v>
      </c>
      <c r="J3464" t="s">
        <v>2968</v>
      </c>
      <c r="M3464" s="49"/>
    </row>
    <row r="3465" spans="6:13" x14ac:dyDescent="0.25">
      <c r="F3465" t="s">
        <v>5277</v>
      </c>
      <c r="G3465">
        <v>55296</v>
      </c>
      <c r="H3465">
        <v>7339</v>
      </c>
      <c r="I3465" s="25" t="s">
        <v>2744</v>
      </c>
      <c r="J3465" t="s">
        <v>2859</v>
      </c>
      <c r="M3465" s="49"/>
    </row>
    <row r="3466" spans="6:13" x14ac:dyDescent="0.25">
      <c r="F3466" t="s">
        <v>5278</v>
      </c>
      <c r="G3466">
        <v>99768</v>
      </c>
      <c r="H3466">
        <v>16062</v>
      </c>
      <c r="I3466" s="25" t="s">
        <v>3005</v>
      </c>
      <c r="J3466" t="s">
        <v>2106</v>
      </c>
      <c r="M3466" s="49"/>
    </row>
    <row r="3467" spans="6:13" x14ac:dyDescent="0.25">
      <c r="F3467" t="s">
        <v>5279</v>
      </c>
      <c r="G3467">
        <v>49205</v>
      </c>
      <c r="H3467">
        <v>3459</v>
      </c>
      <c r="I3467" s="25" t="s">
        <v>2695</v>
      </c>
      <c r="J3467" t="s">
        <v>2913</v>
      </c>
      <c r="M3467" s="49"/>
    </row>
    <row r="3468" spans="6:13" x14ac:dyDescent="0.25">
      <c r="F3468" t="s">
        <v>5280</v>
      </c>
      <c r="G3468">
        <v>79686</v>
      </c>
      <c r="H3468">
        <v>8336</v>
      </c>
      <c r="I3468" s="25" t="s">
        <v>2639</v>
      </c>
      <c r="J3468" t="s">
        <v>2848</v>
      </c>
      <c r="M3468" s="49"/>
    </row>
    <row r="3469" spans="6:13" x14ac:dyDescent="0.25">
      <c r="F3469" t="s">
        <v>5281</v>
      </c>
      <c r="G3469">
        <v>94354</v>
      </c>
      <c r="H3469">
        <v>9278</v>
      </c>
      <c r="I3469" s="25" t="s">
        <v>2671</v>
      </c>
      <c r="J3469" t="s">
        <v>2791</v>
      </c>
      <c r="M3469" s="49"/>
    </row>
    <row r="3470" spans="6:13" x14ac:dyDescent="0.25">
      <c r="F3470" t="s">
        <v>5282</v>
      </c>
      <c r="G3470">
        <v>25489</v>
      </c>
      <c r="H3470">
        <v>1056</v>
      </c>
      <c r="I3470" s="25" t="s">
        <v>2706</v>
      </c>
      <c r="J3470" t="s">
        <v>2932</v>
      </c>
      <c r="M3470" s="49"/>
    </row>
    <row r="3471" spans="6:13" x14ac:dyDescent="0.25">
      <c r="F3471" t="s">
        <v>5283</v>
      </c>
      <c r="G3471">
        <v>25855</v>
      </c>
      <c r="H3471">
        <v>1054</v>
      </c>
      <c r="I3471" s="25" t="s">
        <v>2706</v>
      </c>
      <c r="J3471" t="s">
        <v>2816</v>
      </c>
      <c r="M3471" s="49"/>
    </row>
    <row r="3472" spans="6:13" x14ac:dyDescent="0.25">
      <c r="F3472" t="s">
        <v>5284</v>
      </c>
      <c r="G3472">
        <v>49740</v>
      </c>
      <c r="H3472">
        <v>3454</v>
      </c>
      <c r="I3472" s="25" t="s">
        <v>2695</v>
      </c>
      <c r="J3472" t="s">
        <v>2739</v>
      </c>
      <c r="M3472" s="49"/>
    </row>
    <row r="3473" spans="6:13" x14ac:dyDescent="0.25">
      <c r="F3473" t="s">
        <v>5285</v>
      </c>
      <c r="G3473">
        <v>97907</v>
      </c>
      <c r="H3473">
        <v>9677</v>
      </c>
      <c r="I3473" s="25" t="s">
        <v>2671</v>
      </c>
      <c r="J3473" t="s">
        <v>3148</v>
      </c>
      <c r="M3473" s="49"/>
    </row>
    <row r="3474" spans="6:13" x14ac:dyDescent="0.25">
      <c r="F3474" t="s">
        <v>5286</v>
      </c>
      <c r="G3474">
        <v>31626</v>
      </c>
      <c r="H3474">
        <v>3256</v>
      </c>
      <c r="I3474" s="25" t="s">
        <v>2695</v>
      </c>
      <c r="J3474" t="s">
        <v>2892</v>
      </c>
      <c r="M3474" s="49"/>
    </row>
    <row r="3475" spans="6:13" x14ac:dyDescent="0.25">
      <c r="F3475" t="s">
        <v>5287</v>
      </c>
      <c r="G3475">
        <v>63594</v>
      </c>
      <c r="H3475">
        <v>6435</v>
      </c>
      <c r="I3475" s="25" t="s">
        <v>2667</v>
      </c>
      <c r="J3475" t="s">
        <v>3324</v>
      </c>
      <c r="M3475" s="49"/>
    </row>
    <row r="3476" spans="6:13" x14ac:dyDescent="0.25">
      <c r="F3476" t="s">
        <v>5288</v>
      </c>
      <c r="G3476">
        <v>97437</v>
      </c>
      <c r="H3476">
        <v>9674</v>
      </c>
      <c r="I3476" s="25" t="s">
        <v>2671</v>
      </c>
      <c r="J3476" t="s">
        <v>2839</v>
      </c>
      <c r="M3476" s="49"/>
    </row>
    <row r="3477" spans="6:13" x14ac:dyDescent="0.25">
      <c r="F3477" t="s">
        <v>5289</v>
      </c>
      <c r="G3477">
        <v>67454</v>
      </c>
      <c r="H3477">
        <v>7332</v>
      </c>
      <c r="I3477" s="25" t="s">
        <v>2744</v>
      </c>
      <c r="J3477" t="s">
        <v>3061</v>
      </c>
      <c r="M3477" s="49"/>
    </row>
    <row r="3478" spans="6:13" x14ac:dyDescent="0.25">
      <c r="F3478" t="s">
        <v>5290</v>
      </c>
      <c r="G3478">
        <v>74855</v>
      </c>
      <c r="H3478">
        <v>8225</v>
      </c>
      <c r="I3478" s="25" t="s">
        <v>2639</v>
      </c>
      <c r="J3478" t="s">
        <v>2729</v>
      </c>
      <c r="M3478" s="49"/>
    </row>
    <row r="3479" spans="6:13" x14ac:dyDescent="0.25">
      <c r="F3479" t="s">
        <v>5291</v>
      </c>
      <c r="G3479">
        <v>31559</v>
      </c>
      <c r="H3479">
        <v>3257</v>
      </c>
      <c r="I3479" s="25" t="s">
        <v>2695</v>
      </c>
      <c r="J3479" t="s">
        <v>2788</v>
      </c>
      <c r="M3479" s="49"/>
    </row>
    <row r="3480" spans="6:13" x14ac:dyDescent="0.25">
      <c r="F3480" t="s">
        <v>5292</v>
      </c>
      <c r="G3480">
        <v>26209</v>
      </c>
      <c r="H3480">
        <v>3458</v>
      </c>
      <c r="I3480" s="25" t="s">
        <v>2695</v>
      </c>
      <c r="J3480" t="s">
        <v>2906</v>
      </c>
      <c r="M3480" s="49"/>
    </row>
    <row r="3481" spans="6:13" x14ac:dyDescent="0.25">
      <c r="F3481" t="s">
        <v>5293</v>
      </c>
      <c r="G3481">
        <v>73110</v>
      </c>
      <c r="H3481">
        <v>8117</v>
      </c>
      <c r="I3481" s="25" t="s">
        <v>2639</v>
      </c>
      <c r="J3481" t="s">
        <v>2710</v>
      </c>
      <c r="M3481" s="49"/>
    </row>
    <row r="3482" spans="6:13" x14ac:dyDescent="0.25">
      <c r="F3482" t="s">
        <v>5293</v>
      </c>
      <c r="G3482">
        <v>82285</v>
      </c>
      <c r="H3482">
        <v>9179</v>
      </c>
      <c r="I3482" s="25" t="s">
        <v>2671</v>
      </c>
      <c r="J3482" t="s">
        <v>2732</v>
      </c>
      <c r="M3482" s="49"/>
    </row>
    <row r="3483" spans="6:13" x14ac:dyDescent="0.25">
      <c r="F3483" t="s">
        <v>5294</v>
      </c>
      <c r="G3483">
        <v>65795</v>
      </c>
      <c r="H3483">
        <v>6436</v>
      </c>
      <c r="I3483" s="25" t="s">
        <v>2667</v>
      </c>
      <c r="J3483" t="s">
        <v>3351</v>
      </c>
      <c r="M3483" s="49"/>
    </row>
    <row r="3484" spans="6:13" x14ac:dyDescent="0.25">
      <c r="F3484" t="s">
        <v>5295</v>
      </c>
      <c r="G3484">
        <v>57644</v>
      </c>
      <c r="H3484">
        <v>7143</v>
      </c>
      <c r="I3484" s="25" t="s">
        <v>2744</v>
      </c>
      <c r="J3484" t="s">
        <v>2952</v>
      </c>
      <c r="M3484" s="49"/>
    </row>
    <row r="3485" spans="6:13" x14ac:dyDescent="0.25">
      <c r="F3485" t="s">
        <v>5296</v>
      </c>
      <c r="G3485">
        <v>45527</v>
      </c>
      <c r="H3485">
        <v>5954</v>
      </c>
      <c r="I3485" s="25" t="s">
        <v>2644</v>
      </c>
      <c r="J3485" t="s">
        <v>2745</v>
      </c>
      <c r="M3485" s="49"/>
    </row>
    <row r="3486" spans="6:13" x14ac:dyDescent="0.25">
      <c r="F3486" t="s">
        <v>5296</v>
      </c>
      <c r="G3486">
        <v>45529</v>
      </c>
      <c r="H3486">
        <v>5954</v>
      </c>
      <c r="I3486" s="25" t="s">
        <v>2644</v>
      </c>
      <c r="J3486" t="s">
        <v>2745</v>
      </c>
      <c r="M3486" s="49"/>
    </row>
    <row r="3487" spans="6:13" x14ac:dyDescent="0.25">
      <c r="F3487" t="s">
        <v>5296</v>
      </c>
      <c r="G3487">
        <v>45525</v>
      </c>
      <c r="H3487">
        <v>5954</v>
      </c>
      <c r="I3487" s="25" t="s">
        <v>2644</v>
      </c>
      <c r="J3487" t="s">
        <v>2745</v>
      </c>
      <c r="M3487" s="49"/>
    </row>
    <row r="3488" spans="6:13" x14ac:dyDescent="0.25">
      <c r="F3488" t="s">
        <v>5297</v>
      </c>
      <c r="G3488">
        <v>37197</v>
      </c>
      <c r="H3488">
        <v>3159</v>
      </c>
      <c r="I3488" s="25" t="s">
        <v>2695</v>
      </c>
      <c r="J3488" t="s">
        <v>2714</v>
      </c>
      <c r="M3488" s="49"/>
    </row>
    <row r="3489" spans="6:13" x14ac:dyDescent="0.25">
      <c r="F3489" t="s">
        <v>5297</v>
      </c>
      <c r="G3489">
        <v>37197</v>
      </c>
      <c r="H3489">
        <v>3159</v>
      </c>
      <c r="I3489" s="25" t="s">
        <v>2695</v>
      </c>
      <c r="J3489" t="s">
        <v>2714</v>
      </c>
      <c r="M3489" s="49"/>
    </row>
    <row r="3490" spans="6:13" x14ac:dyDescent="0.25">
      <c r="F3490" t="s">
        <v>5298</v>
      </c>
      <c r="G3490">
        <v>25856</v>
      </c>
      <c r="H3490">
        <v>1054</v>
      </c>
      <c r="I3490" s="25" t="s">
        <v>2706</v>
      </c>
      <c r="J3490" t="s">
        <v>2816</v>
      </c>
      <c r="M3490" s="49"/>
    </row>
    <row r="3491" spans="6:13" x14ac:dyDescent="0.25">
      <c r="F3491" t="s">
        <v>5299</v>
      </c>
      <c r="G3491">
        <v>76770</v>
      </c>
      <c r="H3491">
        <v>7334</v>
      </c>
      <c r="I3491" s="25" t="s">
        <v>2744</v>
      </c>
      <c r="J3491" t="s">
        <v>3494</v>
      </c>
      <c r="M3491" s="49"/>
    </row>
    <row r="3492" spans="6:13" x14ac:dyDescent="0.25">
      <c r="F3492" t="s">
        <v>5300</v>
      </c>
      <c r="G3492">
        <v>35116</v>
      </c>
      <c r="H3492">
        <v>6635</v>
      </c>
      <c r="I3492" s="25" t="s">
        <v>2667</v>
      </c>
      <c r="J3492" t="s">
        <v>2929</v>
      </c>
      <c r="M3492" s="49"/>
    </row>
    <row r="3493" spans="6:13" x14ac:dyDescent="0.25">
      <c r="F3493" t="s">
        <v>5301</v>
      </c>
      <c r="G3493">
        <v>76846</v>
      </c>
      <c r="H3493">
        <v>7340</v>
      </c>
      <c r="I3493" s="25" t="s">
        <v>2744</v>
      </c>
      <c r="J3493" t="s">
        <v>3447</v>
      </c>
      <c r="M3493" s="49"/>
    </row>
    <row r="3494" spans="6:13" x14ac:dyDescent="0.25">
      <c r="F3494" t="s">
        <v>5302</v>
      </c>
      <c r="G3494">
        <v>91729</v>
      </c>
      <c r="H3494">
        <v>9577</v>
      </c>
      <c r="I3494" s="25" t="s">
        <v>2671</v>
      </c>
      <c r="J3494" t="s">
        <v>2678</v>
      </c>
      <c r="M3494" s="49"/>
    </row>
    <row r="3495" spans="6:13" x14ac:dyDescent="0.25">
      <c r="F3495" t="s">
        <v>5303</v>
      </c>
      <c r="G3495">
        <v>36282</v>
      </c>
      <c r="H3495">
        <v>6632</v>
      </c>
      <c r="I3495" s="25" t="s">
        <v>2667</v>
      </c>
      <c r="J3495" t="s">
        <v>2924</v>
      </c>
      <c r="M3495" s="49"/>
    </row>
    <row r="3496" spans="6:13" x14ac:dyDescent="0.25">
      <c r="F3496" t="s">
        <v>5304</v>
      </c>
      <c r="G3496">
        <v>36166</v>
      </c>
      <c r="H3496">
        <v>6632</v>
      </c>
      <c r="I3496" s="25" t="s">
        <v>2667</v>
      </c>
      <c r="J3496" t="s">
        <v>2924</v>
      </c>
      <c r="M3496" s="49"/>
    </row>
    <row r="3497" spans="6:13" x14ac:dyDescent="0.25">
      <c r="F3497" t="s">
        <v>5305</v>
      </c>
      <c r="G3497">
        <v>89437</v>
      </c>
      <c r="H3497">
        <v>9773</v>
      </c>
      <c r="I3497" s="25" t="s">
        <v>2671</v>
      </c>
      <c r="J3497" t="s">
        <v>2852</v>
      </c>
      <c r="M3497" s="49"/>
    </row>
    <row r="3498" spans="6:13" x14ac:dyDescent="0.25">
      <c r="F3498" t="s">
        <v>5306</v>
      </c>
      <c r="G3498">
        <v>77756</v>
      </c>
      <c r="H3498">
        <v>8317</v>
      </c>
      <c r="I3498" s="25" t="s">
        <v>2639</v>
      </c>
      <c r="J3498" t="s">
        <v>2692</v>
      </c>
      <c r="M3498" s="49"/>
    </row>
    <row r="3499" spans="6:13" x14ac:dyDescent="0.25">
      <c r="F3499" t="s">
        <v>5307</v>
      </c>
      <c r="G3499">
        <v>93345</v>
      </c>
      <c r="H3499">
        <v>9273</v>
      </c>
      <c r="I3499" s="25" t="s">
        <v>2671</v>
      </c>
      <c r="J3499" t="s">
        <v>2675</v>
      </c>
      <c r="M3499" s="49"/>
    </row>
    <row r="3500" spans="6:13" x14ac:dyDescent="0.25">
      <c r="F3500" t="s">
        <v>5307</v>
      </c>
      <c r="G3500">
        <v>91353</v>
      </c>
      <c r="H3500">
        <v>9474</v>
      </c>
      <c r="I3500" s="25" t="s">
        <v>2671</v>
      </c>
      <c r="J3500" t="s">
        <v>4313</v>
      </c>
      <c r="M3500" s="49"/>
    </row>
    <row r="3501" spans="6:13" x14ac:dyDescent="0.25">
      <c r="F3501" t="s">
        <v>5307</v>
      </c>
      <c r="G3501">
        <v>63840</v>
      </c>
      <c r="H3501">
        <v>9676</v>
      </c>
      <c r="I3501" s="25" t="s">
        <v>2671</v>
      </c>
      <c r="J3501" t="s">
        <v>3002</v>
      </c>
      <c r="M3501" s="49"/>
    </row>
    <row r="3502" spans="6:13" x14ac:dyDescent="0.25">
      <c r="F3502" t="s">
        <v>5308</v>
      </c>
      <c r="G3502">
        <v>72361</v>
      </c>
      <c r="H3502">
        <v>8417</v>
      </c>
      <c r="I3502" s="25" t="s">
        <v>2639</v>
      </c>
      <c r="J3502" t="s">
        <v>2890</v>
      </c>
      <c r="M3502" s="49"/>
    </row>
    <row r="3503" spans="6:13" x14ac:dyDescent="0.25">
      <c r="F3503" t="s">
        <v>5309</v>
      </c>
      <c r="G3503">
        <v>97262</v>
      </c>
      <c r="H3503">
        <v>9679</v>
      </c>
      <c r="I3503" s="25" t="s">
        <v>2671</v>
      </c>
      <c r="J3503" t="s">
        <v>3049</v>
      </c>
      <c r="M3503" s="49"/>
    </row>
    <row r="3504" spans="6:13" x14ac:dyDescent="0.25">
      <c r="F3504" t="s">
        <v>5310</v>
      </c>
      <c r="G3504">
        <v>79688</v>
      </c>
      <c r="H3504">
        <v>8336</v>
      </c>
      <c r="I3504" s="25" t="s">
        <v>2639</v>
      </c>
      <c r="J3504" t="s">
        <v>2848</v>
      </c>
      <c r="M3504" s="49"/>
    </row>
    <row r="3505" spans="6:13" x14ac:dyDescent="0.25">
      <c r="F3505" t="s">
        <v>5311</v>
      </c>
      <c r="G3505">
        <v>78595</v>
      </c>
      <c r="H3505">
        <v>8327</v>
      </c>
      <c r="I3505" s="25" t="s">
        <v>2639</v>
      </c>
      <c r="J3505" t="s">
        <v>2898</v>
      </c>
      <c r="M3505" s="49"/>
    </row>
    <row r="3506" spans="6:13" x14ac:dyDescent="0.25">
      <c r="F3506" t="s">
        <v>5312</v>
      </c>
      <c r="G3506">
        <v>83734</v>
      </c>
      <c r="H3506">
        <v>9182</v>
      </c>
      <c r="I3506" s="25" t="s">
        <v>2671</v>
      </c>
      <c r="J3506" t="s">
        <v>2875</v>
      </c>
      <c r="M3506" s="49"/>
    </row>
    <row r="3507" spans="6:13" x14ac:dyDescent="0.25">
      <c r="F3507" t="s">
        <v>5313</v>
      </c>
      <c r="G3507">
        <v>94051</v>
      </c>
      <c r="H3507">
        <v>9275</v>
      </c>
      <c r="I3507" s="25" t="s">
        <v>2671</v>
      </c>
      <c r="J3507" t="s">
        <v>2819</v>
      </c>
      <c r="M3507" s="49"/>
    </row>
    <row r="3508" spans="6:13" x14ac:dyDescent="0.25">
      <c r="F3508" t="s">
        <v>5314</v>
      </c>
      <c r="G3508">
        <v>39539</v>
      </c>
      <c r="H3508">
        <v>15090</v>
      </c>
      <c r="I3508" s="25" t="s">
        <v>2862</v>
      </c>
      <c r="J3508" t="s">
        <v>3003</v>
      </c>
      <c r="M3508" s="49"/>
    </row>
    <row r="3509" spans="6:13" x14ac:dyDescent="0.25">
      <c r="F3509" t="s">
        <v>5315</v>
      </c>
      <c r="G3509">
        <v>14798</v>
      </c>
      <c r="H3509">
        <v>12069</v>
      </c>
      <c r="I3509" s="25" t="s">
        <v>2977</v>
      </c>
      <c r="J3509" t="s">
        <v>3478</v>
      </c>
      <c r="M3509" s="49"/>
    </row>
    <row r="3510" spans="6:13" x14ac:dyDescent="0.25">
      <c r="F3510" t="s">
        <v>5316</v>
      </c>
      <c r="G3510">
        <v>38275</v>
      </c>
      <c r="H3510">
        <v>3158</v>
      </c>
      <c r="I3510" s="25" t="s">
        <v>2695</v>
      </c>
      <c r="J3510" t="s">
        <v>3055</v>
      </c>
      <c r="M3510" s="49"/>
    </row>
    <row r="3511" spans="6:13" x14ac:dyDescent="0.25">
      <c r="F3511" t="s">
        <v>5317</v>
      </c>
      <c r="G3511">
        <v>24873</v>
      </c>
      <c r="H3511">
        <v>1059</v>
      </c>
      <c r="I3511" s="25" t="s">
        <v>2706</v>
      </c>
      <c r="J3511" t="s">
        <v>2975</v>
      </c>
      <c r="M3511" s="49"/>
    </row>
    <row r="3512" spans="6:13" x14ac:dyDescent="0.25">
      <c r="F3512" t="s">
        <v>5318</v>
      </c>
      <c r="G3512">
        <v>48329</v>
      </c>
      <c r="H3512">
        <v>5558</v>
      </c>
      <c r="I3512" s="25" t="s">
        <v>2644</v>
      </c>
      <c r="J3512" t="s">
        <v>2697</v>
      </c>
      <c r="M3512" s="49"/>
    </row>
    <row r="3513" spans="6:13" x14ac:dyDescent="0.25">
      <c r="F3513" t="s">
        <v>5319</v>
      </c>
      <c r="G3513">
        <v>87749</v>
      </c>
      <c r="H3513">
        <v>9778</v>
      </c>
      <c r="I3513" s="25" t="s">
        <v>2671</v>
      </c>
      <c r="J3513" t="s">
        <v>3081</v>
      </c>
      <c r="M3513" s="49"/>
    </row>
    <row r="3514" spans="6:13" x14ac:dyDescent="0.25">
      <c r="F3514" t="s">
        <v>5320</v>
      </c>
      <c r="G3514">
        <v>72534</v>
      </c>
      <c r="H3514">
        <v>8415</v>
      </c>
      <c r="I3514" s="25" t="s">
        <v>2639</v>
      </c>
      <c r="J3514" t="s">
        <v>2946</v>
      </c>
      <c r="M3514" s="49"/>
    </row>
    <row r="3515" spans="6:13" x14ac:dyDescent="0.25">
      <c r="F3515" t="s">
        <v>5321</v>
      </c>
      <c r="G3515">
        <v>84332</v>
      </c>
      <c r="H3515">
        <v>9277</v>
      </c>
      <c r="I3515" s="25" t="s">
        <v>2671</v>
      </c>
      <c r="J3515" t="s">
        <v>3150</v>
      </c>
      <c r="M3515" s="49"/>
    </row>
    <row r="3516" spans="6:13" x14ac:dyDescent="0.25">
      <c r="F3516" t="s">
        <v>5322</v>
      </c>
      <c r="G3516">
        <v>85241</v>
      </c>
      <c r="H3516">
        <v>9174</v>
      </c>
      <c r="I3516" s="25" t="s">
        <v>2671</v>
      </c>
      <c r="J3516" t="s">
        <v>3066</v>
      </c>
      <c r="M3516" s="49"/>
    </row>
    <row r="3517" spans="6:13" x14ac:dyDescent="0.25">
      <c r="F3517" t="s">
        <v>5323</v>
      </c>
      <c r="G3517">
        <v>72379</v>
      </c>
      <c r="H3517">
        <v>8417</v>
      </c>
      <c r="I3517" s="25" t="s">
        <v>2639</v>
      </c>
      <c r="J3517" t="s">
        <v>2890</v>
      </c>
      <c r="M3517" s="49"/>
    </row>
    <row r="3518" spans="6:13" x14ac:dyDescent="0.25">
      <c r="F3518" t="s">
        <v>5324</v>
      </c>
      <c r="G3518">
        <v>21755</v>
      </c>
      <c r="H3518">
        <v>3352</v>
      </c>
      <c r="I3518" s="25" t="s">
        <v>2695</v>
      </c>
      <c r="J3518" t="s">
        <v>2700</v>
      </c>
      <c r="M3518" s="49"/>
    </row>
    <row r="3519" spans="6:13" x14ac:dyDescent="0.25">
      <c r="F3519" t="s">
        <v>5325</v>
      </c>
      <c r="G3519">
        <v>39444</v>
      </c>
      <c r="H3519">
        <v>15089</v>
      </c>
      <c r="I3519" s="25" t="s">
        <v>2862</v>
      </c>
      <c r="J3519" t="s">
        <v>2972</v>
      </c>
      <c r="M3519" s="49"/>
    </row>
    <row r="3520" spans="6:13" x14ac:dyDescent="0.25">
      <c r="F3520" t="s">
        <v>5326</v>
      </c>
      <c r="G3520">
        <v>68542</v>
      </c>
      <c r="H3520">
        <v>8226</v>
      </c>
      <c r="I3520" s="25" t="s">
        <v>2639</v>
      </c>
      <c r="J3520" t="s">
        <v>3063</v>
      </c>
      <c r="M3520" s="49"/>
    </row>
    <row r="3521" spans="6:13" x14ac:dyDescent="0.25">
      <c r="F3521" t="s">
        <v>5327</v>
      </c>
      <c r="G3521">
        <v>38322</v>
      </c>
      <c r="H3521">
        <v>3158</v>
      </c>
      <c r="I3521" s="25" t="s">
        <v>2695</v>
      </c>
      <c r="J3521" t="s">
        <v>3055</v>
      </c>
      <c r="M3521" s="49"/>
    </row>
    <row r="3522" spans="6:13" x14ac:dyDescent="0.25">
      <c r="F3522" t="s">
        <v>5328</v>
      </c>
      <c r="G3522">
        <v>6458</v>
      </c>
      <c r="H3522">
        <v>15085</v>
      </c>
      <c r="I3522" s="25" t="s">
        <v>2862</v>
      </c>
      <c r="J3522" t="s">
        <v>2799</v>
      </c>
      <c r="M3522" s="49"/>
    </row>
    <row r="3523" spans="6:13" x14ac:dyDescent="0.25">
      <c r="F3523" t="s">
        <v>5329</v>
      </c>
      <c r="G3523">
        <v>48619</v>
      </c>
      <c r="H3523">
        <v>5554</v>
      </c>
      <c r="I3523" s="25" t="s">
        <v>2644</v>
      </c>
      <c r="J3523" t="s">
        <v>2676</v>
      </c>
      <c r="M3523" s="49"/>
    </row>
    <row r="3524" spans="6:13" x14ac:dyDescent="0.25">
      <c r="F3524" t="s">
        <v>5330</v>
      </c>
      <c r="G3524">
        <v>31622</v>
      </c>
      <c r="H3524">
        <v>3256</v>
      </c>
      <c r="I3524" s="25" t="s">
        <v>2695</v>
      </c>
      <c r="J3524" t="s">
        <v>2892</v>
      </c>
      <c r="M3524" s="49"/>
    </row>
    <row r="3525" spans="6:13" x14ac:dyDescent="0.25">
      <c r="F3525" t="s">
        <v>5331</v>
      </c>
      <c r="G3525">
        <v>38277</v>
      </c>
      <c r="H3525">
        <v>3158</v>
      </c>
      <c r="I3525" s="25" t="s">
        <v>2695</v>
      </c>
      <c r="J3525" t="s">
        <v>3055</v>
      </c>
      <c r="M3525" s="49"/>
    </row>
    <row r="3526" spans="6:13" x14ac:dyDescent="0.25">
      <c r="F3526" t="s">
        <v>5332</v>
      </c>
      <c r="G3526">
        <v>31707</v>
      </c>
      <c r="H3526">
        <v>3257</v>
      </c>
      <c r="I3526" s="25" t="s">
        <v>2695</v>
      </c>
      <c r="J3526" t="s">
        <v>2788</v>
      </c>
      <c r="M3526" s="49"/>
    </row>
    <row r="3527" spans="6:13" x14ac:dyDescent="0.25">
      <c r="F3527" t="s">
        <v>5333</v>
      </c>
      <c r="G3527">
        <v>25746</v>
      </c>
      <c r="H3527">
        <v>1051</v>
      </c>
      <c r="I3527" s="25" t="s">
        <v>2706</v>
      </c>
      <c r="J3527" t="s">
        <v>2718</v>
      </c>
      <c r="M3527" s="49"/>
    </row>
    <row r="3528" spans="6:13" x14ac:dyDescent="0.25">
      <c r="F3528" t="s">
        <v>5334</v>
      </c>
      <c r="G3528">
        <v>91180</v>
      </c>
      <c r="H3528">
        <v>9576</v>
      </c>
      <c r="I3528" s="25" t="s">
        <v>2671</v>
      </c>
      <c r="J3528" t="s">
        <v>2672</v>
      </c>
      <c r="M3528" s="49"/>
    </row>
    <row r="3529" spans="6:13" x14ac:dyDescent="0.25">
      <c r="F3529" t="s">
        <v>5335</v>
      </c>
      <c r="G3529">
        <v>69121</v>
      </c>
      <c r="H3529">
        <v>8221</v>
      </c>
      <c r="I3529" s="25" t="s">
        <v>2639</v>
      </c>
      <c r="J3529" t="s">
        <v>5336</v>
      </c>
      <c r="M3529" s="49"/>
    </row>
    <row r="3530" spans="6:13" x14ac:dyDescent="0.25">
      <c r="F3530" t="s">
        <v>5335</v>
      </c>
      <c r="G3530">
        <v>69115</v>
      </c>
      <c r="H3530">
        <v>8221</v>
      </c>
      <c r="I3530" s="25" t="s">
        <v>2639</v>
      </c>
      <c r="J3530" t="s">
        <v>5336</v>
      </c>
      <c r="M3530" s="49"/>
    </row>
    <row r="3531" spans="6:13" x14ac:dyDescent="0.25">
      <c r="F3531" t="s">
        <v>5335</v>
      </c>
      <c r="G3531">
        <v>69123</v>
      </c>
      <c r="H3531">
        <v>8221</v>
      </c>
      <c r="I3531" s="25" t="s">
        <v>2639</v>
      </c>
      <c r="J3531" t="s">
        <v>5336</v>
      </c>
      <c r="M3531" s="49"/>
    </row>
    <row r="3532" spans="6:13" x14ac:dyDescent="0.25">
      <c r="F3532" t="s">
        <v>5335</v>
      </c>
      <c r="G3532">
        <v>69117</v>
      </c>
      <c r="H3532">
        <v>8221</v>
      </c>
      <c r="I3532" s="25" t="s">
        <v>2639</v>
      </c>
      <c r="J3532" t="s">
        <v>5336</v>
      </c>
      <c r="M3532" s="49"/>
    </row>
    <row r="3533" spans="6:13" x14ac:dyDescent="0.25">
      <c r="F3533" t="s">
        <v>5335</v>
      </c>
      <c r="G3533">
        <v>69118</v>
      </c>
      <c r="H3533">
        <v>8221</v>
      </c>
      <c r="I3533" s="25" t="s">
        <v>2639</v>
      </c>
      <c r="J3533" t="s">
        <v>5336</v>
      </c>
      <c r="M3533" s="49"/>
    </row>
    <row r="3534" spans="6:13" x14ac:dyDescent="0.25">
      <c r="F3534" t="s">
        <v>5335</v>
      </c>
      <c r="G3534">
        <v>69126</v>
      </c>
      <c r="H3534">
        <v>8221</v>
      </c>
      <c r="I3534" s="25" t="s">
        <v>2639</v>
      </c>
      <c r="J3534" t="s">
        <v>5336</v>
      </c>
      <c r="M3534" s="49"/>
    </row>
    <row r="3535" spans="6:13" x14ac:dyDescent="0.25">
      <c r="F3535" t="s">
        <v>5335</v>
      </c>
      <c r="G3535">
        <v>69124</v>
      </c>
      <c r="H3535">
        <v>8221</v>
      </c>
      <c r="I3535" s="25" t="s">
        <v>2639</v>
      </c>
      <c r="J3535" t="s">
        <v>5336</v>
      </c>
      <c r="M3535" s="49"/>
    </row>
    <row r="3536" spans="6:13" x14ac:dyDescent="0.25">
      <c r="F3536" t="s">
        <v>5335</v>
      </c>
      <c r="G3536">
        <v>69120</v>
      </c>
      <c r="H3536">
        <v>8221</v>
      </c>
      <c r="I3536" s="25" t="s">
        <v>2639</v>
      </c>
      <c r="J3536" t="s">
        <v>5336</v>
      </c>
      <c r="M3536" s="49"/>
    </row>
    <row r="3537" spans="6:13" x14ac:dyDescent="0.25">
      <c r="F3537" t="s">
        <v>5337</v>
      </c>
      <c r="G3537">
        <v>46359</v>
      </c>
      <c r="H3537">
        <v>5554</v>
      </c>
      <c r="I3537" s="25" t="s">
        <v>2644</v>
      </c>
      <c r="J3537" t="s">
        <v>2676</v>
      </c>
      <c r="M3537" s="49"/>
    </row>
    <row r="3538" spans="6:13" x14ac:dyDescent="0.25">
      <c r="F3538" t="s">
        <v>5338</v>
      </c>
      <c r="G3538">
        <v>21258</v>
      </c>
      <c r="H3538">
        <v>3353</v>
      </c>
      <c r="I3538" s="25" t="s">
        <v>2695</v>
      </c>
      <c r="J3538" t="s">
        <v>2797</v>
      </c>
      <c r="M3538" s="49"/>
    </row>
    <row r="3539" spans="6:13" x14ac:dyDescent="0.25">
      <c r="F3539" t="s">
        <v>5338</v>
      </c>
      <c r="G3539">
        <v>1809</v>
      </c>
      <c r="H3539">
        <v>14628</v>
      </c>
      <c r="I3539" s="25" t="s">
        <v>2756</v>
      </c>
      <c r="J3539" t="s">
        <v>2968</v>
      </c>
      <c r="M3539" s="49"/>
    </row>
    <row r="3540" spans="6:13" x14ac:dyDescent="0.25">
      <c r="F3540" t="s">
        <v>3437</v>
      </c>
      <c r="G3540">
        <v>91719</v>
      </c>
      <c r="H3540">
        <v>9577</v>
      </c>
      <c r="I3540" s="25" t="s">
        <v>2671</v>
      </c>
      <c r="J3540" t="s">
        <v>2678</v>
      </c>
      <c r="M3540" s="49"/>
    </row>
    <row r="3541" spans="6:13" x14ac:dyDescent="0.25">
      <c r="F3541" t="s">
        <v>5339</v>
      </c>
      <c r="G3541">
        <v>89520</v>
      </c>
      <c r="H3541">
        <v>8135</v>
      </c>
      <c r="I3541" s="25" t="s">
        <v>2639</v>
      </c>
      <c r="J3541" t="s">
        <v>3437</v>
      </c>
      <c r="M3541" s="49"/>
    </row>
    <row r="3542" spans="6:13" x14ac:dyDescent="0.25">
      <c r="F3542" t="s">
        <v>5339</v>
      </c>
      <c r="G3542">
        <v>89518</v>
      </c>
      <c r="H3542">
        <v>8135</v>
      </c>
      <c r="I3542" s="25" t="s">
        <v>2639</v>
      </c>
      <c r="J3542" t="s">
        <v>3437</v>
      </c>
      <c r="M3542" s="49"/>
    </row>
    <row r="3543" spans="6:13" x14ac:dyDescent="0.25">
      <c r="F3543" t="s">
        <v>5339</v>
      </c>
      <c r="G3543">
        <v>89522</v>
      </c>
      <c r="H3543">
        <v>8135</v>
      </c>
      <c r="I3543" s="25" t="s">
        <v>2639</v>
      </c>
      <c r="J3543" t="s">
        <v>3437</v>
      </c>
      <c r="M3543" s="49"/>
    </row>
    <row r="3544" spans="6:13" x14ac:dyDescent="0.25">
      <c r="F3544" t="s">
        <v>5340</v>
      </c>
      <c r="G3544">
        <v>65321</v>
      </c>
      <c r="H3544">
        <v>6439</v>
      </c>
      <c r="I3544" s="25" t="s">
        <v>2667</v>
      </c>
      <c r="J3544" t="s">
        <v>2668</v>
      </c>
      <c r="M3544" s="49"/>
    </row>
    <row r="3545" spans="6:13" x14ac:dyDescent="0.25">
      <c r="F3545" t="s">
        <v>5341</v>
      </c>
      <c r="G3545">
        <v>15754</v>
      </c>
      <c r="H3545">
        <v>12061</v>
      </c>
      <c r="I3545" s="25" t="s">
        <v>2977</v>
      </c>
      <c r="J3545" t="s">
        <v>3654</v>
      </c>
      <c r="M3545" s="49"/>
    </row>
    <row r="3546" spans="6:13" x14ac:dyDescent="0.25">
      <c r="F3546" t="s">
        <v>5342</v>
      </c>
      <c r="G3546">
        <v>55262</v>
      </c>
      <c r="H3546">
        <v>7339</v>
      </c>
      <c r="I3546" s="25" t="s">
        <v>2744</v>
      </c>
      <c r="J3546" t="s">
        <v>2859</v>
      </c>
      <c r="M3546" s="49"/>
    </row>
    <row r="3547" spans="6:13" x14ac:dyDescent="0.25">
      <c r="F3547" t="s">
        <v>5343</v>
      </c>
      <c r="G3547">
        <v>63869</v>
      </c>
      <c r="H3547">
        <v>9671</v>
      </c>
      <c r="I3547" s="25" t="s">
        <v>2671</v>
      </c>
      <c r="J3547" t="s">
        <v>3074</v>
      </c>
      <c r="M3547" s="49"/>
    </row>
    <row r="3548" spans="6:13" x14ac:dyDescent="0.25">
      <c r="F3548" t="s">
        <v>5344</v>
      </c>
      <c r="G3548">
        <v>24226</v>
      </c>
      <c r="H3548">
        <v>1057</v>
      </c>
      <c r="I3548" s="25" t="s">
        <v>2706</v>
      </c>
      <c r="J3548" t="s">
        <v>2934</v>
      </c>
      <c r="M3548" s="49"/>
    </row>
    <row r="3549" spans="6:13" x14ac:dyDescent="0.25">
      <c r="F3549" t="s">
        <v>2681</v>
      </c>
      <c r="G3549">
        <v>74076</v>
      </c>
      <c r="H3549">
        <v>8121</v>
      </c>
      <c r="I3549" s="25" t="s">
        <v>2639</v>
      </c>
      <c r="J3549" t="s">
        <v>5345</v>
      </c>
      <c r="M3549" s="49"/>
    </row>
    <row r="3550" spans="6:13" x14ac:dyDescent="0.25">
      <c r="F3550" t="s">
        <v>2681</v>
      </c>
      <c r="G3550">
        <v>74080</v>
      </c>
      <c r="H3550">
        <v>8121</v>
      </c>
      <c r="I3550" s="25" t="s">
        <v>2639</v>
      </c>
      <c r="J3550" t="s">
        <v>5345</v>
      </c>
      <c r="M3550" s="49"/>
    </row>
    <row r="3551" spans="6:13" x14ac:dyDescent="0.25">
      <c r="F3551" t="s">
        <v>2681</v>
      </c>
      <c r="G3551">
        <v>74081</v>
      </c>
      <c r="H3551">
        <v>8121</v>
      </c>
      <c r="I3551" s="25" t="s">
        <v>2639</v>
      </c>
      <c r="J3551" t="s">
        <v>5345</v>
      </c>
      <c r="M3551" s="49"/>
    </row>
    <row r="3552" spans="6:13" x14ac:dyDescent="0.25">
      <c r="F3552" t="s">
        <v>2681</v>
      </c>
      <c r="G3552">
        <v>74078</v>
      </c>
      <c r="H3552">
        <v>8121</v>
      </c>
      <c r="I3552" s="25" t="s">
        <v>2639</v>
      </c>
      <c r="J3552" t="s">
        <v>5345</v>
      </c>
      <c r="M3552" s="49"/>
    </row>
    <row r="3553" spans="6:13" x14ac:dyDescent="0.25">
      <c r="F3553" t="s">
        <v>2681</v>
      </c>
      <c r="G3553">
        <v>74074</v>
      </c>
      <c r="H3553">
        <v>8121</v>
      </c>
      <c r="I3553" s="25" t="s">
        <v>2639</v>
      </c>
      <c r="J3553" t="s">
        <v>5345</v>
      </c>
      <c r="M3553" s="49"/>
    </row>
    <row r="3554" spans="6:13" x14ac:dyDescent="0.25">
      <c r="F3554" t="s">
        <v>2681</v>
      </c>
      <c r="G3554">
        <v>74072</v>
      </c>
      <c r="H3554">
        <v>8121</v>
      </c>
      <c r="I3554" s="25" t="s">
        <v>2639</v>
      </c>
      <c r="J3554" t="s">
        <v>5345</v>
      </c>
      <c r="M3554" s="49"/>
    </row>
    <row r="3555" spans="6:13" x14ac:dyDescent="0.25">
      <c r="F3555" t="s">
        <v>5346</v>
      </c>
      <c r="G3555">
        <v>88633</v>
      </c>
      <c r="H3555">
        <v>8435</v>
      </c>
      <c r="I3555" s="25" t="s">
        <v>2639</v>
      </c>
      <c r="J3555" t="s">
        <v>3632</v>
      </c>
      <c r="M3555" s="49"/>
    </row>
    <row r="3556" spans="6:13" x14ac:dyDescent="0.25">
      <c r="F3556" t="s">
        <v>5347</v>
      </c>
      <c r="G3556">
        <v>23774</v>
      </c>
      <c r="H3556">
        <v>1055</v>
      </c>
      <c r="I3556" s="25" t="s">
        <v>2706</v>
      </c>
      <c r="J3556" t="s">
        <v>2806</v>
      </c>
      <c r="M3556" s="49"/>
    </row>
    <row r="3557" spans="6:13" x14ac:dyDescent="0.25">
      <c r="F3557" t="s">
        <v>5348</v>
      </c>
      <c r="G3557">
        <v>42579</v>
      </c>
      <c r="H3557">
        <v>5158</v>
      </c>
      <c r="I3557" s="25" t="s">
        <v>2644</v>
      </c>
      <c r="J3557" t="s">
        <v>2873</v>
      </c>
      <c r="M3557" s="49"/>
    </row>
    <row r="3558" spans="6:13" x14ac:dyDescent="0.25">
      <c r="F3558" t="s">
        <v>5349</v>
      </c>
      <c r="G3558">
        <v>37308</v>
      </c>
      <c r="H3558">
        <v>16061</v>
      </c>
      <c r="I3558" s="25" t="s">
        <v>3005</v>
      </c>
      <c r="J3558" t="s">
        <v>2730</v>
      </c>
      <c r="M3558" s="49"/>
    </row>
    <row r="3559" spans="6:13" x14ac:dyDescent="0.25">
      <c r="F3559" t="s">
        <v>5350</v>
      </c>
      <c r="G3559">
        <v>91332</v>
      </c>
      <c r="H3559">
        <v>9471</v>
      </c>
      <c r="I3559" s="25" t="s">
        <v>2671</v>
      </c>
      <c r="J3559" t="s">
        <v>3013</v>
      </c>
      <c r="M3559" s="49"/>
    </row>
    <row r="3560" spans="6:13" x14ac:dyDescent="0.25">
      <c r="F3560" t="s">
        <v>5351</v>
      </c>
      <c r="G3560">
        <v>69253</v>
      </c>
      <c r="H3560">
        <v>8226</v>
      </c>
      <c r="I3560" s="25" t="s">
        <v>2639</v>
      </c>
      <c r="J3560" t="s">
        <v>3063</v>
      </c>
      <c r="M3560" s="49"/>
    </row>
    <row r="3561" spans="6:13" x14ac:dyDescent="0.25">
      <c r="F3561" t="s">
        <v>5352</v>
      </c>
      <c r="G3561">
        <v>91560</v>
      </c>
      <c r="H3561">
        <v>9571</v>
      </c>
      <c r="I3561" s="25" t="s">
        <v>2671</v>
      </c>
      <c r="J3561" t="s">
        <v>2734</v>
      </c>
      <c r="M3561" s="49"/>
    </row>
    <row r="3562" spans="6:13" x14ac:dyDescent="0.25">
      <c r="F3562" t="s">
        <v>5353</v>
      </c>
      <c r="G3562">
        <v>52396</v>
      </c>
      <c r="H3562">
        <v>5358</v>
      </c>
      <c r="I3562" s="25" t="s">
        <v>2644</v>
      </c>
      <c r="J3562" t="s">
        <v>2727</v>
      </c>
      <c r="M3562" s="49"/>
    </row>
    <row r="3563" spans="6:13" x14ac:dyDescent="0.25">
      <c r="F3563" t="s">
        <v>5353</v>
      </c>
      <c r="G3563">
        <v>55779</v>
      </c>
      <c r="H3563">
        <v>7134</v>
      </c>
      <c r="I3563" s="25" t="s">
        <v>2744</v>
      </c>
      <c r="J3563" t="s">
        <v>2669</v>
      </c>
      <c r="M3563" s="49"/>
    </row>
    <row r="3564" spans="6:13" x14ac:dyDescent="0.25">
      <c r="F3564" t="s">
        <v>5354</v>
      </c>
      <c r="G3564">
        <v>63872</v>
      </c>
      <c r="H3564">
        <v>9671</v>
      </c>
      <c r="I3564" s="25" t="s">
        <v>2671</v>
      </c>
      <c r="J3564" t="s">
        <v>3074</v>
      </c>
      <c r="M3564" s="49"/>
    </row>
    <row r="3565" spans="6:13" x14ac:dyDescent="0.25">
      <c r="F3565" t="s">
        <v>5355</v>
      </c>
      <c r="G3565">
        <v>88178</v>
      </c>
      <c r="H3565">
        <v>9776</v>
      </c>
      <c r="I3565" s="25" t="s">
        <v>2671</v>
      </c>
      <c r="J3565" t="s">
        <v>5356</v>
      </c>
      <c r="M3565" s="49"/>
    </row>
    <row r="3566" spans="6:13" x14ac:dyDescent="0.25">
      <c r="F3566" t="s">
        <v>5357</v>
      </c>
      <c r="G3566">
        <v>87751</v>
      </c>
      <c r="H3566">
        <v>9778</v>
      </c>
      <c r="I3566" s="25" t="s">
        <v>2671</v>
      </c>
      <c r="J3566" t="s">
        <v>3081</v>
      </c>
      <c r="M3566" s="49"/>
    </row>
    <row r="3567" spans="6:13" x14ac:dyDescent="0.25">
      <c r="F3567" t="s">
        <v>5358</v>
      </c>
      <c r="G3567">
        <v>71296</v>
      </c>
      <c r="H3567">
        <v>8236</v>
      </c>
      <c r="I3567" s="25" t="s">
        <v>2639</v>
      </c>
      <c r="J3567" t="s">
        <v>3708</v>
      </c>
      <c r="M3567" s="49"/>
    </row>
    <row r="3568" spans="6:13" x14ac:dyDescent="0.25">
      <c r="F3568" t="s">
        <v>5359</v>
      </c>
      <c r="G3568">
        <v>95500</v>
      </c>
      <c r="H3568">
        <v>9472</v>
      </c>
      <c r="I3568" s="25" t="s">
        <v>2671</v>
      </c>
      <c r="J3568" t="s">
        <v>2801</v>
      </c>
      <c r="M3568" s="49"/>
    </row>
    <row r="3569" spans="6:13" x14ac:dyDescent="0.25">
      <c r="F3569" t="s">
        <v>5360</v>
      </c>
      <c r="G3569">
        <v>73092</v>
      </c>
      <c r="H3569">
        <v>8117</v>
      </c>
      <c r="I3569" s="25" t="s">
        <v>2639</v>
      </c>
      <c r="J3569" t="s">
        <v>2710</v>
      </c>
      <c r="M3569" s="49"/>
    </row>
    <row r="3570" spans="6:13" x14ac:dyDescent="0.25">
      <c r="F3570" t="s">
        <v>5361</v>
      </c>
      <c r="G3570">
        <v>63871</v>
      </c>
      <c r="H3570">
        <v>9671</v>
      </c>
      <c r="I3570" s="25" t="s">
        <v>2671</v>
      </c>
      <c r="J3570" t="s">
        <v>3074</v>
      </c>
      <c r="M3570" s="49"/>
    </row>
    <row r="3571" spans="6:13" x14ac:dyDescent="0.25">
      <c r="F3571" t="s">
        <v>5362</v>
      </c>
      <c r="G3571">
        <v>37649</v>
      </c>
      <c r="H3571">
        <v>3255</v>
      </c>
      <c r="I3571" s="25" t="s">
        <v>2695</v>
      </c>
      <c r="J3571" t="s">
        <v>3665</v>
      </c>
      <c r="M3571" s="49"/>
    </row>
    <row r="3572" spans="6:13" x14ac:dyDescent="0.25">
      <c r="F3572" t="s">
        <v>5363</v>
      </c>
      <c r="G3572">
        <v>25492</v>
      </c>
      <c r="H3572">
        <v>1056</v>
      </c>
      <c r="I3572" s="25" t="s">
        <v>2706</v>
      </c>
      <c r="J3572" t="s">
        <v>2932</v>
      </c>
      <c r="M3572" s="49"/>
    </row>
    <row r="3573" spans="6:13" x14ac:dyDescent="0.25">
      <c r="F3573" t="s">
        <v>5364</v>
      </c>
      <c r="G3573">
        <v>79423</v>
      </c>
      <c r="H3573">
        <v>8315</v>
      </c>
      <c r="I3573" s="25" t="s">
        <v>2639</v>
      </c>
      <c r="J3573" t="s">
        <v>2682</v>
      </c>
      <c r="M3573" s="49"/>
    </row>
    <row r="3574" spans="6:13" x14ac:dyDescent="0.25">
      <c r="F3574" t="s">
        <v>5364</v>
      </c>
      <c r="G3574">
        <v>79423</v>
      </c>
      <c r="H3574">
        <v>8315</v>
      </c>
      <c r="I3574" s="25" t="s">
        <v>2639</v>
      </c>
      <c r="J3574" t="s">
        <v>2682</v>
      </c>
      <c r="M3574" s="49"/>
    </row>
    <row r="3575" spans="6:13" x14ac:dyDescent="0.25">
      <c r="F3575" t="s">
        <v>5365</v>
      </c>
      <c r="G3575">
        <v>6311</v>
      </c>
      <c r="H3575">
        <v>15087</v>
      </c>
      <c r="I3575" s="25" t="s">
        <v>2862</v>
      </c>
      <c r="J3575" t="s">
        <v>2945</v>
      </c>
      <c r="M3575" s="49"/>
    </row>
    <row r="3576" spans="6:13" x14ac:dyDescent="0.25">
      <c r="F3576" t="s">
        <v>5366</v>
      </c>
      <c r="G3576">
        <v>84431</v>
      </c>
      <c r="H3576">
        <v>9183</v>
      </c>
      <c r="I3576" s="25" t="s">
        <v>2671</v>
      </c>
      <c r="J3576" t="s">
        <v>3095</v>
      </c>
      <c r="M3576" s="49"/>
    </row>
    <row r="3577" spans="6:13" x14ac:dyDescent="0.25">
      <c r="F3577" t="s">
        <v>5367</v>
      </c>
      <c r="G3577">
        <v>6577</v>
      </c>
      <c r="H3577">
        <v>16065</v>
      </c>
      <c r="I3577" s="25" t="s">
        <v>3005</v>
      </c>
      <c r="J3577" t="s">
        <v>3153</v>
      </c>
      <c r="M3577" s="49"/>
    </row>
    <row r="3578" spans="6:13" x14ac:dyDescent="0.25">
      <c r="F3578" t="s">
        <v>5368</v>
      </c>
      <c r="G3578">
        <v>27498</v>
      </c>
      <c r="H3578">
        <v>1056</v>
      </c>
      <c r="I3578" s="25" t="s">
        <v>2706</v>
      </c>
      <c r="J3578" t="s">
        <v>2932</v>
      </c>
      <c r="M3578" s="49"/>
    </row>
    <row r="3579" spans="6:13" x14ac:dyDescent="0.25">
      <c r="F3579" t="s">
        <v>5368</v>
      </c>
      <c r="G3579">
        <v>27498</v>
      </c>
      <c r="H3579">
        <v>1056</v>
      </c>
      <c r="I3579" s="25" t="s">
        <v>2706</v>
      </c>
      <c r="J3579" t="s">
        <v>2932</v>
      </c>
      <c r="M3579" s="49"/>
    </row>
    <row r="3580" spans="6:13" x14ac:dyDescent="0.25">
      <c r="F3580" t="s">
        <v>5369</v>
      </c>
      <c r="G3580">
        <v>53940</v>
      </c>
      <c r="H3580">
        <v>5366</v>
      </c>
      <c r="I3580" s="25" t="s">
        <v>2644</v>
      </c>
      <c r="J3580" t="s">
        <v>2748</v>
      </c>
      <c r="M3580" s="49"/>
    </row>
    <row r="3581" spans="6:13" x14ac:dyDescent="0.25">
      <c r="F3581" t="s">
        <v>5370</v>
      </c>
      <c r="G3581">
        <v>95233</v>
      </c>
      <c r="H3581">
        <v>9475</v>
      </c>
      <c r="I3581" s="25" t="s">
        <v>2671</v>
      </c>
      <c r="J3581" t="s">
        <v>2822</v>
      </c>
      <c r="M3581" s="49"/>
    </row>
    <row r="3582" spans="6:13" x14ac:dyDescent="0.25">
      <c r="F3582" t="s">
        <v>5371</v>
      </c>
      <c r="G3582">
        <v>97264</v>
      </c>
      <c r="H3582">
        <v>9679</v>
      </c>
      <c r="I3582" s="25" t="s">
        <v>2671</v>
      </c>
      <c r="J3582" t="s">
        <v>3049</v>
      </c>
      <c r="M3582" s="49"/>
    </row>
    <row r="3583" spans="6:13" x14ac:dyDescent="0.25">
      <c r="F3583" t="s">
        <v>5372</v>
      </c>
      <c r="G3583">
        <v>74921</v>
      </c>
      <c r="H3583">
        <v>8226</v>
      </c>
      <c r="I3583" s="25" t="s">
        <v>2639</v>
      </c>
      <c r="J3583" t="s">
        <v>3063</v>
      </c>
      <c r="M3583" s="49"/>
    </row>
    <row r="3584" spans="6:13" x14ac:dyDescent="0.25">
      <c r="F3584" t="s">
        <v>2807</v>
      </c>
      <c r="G3584">
        <v>38350</v>
      </c>
      <c r="H3584">
        <v>3154</v>
      </c>
      <c r="I3584" s="25" t="s">
        <v>2695</v>
      </c>
      <c r="J3584" t="s">
        <v>2807</v>
      </c>
      <c r="M3584" s="49"/>
    </row>
    <row r="3585" spans="6:13" x14ac:dyDescent="0.25">
      <c r="F3585" t="s">
        <v>5373</v>
      </c>
      <c r="G3585">
        <v>31691</v>
      </c>
      <c r="H3585">
        <v>3257</v>
      </c>
      <c r="I3585" s="25" t="s">
        <v>2695</v>
      </c>
      <c r="J3585" t="s">
        <v>2788</v>
      </c>
      <c r="M3585" s="49"/>
    </row>
    <row r="3586" spans="6:13" x14ac:dyDescent="0.25">
      <c r="F3586" t="s">
        <v>5374</v>
      </c>
      <c r="G3586">
        <v>34298</v>
      </c>
      <c r="H3586">
        <v>6633</v>
      </c>
      <c r="I3586" s="25" t="s">
        <v>2667</v>
      </c>
      <c r="J3586" t="s">
        <v>2783</v>
      </c>
      <c r="M3586" s="49"/>
    </row>
    <row r="3587" spans="6:13" x14ac:dyDescent="0.25">
      <c r="F3587" t="s">
        <v>5375</v>
      </c>
      <c r="G3587">
        <v>67716</v>
      </c>
      <c r="H3587">
        <v>7340</v>
      </c>
      <c r="I3587" s="25" t="s">
        <v>2744</v>
      </c>
      <c r="J3587" t="s">
        <v>3447</v>
      </c>
      <c r="M3587" s="49"/>
    </row>
    <row r="3588" spans="6:13" x14ac:dyDescent="0.25">
      <c r="F3588" t="s">
        <v>5376</v>
      </c>
      <c r="G3588">
        <v>93155</v>
      </c>
      <c r="H3588">
        <v>9375</v>
      </c>
      <c r="I3588" s="25" t="s">
        <v>2671</v>
      </c>
      <c r="J3588" t="s">
        <v>2986</v>
      </c>
      <c r="M3588" s="49"/>
    </row>
    <row r="3589" spans="6:13" x14ac:dyDescent="0.25">
      <c r="F3589" t="s">
        <v>5377</v>
      </c>
      <c r="G3589">
        <v>25485</v>
      </c>
      <c r="H3589">
        <v>1056</v>
      </c>
      <c r="I3589" s="25" t="s">
        <v>2706</v>
      </c>
      <c r="J3589" t="s">
        <v>2932</v>
      </c>
      <c r="M3589" s="49"/>
    </row>
    <row r="3590" spans="6:13" x14ac:dyDescent="0.25">
      <c r="F3590" t="s">
        <v>5378</v>
      </c>
      <c r="G3590">
        <v>58675</v>
      </c>
      <c r="H3590">
        <v>5962</v>
      </c>
      <c r="I3590" s="25" t="s">
        <v>2644</v>
      </c>
      <c r="J3590" t="s">
        <v>2860</v>
      </c>
      <c r="M3590" s="49"/>
    </row>
    <row r="3591" spans="6:13" x14ac:dyDescent="0.25">
      <c r="F3591" t="s">
        <v>5379</v>
      </c>
      <c r="G3591">
        <v>91334</v>
      </c>
      <c r="H3591">
        <v>9572</v>
      </c>
      <c r="I3591" s="25" t="s">
        <v>2671</v>
      </c>
      <c r="J3591" t="s">
        <v>2726</v>
      </c>
      <c r="M3591" s="49"/>
    </row>
    <row r="3592" spans="6:13" x14ac:dyDescent="0.25">
      <c r="F3592" t="s">
        <v>5380</v>
      </c>
      <c r="G3592">
        <v>30966</v>
      </c>
      <c r="H3592">
        <v>3241</v>
      </c>
      <c r="I3592" s="25" t="s">
        <v>2695</v>
      </c>
      <c r="J3592" t="s">
        <v>2942</v>
      </c>
      <c r="M3592" s="49"/>
    </row>
    <row r="3593" spans="6:13" x14ac:dyDescent="0.25">
      <c r="F3593" t="s">
        <v>5380</v>
      </c>
      <c r="G3593">
        <v>71282</v>
      </c>
      <c r="H3593">
        <v>8118</v>
      </c>
      <c r="I3593" s="25" t="s">
        <v>2639</v>
      </c>
      <c r="J3593" t="s">
        <v>2763</v>
      </c>
      <c r="M3593" s="49"/>
    </row>
    <row r="3594" spans="6:13" x14ac:dyDescent="0.25">
      <c r="F3594" t="s">
        <v>5381</v>
      </c>
      <c r="G3594">
        <v>25770</v>
      </c>
      <c r="H3594">
        <v>1051</v>
      </c>
      <c r="I3594" s="25" t="s">
        <v>2706</v>
      </c>
      <c r="J3594" t="s">
        <v>2718</v>
      </c>
      <c r="M3594" s="49"/>
    </row>
    <row r="3595" spans="6:13" x14ac:dyDescent="0.25">
      <c r="F3595" t="s">
        <v>5382</v>
      </c>
      <c r="G3595">
        <v>21745</v>
      </c>
      <c r="H3595">
        <v>3352</v>
      </c>
      <c r="I3595" s="25" t="s">
        <v>2695</v>
      </c>
      <c r="J3595" t="s">
        <v>2700</v>
      </c>
      <c r="M3595" s="49"/>
    </row>
    <row r="3596" spans="6:13" x14ac:dyDescent="0.25">
      <c r="F3596" t="s">
        <v>5383</v>
      </c>
      <c r="G3596">
        <v>69502</v>
      </c>
      <c r="H3596">
        <v>8226</v>
      </c>
      <c r="I3596" s="25" t="s">
        <v>2639</v>
      </c>
      <c r="J3596" t="s">
        <v>3063</v>
      </c>
      <c r="M3596" s="49"/>
    </row>
    <row r="3597" spans="6:13" x14ac:dyDescent="0.25">
      <c r="F3597" t="s">
        <v>5384</v>
      </c>
      <c r="G3597">
        <v>91239</v>
      </c>
      <c r="H3597">
        <v>9574</v>
      </c>
      <c r="I3597" s="25" t="s">
        <v>2671</v>
      </c>
      <c r="J3597" t="s">
        <v>2912</v>
      </c>
      <c r="M3597" s="49"/>
    </row>
    <row r="3598" spans="6:13" x14ac:dyDescent="0.25">
      <c r="F3598" t="s">
        <v>5385</v>
      </c>
      <c r="G3598">
        <v>94491</v>
      </c>
      <c r="H3598">
        <v>9271</v>
      </c>
      <c r="I3598" s="25" t="s">
        <v>2671</v>
      </c>
      <c r="J3598" t="s">
        <v>2793</v>
      </c>
      <c r="M3598" s="49"/>
    </row>
    <row r="3599" spans="6:13" x14ac:dyDescent="0.25">
      <c r="F3599" t="s">
        <v>5386</v>
      </c>
      <c r="G3599">
        <v>53773</v>
      </c>
      <c r="H3599">
        <v>5382</v>
      </c>
      <c r="I3599" s="25" t="s">
        <v>2644</v>
      </c>
      <c r="J3599" t="s">
        <v>2919</v>
      </c>
      <c r="M3599" s="49"/>
    </row>
    <row r="3600" spans="6:13" x14ac:dyDescent="0.25">
      <c r="F3600" t="s">
        <v>5387</v>
      </c>
      <c r="G3600">
        <v>16761</v>
      </c>
      <c r="H3600">
        <v>12065</v>
      </c>
      <c r="I3600" s="25" t="s">
        <v>2977</v>
      </c>
      <c r="J3600" t="s">
        <v>2904</v>
      </c>
      <c r="M3600" s="49"/>
    </row>
    <row r="3601" spans="6:13" x14ac:dyDescent="0.25">
      <c r="F3601" t="s">
        <v>5388</v>
      </c>
      <c r="G3601">
        <v>25779</v>
      </c>
      <c r="H3601">
        <v>1051</v>
      </c>
      <c r="I3601" s="25" t="s">
        <v>2706</v>
      </c>
      <c r="J3601" t="s">
        <v>2718</v>
      </c>
      <c r="M3601" s="49"/>
    </row>
    <row r="3602" spans="6:13" x14ac:dyDescent="0.25">
      <c r="F3602" t="s">
        <v>5388</v>
      </c>
      <c r="G3602">
        <v>25581</v>
      </c>
      <c r="H3602">
        <v>1061</v>
      </c>
      <c r="I3602" s="25" t="s">
        <v>2706</v>
      </c>
      <c r="J3602" t="s">
        <v>2998</v>
      </c>
      <c r="M3602" s="49"/>
    </row>
    <row r="3603" spans="6:13" x14ac:dyDescent="0.25">
      <c r="F3603" t="s">
        <v>5389</v>
      </c>
      <c r="G3603">
        <v>55619</v>
      </c>
      <c r="H3603">
        <v>7133</v>
      </c>
      <c r="I3603" s="25" t="s">
        <v>2744</v>
      </c>
      <c r="J3603" t="s">
        <v>2658</v>
      </c>
      <c r="M3603" s="49"/>
    </row>
    <row r="3604" spans="6:13" x14ac:dyDescent="0.25">
      <c r="F3604" t="s">
        <v>5390</v>
      </c>
      <c r="G3604">
        <v>24558</v>
      </c>
      <c r="H3604">
        <v>1060</v>
      </c>
      <c r="I3604" s="25" t="s">
        <v>2706</v>
      </c>
      <c r="J3604" t="s">
        <v>2984</v>
      </c>
      <c r="M3604" s="49"/>
    </row>
    <row r="3605" spans="6:13" x14ac:dyDescent="0.25">
      <c r="F3605" t="s">
        <v>5391</v>
      </c>
      <c r="G3605">
        <v>85120</v>
      </c>
      <c r="H3605">
        <v>9176</v>
      </c>
      <c r="I3605" s="25" t="s">
        <v>2671</v>
      </c>
      <c r="J3605" t="s">
        <v>2723</v>
      </c>
      <c r="M3605" s="49"/>
    </row>
    <row r="3606" spans="6:13" x14ac:dyDescent="0.25">
      <c r="F3606" t="s">
        <v>5392</v>
      </c>
      <c r="G3606">
        <v>64646</v>
      </c>
      <c r="H3606">
        <v>6431</v>
      </c>
      <c r="I3606" s="25" t="s">
        <v>2667</v>
      </c>
      <c r="J3606" t="s">
        <v>2686</v>
      </c>
      <c r="M3606" s="49"/>
    </row>
    <row r="3607" spans="6:13" x14ac:dyDescent="0.25">
      <c r="F3607" t="s">
        <v>5392</v>
      </c>
      <c r="G3607">
        <v>64646</v>
      </c>
      <c r="H3607">
        <v>6431</v>
      </c>
      <c r="I3607" s="25" t="s">
        <v>2667</v>
      </c>
      <c r="J3607" t="s">
        <v>2686</v>
      </c>
      <c r="M3607" s="49"/>
    </row>
    <row r="3608" spans="6:13" x14ac:dyDescent="0.25">
      <c r="F3608" t="s">
        <v>5393</v>
      </c>
      <c r="G3608">
        <v>88518</v>
      </c>
      <c r="H3608">
        <v>8437</v>
      </c>
      <c r="I3608" s="25" t="s">
        <v>2639</v>
      </c>
      <c r="J3608" t="s">
        <v>3341</v>
      </c>
      <c r="M3608" s="49"/>
    </row>
    <row r="3609" spans="6:13" x14ac:dyDescent="0.25">
      <c r="F3609" t="s">
        <v>5394</v>
      </c>
      <c r="G3609">
        <v>79336</v>
      </c>
      <c r="H3609">
        <v>8316</v>
      </c>
      <c r="I3609" s="25" t="s">
        <v>2639</v>
      </c>
      <c r="J3609" t="s">
        <v>3385</v>
      </c>
      <c r="M3609" s="49"/>
    </row>
    <row r="3610" spans="6:13" x14ac:dyDescent="0.25">
      <c r="F3610" t="s">
        <v>5395</v>
      </c>
      <c r="G3610">
        <v>35745</v>
      </c>
      <c r="H3610">
        <v>6532</v>
      </c>
      <c r="I3610" s="25" t="s">
        <v>2667</v>
      </c>
      <c r="J3610" t="s">
        <v>3176</v>
      </c>
      <c r="M3610" s="49"/>
    </row>
    <row r="3611" spans="6:13" x14ac:dyDescent="0.25">
      <c r="F3611" t="s">
        <v>5396</v>
      </c>
      <c r="G3611">
        <v>89542</v>
      </c>
      <c r="H3611">
        <v>8135</v>
      </c>
      <c r="I3611" s="25" t="s">
        <v>2639</v>
      </c>
      <c r="J3611" t="s">
        <v>3437</v>
      </c>
      <c r="M3611" s="49"/>
    </row>
    <row r="3612" spans="6:13" x14ac:dyDescent="0.25">
      <c r="F3612" t="s">
        <v>5396</v>
      </c>
      <c r="G3612">
        <v>89542</v>
      </c>
      <c r="H3612">
        <v>8135</v>
      </c>
      <c r="I3612" s="25" t="s">
        <v>2639</v>
      </c>
      <c r="J3612" t="s">
        <v>3437</v>
      </c>
      <c r="M3612" s="49"/>
    </row>
    <row r="3613" spans="6:13" x14ac:dyDescent="0.25">
      <c r="F3613" t="s">
        <v>5397</v>
      </c>
      <c r="G3613">
        <v>36358</v>
      </c>
      <c r="H3613">
        <v>6535</v>
      </c>
      <c r="I3613" s="25" t="s">
        <v>2667</v>
      </c>
      <c r="J3613" t="s">
        <v>2967</v>
      </c>
      <c r="M3613" s="49"/>
    </row>
    <row r="3614" spans="6:13" x14ac:dyDescent="0.25">
      <c r="F3614" t="s">
        <v>5398</v>
      </c>
      <c r="G3614">
        <v>58313</v>
      </c>
      <c r="H3614">
        <v>5954</v>
      </c>
      <c r="I3614" s="25" t="s">
        <v>2644</v>
      </c>
      <c r="J3614" t="s">
        <v>2745</v>
      </c>
      <c r="M3614" s="49"/>
    </row>
    <row r="3615" spans="6:13" x14ac:dyDescent="0.25">
      <c r="F3615" t="s">
        <v>5399</v>
      </c>
      <c r="G3615">
        <v>57562</v>
      </c>
      <c r="H3615">
        <v>7132</v>
      </c>
      <c r="I3615" s="25" t="s">
        <v>2744</v>
      </c>
      <c r="J3615" t="s">
        <v>3022</v>
      </c>
      <c r="M3615" s="49"/>
    </row>
    <row r="3616" spans="6:13" x14ac:dyDescent="0.25">
      <c r="F3616" t="s">
        <v>5400</v>
      </c>
      <c r="G3616">
        <v>88634</v>
      </c>
      <c r="H3616">
        <v>8437</v>
      </c>
      <c r="I3616" s="25" t="s">
        <v>2639</v>
      </c>
      <c r="J3616" t="s">
        <v>3341</v>
      </c>
      <c r="M3616" s="49"/>
    </row>
    <row r="3617" spans="6:13" x14ac:dyDescent="0.25">
      <c r="F3617" t="s">
        <v>2810</v>
      </c>
      <c r="G3617">
        <v>32049</v>
      </c>
      <c r="H3617">
        <v>5758</v>
      </c>
      <c r="I3617" s="25" t="s">
        <v>2644</v>
      </c>
      <c r="J3617" t="s">
        <v>2810</v>
      </c>
      <c r="M3617" s="49"/>
    </row>
    <row r="3618" spans="6:13" x14ac:dyDescent="0.25">
      <c r="F3618" t="s">
        <v>2810</v>
      </c>
      <c r="G3618">
        <v>32051</v>
      </c>
      <c r="H3618">
        <v>5758</v>
      </c>
      <c r="I3618" s="25" t="s">
        <v>2644</v>
      </c>
      <c r="J3618" t="s">
        <v>2810</v>
      </c>
      <c r="M3618" s="49"/>
    </row>
    <row r="3619" spans="6:13" x14ac:dyDescent="0.25">
      <c r="F3619" t="s">
        <v>2810</v>
      </c>
      <c r="G3619">
        <v>32052</v>
      </c>
      <c r="H3619">
        <v>5758</v>
      </c>
      <c r="I3619" s="25" t="s">
        <v>2644</v>
      </c>
      <c r="J3619" t="s">
        <v>2810</v>
      </c>
      <c r="M3619" s="49"/>
    </row>
    <row r="3620" spans="6:13" x14ac:dyDescent="0.25">
      <c r="F3620" t="s">
        <v>5401</v>
      </c>
      <c r="G3620">
        <v>88145</v>
      </c>
      <c r="H3620">
        <v>9776</v>
      </c>
      <c r="I3620" s="25" t="s">
        <v>2671</v>
      </c>
      <c r="J3620" t="s">
        <v>5356</v>
      </c>
      <c r="M3620" s="49"/>
    </row>
    <row r="3621" spans="6:13" x14ac:dyDescent="0.25">
      <c r="F3621" t="s">
        <v>5402</v>
      </c>
      <c r="G3621">
        <v>6313</v>
      </c>
      <c r="H3621">
        <v>15087</v>
      </c>
      <c r="I3621" s="25" t="s">
        <v>2862</v>
      </c>
      <c r="J3621" t="s">
        <v>2945</v>
      </c>
      <c r="M3621" s="49"/>
    </row>
    <row r="3622" spans="6:13" x14ac:dyDescent="0.25">
      <c r="F3622" t="s">
        <v>5403</v>
      </c>
      <c r="G3622">
        <v>36266</v>
      </c>
      <c r="H3622">
        <v>6632</v>
      </c>
      <c r="I3622" s="25" t="s">
        <v>2667</v>
      </c>
      <c r="J3622" t="s">
        <v>2924</v>
      </c>
      <c r="M3622" s="49"/>
    </row>
    <row r="3623" spans="6:13" x14ac:dyDescent="0.25">
      <c r="F3623" t="s">
        <v>5404</v>
      </c>
      <c r="G3623">
        <v>99765</v>
      </c>
      <c r="H3623">
        <v>16062</v>
      </c>
      <c r="I3623" s="25" t="s">
        <v>3005</v>
      </c>
      <c r="J3623" t="s">
        <v>2106</v>
      </c>
      <c r="M3623" s="49"/>
    </row>
    <row r="3624" spans="6:13" x14ac:dyDescent="0.25">
      <c r="F3624" t="s">
        <v>5405</v>
      </c>
      <c r="G3624">
        <v>23777</v>
      </c>
      <c r="H3624">
        <v>1055</v>
      </c>
      <c r="I3624" s="25" t="s">
        <v>2706</v>
      </c>
      <c r="J3624" t="s">
        <v>2806</v>
      </c>
      <c r="M3624" s="49"/>
    </row>
    <row r="3625" spans="6:13" x14ac:dyDescent="0.25">
      <c r="F3625" t="s">
        <v>5406</v>
      </c>
      <c r="G3625">
        <v>37293</v>
      </c>
      <c r="H3625">
        <v>6636</v>
      </c>
      <c r="I3625" s="25" t="s">
        <v>2667</v>
      </c>
      <c r="J3625" t="s">
        <v>3354</v>
      </c>
      <c r="M3625" s="49"/>
    </row>
    <row r="3626" spans="6:13" x14ac:dyDescent="0.25">
      <c r="F3626" t="s">
        <v>5407</v>
      </c>
      <c r="G3626">
        <v>29320</v>
      </c>
      <c r="H3626">
        <v>3351</v>
      </c>
      <c r="I3626" s="25" t="s">
        <v>2695</v>
      </c>
      <c r="J3626" t="s">
        <v>2717</v>
      </c>
      <c r="M3626" s="49"/>
    </row>
    <row r="3627" spans="6:13" x14ac:dyDescent="0.25">
      <c r="F3627" t="s">
        <v>5408</v>
      </c>
      <c r="G3627">
        <v>89568</v>
      </c>
      <c r="H3627">
        <v>8135</v>
      </c>
      <c r="I3627" s="25" t="s">
        <v>2639</v>
      </c>
      <c r="J3627" t="s">
        <v>3437</v>
      </c>
      <c r="M3627" s="49"/>
    </row>
    <row r="3628" spans="6:13" x14ac:dyDescent="0.25">
      <c r="F3628" t="s">
        <v>5409</v>
      </c>
      <c r="G3628">
        <v>7629</v>
      </c>
      <c r="H3628">
        <v>16074</v>
      </c>
      <c r="I3628" s="25" t="s">
        <v>3005</v>
      </c>
      <c r="J3628" t="s">
        <v>3292</v>
      </c>
      <c r="M3628" s="49"/>
    </row>
    <row r="3629" spans="6:13" x14ac:dyDescent="0.25">
      <c r="F3629" t="s">
        <v>5410</v>
      </c>
      <c r="G3629">
        <v>1776</v>
      </c>
      <c r="H3629">
        <v>14628</v>
      </c>
      <c r="I3629" s="25" t="s">
        <v>2756</v>
      </c>
      <c r="J3629" t="s">
        <v>2968</v>
      </c>
      <c r="M3629" s="49"/>
    </row>
    <row r="3630" spans="6:13" x14ac:dyDescent="0.25">
      <c r="F3630" t="s">
        <v>5411</v>
      </c>
      <c r="G3630">
        <v>44628</v>
      </c>
      <c r="H3630">
        <v>5916</v>
      </c>
      <c r="I3630" s="25" t="s">
        <v>2644</v>
      </c>
      <c r="J3630" t="s">
        <v>5412</v>
      </c>
      <c r="M3630" s="49"/>
    </row>
    <row r="3631" spans="6:13" x14ac:dyDescent="0.25">
      <c r="F3631" t="s">
        <v>5411</v>
      </c>
      <c r="G3631">
        <v>44652</v>
      </c>
      <c r="H3631">
        <v>5916</v>
      </c>
      <c r="I3631" s="25" t="s">
        <v>2644</v>
      </c>
      <c r="J3631" t="s">
        <v>5412</v>
      </c>
      <c r="M3631" s="49"/>
    </row>
    <row r="3632" spans="6:13" x14ac:dyDescent="0.25">
      <c r="F3632" t="s">
        <v>5411</v>
      </c>
      <c r="G3632">
        <v>44623</v>
      </c>
      <c r="H3632">
        <v>5916</v>
      </c>
      <c r="I3632" s="25" t="s">
        <v>2644</v>
      </c>
      <c r="J3632" t="s">
        <v>5412</v>
      </c>
      <c r="M3632" s="49"/>
    </row>
    <row r="3633" spans="6:13" x14ac:dyDescent="0.25">
      <c r="F3633" t="s">
        <v>5411</v>
      </c>
      <c r="G3633">
        <v>44653</v>
      </c>
      <c r="H3633">
        <v>5916</v>
      </c>
      <c r="I3633" s="25" t="s">
        <v>2644</v>
      </c>
      <c r="J3633" t="s">
        <v>5412</v>
      </c>
      <c r="M3633" s="49"/>
    </row>
    <row r="3634" spans="6:13" x14ac:dyDescent="0.25">
      <c r="F3634" t="s">
        <v>5411</v>
      </c>
      <c r="G3634">
        <v>44649</v>
      </c>
      <c r="H3634">
        <v>5916</v>
      </c>
      <c r="I3634" s="25" t="s">
        <v>2644</v>
      </c>
      <c r="J3634" t="s">
        <v>5412</v>
      </c>
      <c r="M3634" s="49"/>
    </row>
    <row r="3635" spans="6:13" x14ac:dyDescent="0.25">
      <c r="F3635" t="s">
        <v>5411</v>
      </c>
      <c r="G3635">
        <v>44629</v>
      </c>
      <c r="H3635">
        <v>5916</v>
      </c>
      <c r="I3635" s="25" t="s">
        <v>2644</v>
      </c>
      <c r="J3635" t="s">
        <v>5412</v>
      </c>
      <c r="M3635" s="49"/>
    </row>
    <row r="3636" spans="6:13" x14ac:dyDescent="0.25">
      <c r="F3636" t="s">
        <v>5411</v>
      </c>
      <c r="G3636">
        <v>44623</v>
      </c>
      <c r="H3636">
        <v>5916</v>
      </c>
      <c r="I3636" s="25" t="s">
        <v>2644</v>
      </c>
      <c r="J3636" t="s">
        <v>5412</v>
      </c>
      <c r="M3636" s="49"/>
    </row>
    <row r="3637" spans="6:13" x14ac:dyDescent="0.25">
      <c r="F3637" t="s">
        <v>5411</v>
      </c>
      <c r="G3637">
        <v>44625</v>
      </c>
      <c r="H3637">
        <v>5916</v>
      </c>
      <c r="I3637" s="25" t="s">
        <v>2644</v>
      </c>
      <c r="J3637" t="s">
        <v>5412</v>
      </c>
      <c r="M3637" s="49"/>
    </row>
    <row r="3638" spans="6:13" x14ac:dyDescent="0.25">
      <c r="F3638" t="s">
        <v>5411</v>
      </c>
      <c r="G3638">
        <v>44651</v>
      </c>
      <c r="H3638">
        <v>5916</v>
      </c>
      <c r="I3638" s="25" t="s">
        <v>2644</v>
      </c>
      <c r="J3638" t="s">
        <v>5412</v>
      </c>
      <c r="M3638" s="49"/>
    </row>
    <row r="3639" spans="6:13" x14ac:dyDescent="0.25">
      <c r="F3639" t="s">
        <v>5411</v>
      </c>
      <c r="G3639">
        <v>44623</v>
      </c>
      <c r="H3639">
        <v>5916</v>
      </c>
      <c r="I3639" s="25" t="s">
        <v>2644</v>
      </c>
      <c r="J3639" t="s">
        <v>5412</v>
      </c>
      <c r="M3639" s="49"/>
    </row>
    <row r="3640" spans="6:13" x14ac:dyDescent="0.25">
      <c r="F3640" t="s">
        <v>5411</v>
      </c>
      <c r="G3640">
        <v>44627</v>
      </c>
      <c r="H3640">
        <v>5916</v>
      </c>
      <c r="I3640" s="25" t="s">
        <v>2644</v>
      </c>
      <c r="J3640" t="s">
        <v>5412</v>
      </c>
      <c r="M3640" s="49"/>
    </row>
    <row r="3641" spans="6:13" x14ac:dyDescent="0.25">
      <c r="F3641" t="s">
        <v>5413</v>
      </c>
      <c r="G3641">
        <v>91336</v>
      </c>
      <c r="H3641">
        <v>9474</v>
      </c>
      <c r="I3641" s="25" t="s">
        <v>2671</v>
      </c>
      <c r="J3641" t="s">
        <v>4313</v>
      </c>
      <c r="M3641" s="49"/>
    </row>
    <row r="3642" spans="6:13" x14ac:dyDescent="0.25">
      <c r="F3642" t="s">
        <v>5414</v>
      </c>
      <c r="G3642">
        <v>90562</v>
      </c>
      <c r="H3642">
        <v>9572</v>
      </c>
      <c r="I3642" s="25" t="s">
        <v>2671</v>
      </c>
      <c r="J3642" t="s">
        <v>2726</v>
      </c>
      <c r="M3642" s="49"/>
    </row>
    <row r="3643" spans="6:13" x14ac:dyDescent="0.25">
      <c r="F3643" t="s">
        <v>5415</v>
      </c>
      <c r="G3643">
        <v>72535</v>
      </c>
      <c r="H3643">
        <v>8425</v>
      </c>
      <c r="I3643" s="25" t="s">
        <v>2639</v>
      </c>
      <c r="J3643" t="s">
        <v>2648</v>
      </c>
      <c r="M3643" s="49"/>
    </row>
    <row r="3644" spans="6:13" x14ac:dyDescent="0.25">
      <c r="F3644" t="s">
        <v>5416</v>
      </c>
      <c r="G3644">
        <v>71083</v>
      </c>
      <c r="H3644">
        <v>8115</v>
      </c>
      <c r="I3644" s="25" t="s">
        <v>2639</v>
      </c>
      <c r="J3644" t="s">
        <v>2843</v>
      </c>
      <c r="M3644" s="49"/>
    </row>
    <row r="3645" spans="6:13" x14ac:dyDescent="0.25">
      <c r="F3645" t="s">
        <v>5417</v>
      </c>
      <c r="G3645">
        <v>91567</v>
      </c>
      <c r="H3645">
        <v>9571</v>
      </c>
      <c r="I3645" s="25" t="s">
        <v>2671</v>
      </c>
      <c r="J3645" t="s">
        <v>2734</v>
      </c>
      <c r="M3645" s="49"/>
    </row>
    <row r="3646" spans="6:13" x14ac:dyDescent="0.25">
      <c r="F3646" t="s">
        <v>5418</v>
      </c>
      <c r="G3646">
        <v>79737</v>
      </c>
      <c r="H3646">
        <v>8337</v>
      </c>
      <c r="I3646" s="25" t="s">
        <v>2639</v>
      </c>
      <c r="J3646" t="s">
        <v>2869</v>
      </c>
      <c r="M3646" s="49"/>
    </row>
    <row r="3647" spans="6:13" x14ac:dyDescent="0.25">
      <c r="F3647" t="s">
        <v>5419</v>
      </c>
      <c r="G3647">
        <v>84097</v>
      </c>
      <c r="H3647">
        <v>9273</v>
      </c>
      <c r="I3647" s="25" t="s">
        <v>2671</v>
      </c>
      <c r="J3647" t="s">
        <v>2675</v>
      </c>
      <c r="M3647" s="49"/>
    </row>
    <row r="3648" spans="6:13" x14ac:dyDescent="0.25">
      <c r="F3648" t="s">
        <v>5420</v>
      </c>
      <c r="G3648">
        <v>2747</v>
      </c>
      <c r="H3648">
        <v>14626</v>
      </c>
      <c r="I3648" s="25" t="s">
        <v>2756</v>
      </c>
      <c r="J3648" t="s">
        <v>2771</v>
      </c>
      <c r="M3648" s="49"/>
    </row>
    <row r="3649" spans="6:13" x14ac:dyDescent="0.25">
      <c r="F3649" t="s">
        <v>5421</v>
      </c>
      <c r="G3649">
        <v>82211</v>
      </c>
      <c r="H3649">
        <v>9188</v>
      </c>
      <c r="I3649" s="25" t="s">
        <v>2671</v>
      </c>
      <c r="J3649" t="s">
        <v>3102</v>
      </c>
      <c r="M3649" s="49"/>
    </row>
    <row r="3650" spans="6:13" x14ac:dyDescent="0.25">
      <c r="F3650" t="s">
        <v>5422</v>
      </c>
      <c r="G3650">
        <v>55756</v>
      </c>
      <c r="H3650">
        <v>7134</v>
      </c>
      <c r="I3650" s="25" t="s">
        <v>2744</v>
      </c>
      <c r="J3650" t="s">
        <v>2669</v>
      </c>
      <c r="M3650" s="49"/>
    </row>
    <row r="3651" spans="6:13" x14ac:dyDescent="0.25">
      <c r="F3651" t="s">
        <v>5423</v>
      </c>
      <c r="G3651">
        <v>91217</v>
      </c>
      <c r="H3651">
        <v>9574</v>
      </c>
      <c r="I3651" s="25" t="s">
        <v>2671</v>
      </c>
      <c r="J3651" t="s">
        <v>2912</v>
      </c>
      <c r="M3651" s="49"/>
    </row>
    <row r="3652" spans="6:13" x14ac:dyDescent="0.25">
      <c r="F3652" t="s">
        <v>5424</v>
      </c>
      <c r="G3652">
        <v>56249</v>
      </c>
      <c r="H3652">
        <v>7143</v>
      </c>
      <c r="I3652" s="25" t="s">
        <v>2744</v>
      </c>
      <c r="J3652" t="s">
        <v>2952</v>
      </c>
      <c r="M3652" s="49"/>
    </row>
    <row r="3653" spans="6:13" x14ac:dyDescent="0.25">
      <c r="F3653" t="s">
        <v>5425</v>
      </c>
      <c r="G3653">
        <v>58849</v>
      </c>
      <c r="H3653">
        <v>5962</v>
      </c>
      <c r="I3653" s="25" t="s">
        <v>2644</v>
      </c>
      <c r="J3653" t="s">
        <v>2860</v>
      </c>
      <c r="M3653" s="49"/>
    </row>
    <row r="3654" spans="6:13" x14ac:dyDescent="0.25">
      <c r="F3654" t="s">
        <v>5426</v>
      </c>
      <c r="G3654">
        <v>66909</v>
      </c>
      <c r="H3654">
        <v>7336</v>
      </c>
      <c r="I3654" s="25" t="s">
        <v>2744</v>
      </c>
      <c r="J3654" t="s">
        <v>2837</v>
      </c>
      <c r="M3654" s="49"/>
    </row>
    <row r="3655" spans="6:13" x14ac:dyDescent="0.25">
      <c r="F3655" t="s">
        <v>5426</v>
      </c>
      <c r="G3655">
        <v>66909</v>
      </c>
      <c r="H3655">
        <v>7336</v>
      </c>
      <c r="I3655" s="25" t="s">
        <v>2744</v>
      </c>
      <c r="J3655" t="s">
        <v>2837</v>
      </c>
      <c r="M3655" s="49"/>
    </row>
    <row r="3656" spans="6:13" x14ac:dyDescent="0.25">
      <c r="F3656" t="s">
        <v>5426</v>
      </c>
      <c r="G3656">
        <v>66909</v>
      </c>
      <c r="H3656">
        <v>7336</v>
      </c>
      <c r="I3656" s="25" t="s">
        <v>2744</v>
      </c>
      <c r="J3656" t="s">
        <v>2837</v>
      </c>
      <c r="M3656" s="49"/>
    </row>
    <row r="3657" spans="6:13" x14ac:dyDescent="0.25">
      <c r="F3657" t="s">
        <v>5427</v>
      </c>
      <c r="G3657">
        <v>45699</v>
      </c>
      <c r="H3657">
        <v>5562</v>
      </c>
      <c r="I3657" s="25" t="s">
        <v>2644</v>
      </c>
      <c r="J3657" t="s">
        <v>2939</v>
      </c>
      <c r="M3657" s="49"/>
    </row>
    <row r="3658" spans="6:13" x14ac:dyDescent="0.25">
      <c r="F3658" t="s">
        <v>5427</v>
      </c>
      <c r="G3658">
        <v>45701</v>
      </c>
      <c r="H3658">
        <v>5562</v>
      </c>
      <c r="I3658" s="25" t="s">
        <v>2644</v>
      </c>
      <c r="J3658" t="s">
        <v>2939</v>
      </c>
      <c r="M3658" s="49"/>
    </row>
    <row r="3659" spans="6:13" x14ac:dyDescent="0.25">
      <c r="F3659" t="s">
        <v>5428</v>
      </c>
      <c r="G3659">
        <v>76863</v>
      </c>
      <c r="H3659">
        <v>7337</v>
      </c>
      <c r="I3659" s="25" t="s">
        <v>2744</v>
      </c>
      <c r="J3659" t="s">
        <v>2877</v>
      </c>
      <c r="M3659" s="49"/>
    </row>
    <row r="3660" spans="6:13" x14ac:dyDescent="0.25">
      <c r="F3660" t="s">
        <v>5429</v>
      </c>
      <c r="G3660">
        <v>37412</v>
      </c>
      <c r="H3660">
        <v>3159</v>
      </c>
      <c r="I3660" s="25" t="s">
        <v>2695</v>
      </c>
      <c r="J3660" t="s">
        <v>2714</v>
      </c>
      <c r="M3660" s="49"/>
    </row>
    <row r="3661" spans="6:13" x14ac:dyDescent="0.25">
      <c r="F3661" t="s">
        <v>5429</v>
      </c>
      <c r="G3661">
        <v>37412</v>
      </c>
      <c r="H3661">
        <v>3159</v>
      </c>
      <c r="I3661" s="25" t="s">
        <v>2695</v>
      </c>
      <c r="J3661" t="s">
        <v>2714</v>
      </c>
      <c r="M3661" s="49"/>
    </row>
    <row r="3662" spans="6:13" x14ac:dyDescent="0.25">
      <c r="F3662" t="s">
        <v>5430</v>
      </c>
      <c r="G3662">
        <v>4916</v>
      </c>
      <c r="H3662">
        <v>12062</v>
      </c>
      <c r="I3662" s="25" t="s">
        <v>2977</v>
      </c>
      <c r="J3662" t="s">
        <v>3310</v>
      </c>
      <c r="M3662" s="49"/>
    </row>
    <row r="3663" spans="6:13" x14ac:dyDescent="0.25">
      <c r="F3663" t="s">
        <v>5431</v>
      </c>
      <c r="G3663">
        <v>33442</v>
      </c>
      <c r="H3663">
        <v>5754</v>
      </c>
      <c r="I3663" s="25" t="s">
        <v>2644</v>
      </c>
      <c r="J3663" t="s">
        <v>2786</v>
      </c>
      <c r="M3663" s="49"/>
    </row>
    <row r="3664" spans="6:13" x14ac:dyDescent="0.25">
      <c r="F3664" t="s">
        <v>5432</v>
      </c>
      <c r="G3664">
        <v>25379</v>
      </c>
      <c r="H3664">
        <v>1061</v>
      </c>
      <c r="I3664" s="25" t="s">
        <v>2706</v>
      </c>
      <c r="J3664" t="s">
        <v>2998</v>
      </c>
      <c r="M3664" s="49"/>
    </row>
    <row r="3665" spans="6:13" x14ac:dyDescent="0.25">
      <c r="F3665" t="s">
        <v>5433</v>
      </c>
      <c r="G3665">
        <v>49770</v>
      </c>
      <c r="H3665">
        <v>3454</v>
      </c>
      <c r="I3665" s="25" t="s">
        <v>2695</v>
      </c>
      <c r="J3665" t="s">
        <v>2739</v>
      </c>
      <c r="M3665" s="49"/>
    </row>
    <row r="3666" spans="6:13" x14ac:dyDescent="0.25">
      <c r="F3666" t="s">
        <v>5434</v>
      </c>
      <c r="G3666">
        <v>91074</v>
      </c>
      <c r="H3666">
        <v>9572</v>
      </c>
      <c r="I3666" s="25" t="s">
        <v>2671</v>
      </c>
      <c r="J3666" t="s">
        <v>2726</v>
      </c>
      <c r="M3666" s="49"/>
    </row>
    <row r="3667" spans="6:13" x14ac:dyDescent="0.25">
      <c r="F3667" t="s">
        <v>5435</v>
      </c>
      <c r="G3667">
        <v>52134</v>
      </c>
      <c r="H3667">
        <v>5334</v>
      </c>
      <c r="I3667" s="25" t="s">
        <v>2644</v>
      </c>
      <c r="J3667" t="s">
        <v>2962</v>
      </c>
      <c r="M3667" s="49"/>
    </row>
    <row r="3668" spans="6:13" x14ac:dyDescent="0.25">
      <c r="F3668" t="s">
        <v>5436</v>
      </c>
      <c r="G3668">
        <v>26835</v>
      </c>
      <c r="H3668">
        <v>3457</v>
      </c>
      <c r="I3668" s="25" t="s">
        <v>2695</v>
      </c>
      <c r="J3668" t="s">
        <v>2841</v>
      </c>
      <c r="M3668" s="49"/>
    </row>
    <row r="3669" spans="6:13" x14ac:dyDescent="0.25">
      <c r="F3669" t="s">
        <v>5437</v>
      </c>
      <c r="G3669">
        <v>31693</v>
      </c>
      <c r="H3669">
        <v>3257</v>
      </c>
      <c r="I3669" s="25" t="s">
        <v>2695</v>
      </c>
      <c r="J3669" t="s">
        <v>2788</v>
      </c>
      <c r="M3669" s="49"/>
    </row>
    <row r="3670" spans="6:13" x14ac:dyDescent="0.25">
      <c r="F3670" t="s">
        <v>5438</v>
      </c>
      <c r="G3670">
        <v>91093</v>
      </c>
      <c r="H3670">
        <v>9572</v>
      </c>
      <c r="I3670" s="25" t="s">
        <v>2671</v>
      </c>
      <c r="J3670" t="s">
        <v>2726</v>
      </c>
      <c r="M3670" s="49"/>
    </row>
    <row r="3671" spans="6:13" x14ac:dyDescent="0.25">
      <c r="F3671" t="s">
        <v>5438</v>
      </c>
      <c r="G3671">
        <v>91093</v>
      </c>
      <c r="H3671">
        <v>9572</v>
      </c>
      <c r="I3671" s="25" t="s">
        <v>2671</v>
      </c>
      <c r="J3671" t="s">
        <v>2726</v>
      </c>
      <c r="M3671" s="49"/>
    </row>
    <row r="3672" spans="6:13" x14ac:dyDescent="0.25">
      <c r="F3672" t="s">
        <v>5439</v>
      </c>
      <c r="G3672">
        <v>67258</v>
      </c>
      <c r="H3672">
        <v>7338</v>
      </c>
      <c r="I3672" s="25" t="s">
        <v>2744</v>
      </c>
      <c r="J3672" t="s">
        <v>3069</v>
      </c>
      <c r="M3672" s="49"/>
    </row>
    <row r="3673" spans="6:13" x14ac:dyDescent="0.25">
      <c r="F3673" t="s">
        <v>5440</v>
      </c>
      <c r="G3673">
        <v>74394</v>
      </c>
      <c r="H3673">
        <v>8118</v>
      </c>
      <c r="I3673" s="25" t="s">
        <v>2639</v>
      </c>
      <c r="J3673" t="s">
        <v>2763</v>
      </c>
      <c r="M3673" s="49"/>
    </row>
    <row r="3674" spans="6:13" x14ac:dyDescent="0.25">
      <c r="F3674" t="s">
        <v>5441</v>
      </c>
      <c r="G3674">
        <v>37235</v>
      </c>
      <c r="H3674">
        <v>6636</v>
      </c>
      <c r="I3674" s="25" t="s">
        <v>2667</v>
      </c>
      <c r="J3674" t="s">
        <v>3354</v>
      </c>
      <c r="M3674" s="49"/>
    </row>
    <row r="3675" spans="6:13" x14ac:dyDescent="0.25">
      <c r="F3675" t="s">
        <v>5442</v>
      </c>
      <c r="G3675">
        <v>31840</v>
      </c>
      <c r="H3675">
        <v>3252</v>
      </c>
      <c r="I3675" s="25" t="s">
        <v>2695</v>
      </c>
      <c r="J3675" t="s">
        <v>2760</v>
      </c>
      <c r="M3675" s="49"/>
    </row>
    <row r="3676" spans="6:13" x14ac:dyDescent="0.25">
      <c r="F3676" t="s">
        <v>5443</v>
      </c>
      <c r="G3676">
        <v>25491</v>
      </c>
      <c r="H3676">
        <v>1056</v>
      </c>
      <c r="I3676" s="25" t="s">
        <v>2706</v>
      </c>
      <c r="J3676" t="s">
        <v>2932</v>
      </c>
      <c r="M3676" s="49"/>
    </row>
    <row r="3677" spans="6:13" x14ac:dyDescent="0.25">
      <c r="F3677" t="s">
        <v>5443</v>
      </c>
      <c r="G3677">
        <v>25491</v>
      </c>
      <c r="H3677">
        <v>1056</v>
      </c>
      <c r="I3677" s="25" t="s">
        <v>2706</v>
      </c>
      <c r="J3677" t="s">
        <v>2932</v>
      </c>
      <c r="M3677" s="49"/>
    </row>
    <row r="3678" spans="6:13" x14ac:dyDescent="0.25">
      <c r="F3678" t="s">
        <v>5444</v>
      </c>
      <c r="G3678">
        <v>67310</v>
      </c>
      <c r="H3678">
        <v>7332</v>
      </c>
      <c r="I3678" s="25" t="s">
        <v>2744</v>
      </c>
      <c r="J3678" t="s">
        <v>3061</v>
      </c>
      <c r="M3678" s="49"/>
    </row>
    <row r="3679" spans="6:13" x14ac:dyDescent="0.25">
      <c r="F3679" t="s">
        <v>5445</v>
      </c>
      <c r="G3679">
        <v>72513</v>
      </c>
      <c r="H3679">
        <v>8437</v>
      </c>
      <c r="I3679" s="25" t="s">
        <v>2639</v>
      </c>
      <c r="J3679" t="s">
        <v>3341</v>
      </c>
      <c r="M3679" s="49"/>
    </row>
    <row r="3680" spans="6:13" x14ac:dyDescent="0.25">
      <c r="F3680" t="s">
        <v>5446</v>
      </c>
      <c r="G3680">
        <v>97265</v>
      </c>
      <c r="H3680">
        <v>9679</v>
      </c>
      <c r="I3680" s="25" t="s">
        <v>2671</v>
      </c>
      <c r="J3680" t="s">
        <v>3049</v>
      </c>
      <c r="M3680" s="49"/>
    </row>
    <row r="3681" spans="6:13" x14ac:dyDescent="0.25">
      <c r="F3681" t="s">
        <v>5447</v>
      </c>
      <c r="G3681">
        <v>6333</v>
      </c>
      <c r="H3681">
        <v>15085</v>
      </c>
      <c r="I3681" s="25" t="s">
        <v>2862</v>
      </c>
      <c r="J3681" t="s">
        <v>2799</v>
      </c>
      <c r="M3681" s="49"/>
    </row>
    <row r="3682" spans="6:13" x14ac:dyDescent="0.25">
      <c r="F3682" t="s">
        <v>5447</v>
      </c>
      <c r="G3682">
        <v>6333</v>
      </c>
      <c r="H3682">
        <v>15085</v>
      </c>
      <c r="I3682" s="25" t="s">
        <v>2862</v>
      </c>
      <c r="J3682" t="s">
        <v>2799</v>
      </c>
      <c r="M3682" s="49"/>
    </row>
    <row r="3683" spans="6:13" x14ac:dyDescent="0.25">
      <c r="F3683" t="s">
        <v>5447</v>
      </c>
      <c r="G3683">
        <v>6333</v>
      </c>
      <c r="H3683">
        <v>15087</v>
      </c>
      <c r="I3683" s="25" t="s">
        <v>2862</v>
      </c>
      <c r="J3683" t="s">
        <v>2945</v>
      </c>
      <c r="M3683" s="49"/>
    </row>
    <row r="3684" spans="6:13" x14ac:dyDescent="0.25">
      <c r="F3684" t="s">
        <v>5447</v>
      </c>
      <c r="G3684">
        <v>6333</v>
      </c>
      <c r="H3684">
        <v>15087</v>
      </c>
      <c r="I3684" s="25" t="s">
        <v>2862</v>
      </c>
      <c r="J3684" t="s">
        <v>2945</v>
      </c>
      <c r="M3684" s="49"/>
    </row>
    <row r="3685" spans="6:13" x14ac:dyDescent="0.25">
      <c r="F3685" t="s">
        <v>5448</v>
      </c>
      <c r="G3685">
        <v>54523</v>
      </c>
      <c r="H3685">
        <v>7231</v>
      </c>
      <c r="I3685" s="25" t="s">
        <v>2744</v>
      </c>
      <c r="J3685" t="s">
        <v>2664</v>
      </c>
      <c r="M3685" s="49"/>
    </row>
    <row r="3686" spans="6:13" x14ac:dyDescent="0.25">
      <c r="F3686" t="s">
        <v>5449</v>
      </c>
      <c r="G3686">
        <v>73540</v>
      </c>
      <c r="H3686">
        <v>8136</v>
      </c>
      <c r="I3686" s="25" t="s">
        <v>2639</v>
      </c>
      <c r="J3686" t="s">
        <v>2660</v>
      </c>
      <c r="M3686" s="49"/>
    </row>
    <row r="3687" spans="6:13" x14ac:dyDescent="0.25">
      <c r="F3687" t="s">
        <v>5450</v>
      </c>
      <c r="G3687">
        <v>35452</v>
      </c>
      <c r="H3687">
        <v>6531</v>
      </c>
      <c r="I3687" s="25" t="s">
        <v>2667</v>
      </c>
      <c r="J3687" t="s">
        <v>2927</v>
      </c>
      <c r="M3687" s="49"/>
    </row>
    <row r="3688" spans="6:13" x14ac:dyDescent="0.25">
      <c r="F3688" t="s">
        <v>5451</v>
      </c>
      <c r="G3688">
        <v>73572</v>
      </c>
      <c r="H3688">
        <v>8136</v>
      </c>
      <c r="I3688" s="25" t="s">
        <v>2639</v>
      </c>
      <c r="J3688" t="s">
        <v>2660</v>
      </c>
      <c r="M3688" s="49"/>
    </row>
    <row r="3689" spans="6:13" x14ac:dyDescent="0.25">
      <c r="F3689" t="s">
        <v>5452</v>
      </c>
      <c r="G3689">
        <v>31700</v>
      </c>
      <c r="H3689">
        <v>3257</v>
      </c>
      <c r="I3689" s="25" t="s">
        <v>2695</v>
      </c>
      <c r="J3689" t="s">
        <v>2788</v>
      </c>
      <c r="M3689" s="49"/>
    </row>
    <row r="3690" spans="6:13" x14ac:dyDescent="0.25">
      <c r="F3690" t="s">
        <v>5453</v>
      </c>
      <c r="G3690">
        <v>63150</v>
      </c>
      <c r="H3690">
        <v>6438</v>
      </c>
      <c r="I3690" s="25" t="s">
        <v>2667</v>
      </c>
      <c r="J3690" t="s">
        <v>4188</v>
      </c>
      <c r="M3690" s="49"/>
    </row>
    <row r="3691" spans="6:13" x14ac:dyDescent="0.25">
      <c r="F3691" t="s">
        <v>5454</v>
      </c>
      <c r="G3691">
        <v>66265</v>
      </c>
      <c r="H3691">
        <v>10041</v>
      </c>
      <c r="I3691" s="25" t="s">
        <v>3470</v>
      </c>
      <c r="J3691" t="s">
        <v>4759</v>
      </c>
      <c r="M3691" s="49"/>
    </row>
    <row r="3692" spans="6:13" x14ac:dyDescent="0.25">
      <c r="F3692" t="s">
        <v>5455</v>
      </c>
      <c r="G3692">
        <v>32120</v>
      </c>
      <c r="H3692">
        <v>5758</v>
      </c>
      <c r="I3692" s="25" t="s">
        <v>2644</v>
      </c>
      <c r="J3692" t="s">
        <v>2810</v>
      </c>
      <c r="M3692" s="49"/>
    </row>
    <row r="3693" spans="6:13" x14ac:dyDescent="0.25">
      <c r="F3693" t="s">
        <v>5456</v>
      </c>
      <c r="G3693">
        <v>18565</v>
      </c>
      <c r="H3693">
        <v>13073</v>
      </c>
      <c r="I3693" s="25" t="s">
        <v>2812</v>
      </c>
      <c r="J3693" t="s">
        <v>2813</v>
      </c>
      <c r="M3693" s="49"/>
    </row>
    <row r="3694" spans="6:13" x14ac:dyDescent="0.25">
      <c r="F3694" t="s">
        <v>5456</v>
      </c>
      <c r="G3694">
        <v>18565</v>
      </c>
      <c r="H3694">
        <v>13073</v>
      </c>
      <c r="I3694" s="25" t="s">
        <v>2812</v>
      </c>
      <c r="J3694" t="s">
        <v>2813</v>
      </c>
      <c r="M3694" s="49"/>
    </row>
    <row r="3695" spans="6:13" x14ac:dyDescent="0.25">
      <c r="F3695" t="s">
        <v>5457</v>
      </c>
      <c r="G3695">
        <v>57271</v>
      </c>
      <c r="H3695">
        <v>5970</v>
      </c>
      <c r="I3695" s="25" t="s">
        <v>2644</v>
      </c>
      <c r="J3695" t="s">
        <v>2987</v>
      </c>
      <c r="M3695" s="49"/>
    </row>
    <row r="3696" spans="6:13" x14ac:dyDescent="0.25">
      <c r="F3696" t="s">
        <v>3252</v>
      </c>
      <c r="G3696">
        <v>98646</v>
      </c>
      <c r="H3696">
        <v>16069</v>
      </c>
      <c r="I3696" s="25" t="s">
        <v>3005</v>
      </c>
      <c r="J3696" t="s">
        <v>3252</v>
      </c>
      <c r="M3696" s="49"/>
    </row>
    <row r="3697" spans="6:13" x14ac:dyDescent="0.25">
      <c r="F3697" t="s">
        <v>5458</v>
      </c>
      <c r="G3697">
        <v>40724</v>
      </c>
      <c r="H3697">
        <v>5158</v>
      </c>
      <c r="I3697" s="25" t="s">
        <v>2644</v>
      </c>
      <c r="J3697" t="s">
        <v>2873</v>
      </c>
      <c r="M3697" s="49"/>
    </row>
    <row r="3698" spans="6:13" x14ac:dyDescent="0.25">
      <c r="F3698" t="s">
        <v>5458</v>
      </c>
      <c r="G3698">
        <v>40723</v>
      </c>
      <c r="H3698">
        <v>5158</v>
      </c>
      <c r="I3698" s="25" t="s">
        <v>2644</v>
      </c>
      <c r="J3698" t="s">
        <v>2873</v>
      </c>
      <c r="M3698" s="49"/>
    </row>
    <row r="3699" spans="6:13" x14ac:dyDescent="0.25">
      <c r="F3699" t="s">
        <v>5459</v>
      </c>
      <c r="G3699">
        <v>40721</v>
      </c>
      <c r="H3699">
        <v>5111</v>
      </c>
      <c r="I3699" s="25" t="s">
        <v>2644</v>
      </c>
      <c r="J3699" t="s">
        <v>4301</v>
      </c>
      <c r="M3699" s="49"/>
    </row>
    <row r="3700" spans="6:13" x14ac:dyDescent="0.25">
      <c r="F3700" t="s">
        <v>5459</v>
      </c>
      <c r="G3700">
        <v>40721</v>
      </c>
      <c r="H3700">
        <v>5158</v>
      </c>
      <c r="I3700" s="25" t="s">
        <v>2644</v>
      </c>
      <c r="J3700" t="s">
        <v>2873</v>
      </c>
      <c r="M3700" s="49"/>
    </row>
    <row r="3701" spans="6:13" x14ac:dyDescent="0.25">
      <c r="F3701" t="s">
        <v>5460</v>
      </c>
      <c r="G3701">
        <v>36115</v>
      </c>
      <c r="H3701">
        <v>6631</v>
      </c>
      <c r="I3701" s="25" t="s">
        <v>2667</v>
      </c>
      <c r="J3701" t="s">
        <v>2766</v>
      </c>
      <c r="M3701" s="49"/>
    </row>
    <row r="3702" spans="6:13" x14ac:dyDescent="0.25">
      <c r="F3702" t="s">
        <v>2817</v>
      </c>
      <c r="G3702">
        <v>31137</v>
      </c>
      <c r="H3702">
        <v>3254</v>
      </c>
      <c r="I3702" s="25" t="s">
        <v>2695</v>
      </c>
      <c r="J3702" t="s">
        <v>2817</v>
      </c>
      <c r="M3702" s="49"/>
    </row>
    <row r="3703" spans="6:13" x14ac:dyDescent="0.25">
      <c r="F3703" t="s">
        <v>2817</v>
      </c>
      <c r="G3703">
        <v>31141</v>
      </c>
      <c r="H3703">
        <v>3254</v>
      </c>
      <c r="I3703" s="25" t="s">
        <v>2695</v>
      </c>
      <c r="J3703" t="s">
        <v>2817</v>
      </c>
      <c r="M3703" s="49"/>
    </row>
    <row r="3704" spans="6:13" x14ac:dyDescent="0.25">
      <c r="F3704" t="s">
        <v>2817</v>
      </c>
      <c r="G3704">
        <v>31134</v>
      </c>
      <c r="H3704">
        <v>3254</v>
      </c>
      <c r="I3704" s="25" t="s">
        <v>2695</v>
      </c>
      <c r="J3704" t="s">
        <v>2817</v>
      </c>
      <c r="M3704" s="49"/>
    </row>
    <row r="3705" spans="6:13" x14ac:dyDescent="0.25">
      <c r="F3705" t="s">
        <v>2817</v>
      </c>
      <c r="G3705">
        <v>31139</v>
      </c>
      <c r="H3705">
        <v>3254</v>
      </c>
      <c r="I3705" s="25" t="s">
        <v>2695</v>
      </c>
      <c r="J3705" t="s">
        <v>2817</v>
      </c>
      <c r="M3705" s="49"/>
    </row>
    <row r="3706" spans="6:13" x14ac:dyDescent="0.25">
      <c r="F3706" t="s">
        <v>2817</v>
      </c>
      <c r="G3706">
        <v>31135</v>
      </c>
      <c r="H3706">
        <v>3254</v>
      </c>
      <c r="I3706" s="25" t="s">
        <v>2695</v>
      </c>
      <c r="J3706" t="s">
        <v>2817</v>
      </c>
      <c r="M3706" s="49"/>
    </row>
    <row r="3707" spans="6:13" x14ac:dyDescent="0.25">
      <c r="F3707" t="s">
        <v>5461</v>
      </c>
      <c r="G3707">
        <v>71157</v>
      </c>
      <c r="H3707">
        <v>8115</v>
      </c>
      <c r="I3707" s="25" t="s">
        <v>2639</v>
      </c>
      <c r="J3707" t="s">
        <v>2843</v>
      </c>
      <c r="M3707" s="49"/>
    </row>
    <row r="3708" spans="6:13" x14ac:dyDescent="0.25">
      <c r="F3708" t="s">
        <v>5462</v>
      </c>
      <c r="G3708">
        <v>56206</v>
      </c>
      <c r="H3708">
        <v>7143</v>
      </c>
      <c r="I3708" s="25" t="s">
        <v>2744</v>
      </c>
      <c r="J3708" t="s">
        <v>2952</v>
      </c>
      <c r="M3708" s="49"/>
    </row>
    <row r="3709" spans="6:13" x14ac:dyDescent="0.25">
      <c r="F3709" t="s">
        <v>5463</v>
      </c>
      <c r="G3709">
        <v>86567</v>
      </c>
      <c r="H3709">
        <v>9174</v>
      </c>
      <c r="I3709" s="25" t="s">
        <v>2671</v>
      </c>
      <c r="J3709" t="s">
        <v>3066</v>
      </c>
      <c r="M3709" s="49"/>
    </row>
    <row r="3710" spans="6:13" x14ac:dyDescent="0.25">
      <c r="F3710" t="s">
        <v>5464</v>
      </c>
      <c r="G3710">
        <v>32479</v>
      </c>
      <c r="H3710">
        <v>5770</v>
      </c>
      <c r="I3710" s="25" t="s">
        <v>2644</v>
      </c>
      <c r="J3710" t="s">
        <v>2878</v>
      </c>
      <c r="M3710" s="49"/>
    </row>
    <row r="3711" spans="6:13" x14ac:dyDescent="0.25">
      <c r="F3711" t="s">
        <v>5465</v>
      </c>
      <c r="G3711">
        <v>38543</v>
      </c>
      <c r="H3711">
        <v>3151</v>
      </c>
      <c r="I3711" s="25" t="s">
        <v>2695</v>
      </c>
      <c r="J3711" t="s">
        <v>2747</v>
      </c>
      <c r="M3711" s="49"/>
    </row>
    <row r="3712" spans="6:13" x14ac:dyDescent="0.25">
      <c r="F3712" t="s">
        <v>5466</v>
      </c>
      <c r="G3712">
        <v>54576</v>
      </c>
      <c r="H3712">
        <v>7233</v>
      </c>
      <c r="I3712" s="25" t="s">
        <v>2744</v>
      </c>
      <c r="J3712" t="s">
        <v>3037</v>
      </c>
      <c r="M3712" s="49"/>
    </row>
    <row r="3713" spans="6:13" x14ac:dyDescent="0.25">
      <c r="F3713" t="s">
        <v>5466</v>
      </c>
      <c r="G3713">
        <v>67586</v>
      </c>
      <c r="H3713">
        <v>7339</v>
      </c>
      <c r="I3713" s="25" t="s">
        <v>2744</v>
      </c>
      <c r="J3713" t="s">
        <v>2859</v>
      </c>
      <c r="M3713" s="49"/>
    </row>
    <row r="3714" spans="6:13" x14ac:dyDescent="0.25">
      <c r="F3714" t="s">
        <v>5467</v>
      </c>
      <c r="G3714">
        <v>56204</v>
      </c>
      <c r="H3714">
        <v>7143</v>
      </c>
      <c r="I3714" s="25" t="s">
        <v>2744</v>
      </c>
      <c r="J3714" t="s">
        <v>2952</v>
      </c>
      <c r="M3714" s="49"/>
    </row>
    <row r="3715" spans="6:13" x14ac:dyDescent="0.25">
      <c r="F3715" t="s">
        <v>5468</v>
      </c>
      <c r="G3715">
        <v>91161</v>
      </c>
      <c r="H3715">
        <v>9576</v>
      </c>
      <c r="I3715" s="25" t="s">
        <v>2671</v>
      </c>
      <c r="J3715" t="s">
        <v>2672</v>
      </c>
      <c r="M3715" s="49"/>
    </row>
    <row r="3716" spans="6:13" x14ac:dyDescent="0.25">
      <c r="F3716" t="s">
        <v>5469</v>
      </c>
      <c r="G3716">
        <v>86856</v>
      </c>
      <c r="H3716">
        <v>9772</v>
      </c>
      <c r="I3716" s="25" t="s">
        <v>2671</v>
      </c>
      <c r="J3716" t="s">
        <v>2738</v>
      </c>
      <c r="M3716" s="49"/>
    </row>
    <row r="3717" spans="6:13" x14ac:dyDescent="0.25">
      <c r="F3717" t="s">
        <v>5470</v>
      </c>
      <c r="G3717">
        <v>49176</v>
      </c>
      <c r="H3717">
        <v>3459</v>
      </c>
      <c r="I3717" s="25" t="s">
        <v>2695</v>
      </c>
      <c r="J3717" t="s">
        <v>2913</v>
      </c>
      <c r="M3717" s="49"/>
    </row>
    <row r="3718" spans="6:13" x14ac:dyDescent="0.25">
      <c r="F3718" t="s">
        <v>5471</v>
      </c>
      <c r="G3718">
        <v>91355</v>
      </c>
      <c r="H3718">
        <v>9474</v>
      </c>
      <c r="I3718" s="25" t="s">
        <v>2671</v>
      </c>
      <c r="J3718" t="s">
        <v>4313</v>
      </c>
      <c r="M3718" s="49"/>
    </row>
    <row r="3719" spans="6:13" x14ac:dyDescent="0.25">
      <c r="F3719" t="s">
        <v>5472</v>
      </c>
      <c r="G3719">
        <v>78247</v>
      </c>
      <c r="H3719">
        <v>8335</v>
      </c>
      <c r="I3719" s="25" t="s">
        <v>2639</v>
      </c>
      <c r="J3719" t="s">
        <v>2640</v>
      </c>
      <c r="M3719" s="49"/>
    </row>
    <row r="3720" spans="6:13" x14ac:dyDescent="0.25">
      <c r="F3720" t="s">
        <v>5473</v>
      </c>
      <c r="G3720">
        <v>29584</v>
      </c>
      <c r="H3720">
        <v>3360</v>
      </c>
      <c r="I3720" s="25" t="s">
        <v>2695</v>
      </c>
      <c r="J3720" t="s">
        <v>3021</v>
      </c>
      <c r="M3720" s="49"/>
    </row>
    <row r="3721" spans="6:13" x14ac:dyDescent="0.25">
      <c r="F3721" t="s">
        <v>5474</v>
      </c>
      <c r="G3721">
        <v>95502</v>
      </c>
      <c r="H3721">
        <v>9477</v>
      </c>
      <c r="I3721" s="25" t="s">
        <v>2671</v>
      </c>
      <c r="J3721" t="s">
        <v>5006</v>
      </c>
      <c r="M3721" s="49"/>
    </row>
    <row r="3722" spans="6:13" x14ac:dyDescent="0.25">
      <c r="F3722" t="s">
        <v>5475</v>
      </c>
      <c r="G3722">
        <v>21709</v>
      </c>
      <c r="H3722">
        <v>3359</v>
      </c>
      <c r="I3722" s="25" t="s">
        <v>2695</v>
      </c>
      <c r="J3722" t="s">
        <v>2779</v>
      </c>
      <c r="M3722" s="49"/>
    </row>
    <row r="3723" spans="6:13" x14ac:dyDescent="0.25">
      <c r="F3723" t="s">
        <v>5476</v>
      </c>
      <c r="G3723">
        <v>97267</v>
      </c>
      <c r="H3723">
        <v>9677</v>
      </c>
      <c r="I3723" s="25" t="s">
        <v>2671</v>
      </c>
      <c r="J3723" t="s">
        <v>3148</v>
      </c>
      <c r="M3723" s="49"/>
    </row>
    <row r="3724" spans="6:13" x14ac:dyDescent="0.25">
      <c r="F3724" t="s">
        <v>5477</v>
      </c>
      <c r="G3724">
        <v>26759</v>
      </c>
      <c r="H3724">
        <v>3452</v>
      </c>
      <c r="I3724" s="25" t="s">
        <v>2695</v>
      </c>
      <c r="J3724" t="s">
        <v>2655</v>
      </c>
      <c r="M3724" s="49"/>
    </row>
    <row r="3725" spans="6:13" x14ac:dyDescent="0.25">
      <c r="F3725" t="s">
        <v>5478</v>
      </c>
      <c r="G3725">
        <v>94146</v>
      </c>
      <c r="H3725">
        <v>9272</v>
      </c>
      <c r="I3725" s="25" t="s">
        <v>2671</v>
      </c>
      <c r="J3725" t="s">
        <v>2761</v>
      </c>
      <c r="M3725" s="49"/>
    </row>
    <row r="3726" spans="6:13" x14ac:dyDescent="0.25">
      <c r="F3726" t="s">
        <v>5479</v>
      </c>
      <c r="G3726">
        <v>66999</v>
      </c>
      <c r="H3726">
        <v>7340</v>
      </c>
      <c r="I3726" s="25" t="s">
        <v>2744</v>
      </c>
      <c r="J3726" t="s">
        <v>3447</v>
      </c>
      <c r="M3726" s="49"/>
    </row>
    <row r="3727" spans="6:13" x14ac:dyDescent="0.25">
      <c r="F3727" t="s">
        <v>5479</v>
      </c>
      <c r="G3727">
        <v>66999</v>
      </c>
      <c r="H3727">
        <v>7340</v>
      </c>
      <c r="I3727" s="25" t="s">
        <v>2744</v>
      </c>
      <c r="J3727" t="s">
        <v>3447</v>
      </c>
      <c r="M3727" s="49"/>
    </row>
    <row r="3728" spans="6:13" x14ac:dyDescent="0.25">
      <c r="F3728" t="s">
        <v>5480</v>
      </c>
      <c r="G3728">
        <v>79856</v>
      </c>
      <c r="H3728">
        <v>8315</v>
      </c>
      <c r="I3728" s="25" t="s">
        <v>2639</v>
      </c>
      <c r="J3728" t="s">
        <v>2682</v>
      </c>
      <c r="M3728" s="49"/>
    </row>
    <row r="3729" spans="6:13" x14ac:dyDescent="0.25">
      <c r="F3729" t="s">
        <v>5481</v>
      </c>
      <c r="G3729">
        <v>67756</v>
      </c>
      <c r="H3729">
        <v>7336</v>
      </c>
      <c r="I3729" s="25" t="s">
        <v>2744</v>
      </c>
      <c r="J3729" t="s">
        <v>2837</v>
      </c>
      <c r="M3729" s="49"/>
    </row>
    <row r="3730" spans="6:13" x14ac:dyDescent="0.25">
      <c r="F3730" t="s">
        <v>5482</v>
      </c>
      <c r="G3730">
        <v>72145</v>
      </c>
      <c r="H3730">
        <v>8416</v>
      </c>
      <c r="I3730" s="25" t="s">
        <v>2639</v>
      </c>
      <c r="J3730" t="s">
        <v>3085</v>
      </c>
      <c r="M3730" s="49"/>
    </row>
    <row r="3731" spans="6:13" x14ac:dyDescent="0.25">
      <c r="F3731" t="s">
        <v>5482</v>
      </c>
      <c r="G3731">
        <v>72145</v>
      </c>
      <c r="H3731">
        <v>8416</v>
      </c>
      <c r="I3731" s="25" t="s">
        <v>2639</v>
      </c>
      <c r="J3731" t="s">
        <v>3085</v>
      </c>
      <c r="M3731" s="49"/>
    </row>
    <row r="3732" spans="6:13" x14ac:dyDescent="0.25">
      <c r="F3732" t="s">
        <v>5483</v>
      </c>
      <c r="G3732">
        <v>96114</v>
      </c>
      <c r="H3732">
        <v>9471</v>
      </c>
      <c r="I3732" s="25" t="s">
        <v>2671</v>
      </c>
      <c r="J3732" t="s">
        <v>3013</v>
      </c>
      <c r="M3732" s="49"/>
    </row>
    <row r="3733" spans="6:13" x14ac:dyDescent="0.25">
      <c r="F3733" t="s">
        <v>5484</v>
      </c>
      <c r="G3733">
        <v>92242</v>
      </c>
      <c r="H3733">
        <v>9371</v>
      </c>
      <c r="I3733" s="25" t="s">
        <v>2671</v>
      </c>
      <c r="J3733" t="s">
        <v>3090</v>
      </c>
      <c r="M3733" s="49"/>
    </row>
    <row r="3734" spans="6:13" x14ac:dyDescent="0.25">
      <c r="F3734" t="s">
        <v>5485</v>
      </c>
      <c r="G3734">
        <v>92275</v>
      </c>
      <c r="H3734">
        <v>9371</v>
      </c>
      <c r="I3734" s="25" t="s">
        <v>2671</v>
      </c>
      <c r="J3734" t="s">
        <v>3090</v>
      </c>
      <c r="M3734" s="49"/>
    </row>
    <row r="3735" spans="6:13" x14ac:dyDescent="0.25">
      <c r="F3735" t="s">
        <v>5486</v>
      </c>
      <c r="G3735">
        <v>7927</v>
      </c>
      <c r="H3735">
        <v>16075</v>
      </c>
      <c r="I3735" s="25" t="s">
        <v>3005</v>
      </c>
      <c r="J3735" t="s">
        <v>4842</v>
      </c>
      <c r="M3735" s="49"/>
    </row>
    <row r="3736" spans="6:13" x14ac:dyDescent="0.25">
      <c r="F3736" t="s">
        <v>5487</v>
      </c>
      <c r="G3736">
        <v>69493</v>
      </c>
      <c r="H3736">
        <v>8226</v>
      </c>
      <c r="I3736" s="25" t="s">
        <v>2639</v>
      </c>
      <c r="J3736" t="s">
        <v>3063</v>
      </c>
      <c r="M3736" s="49"/>
    </row>
    <row r="3737" spans="6:13" x14ac:dyDescent="0.25">
      <c r="F3737" t="s">
        <v>5488</v>
      </c>
      <c r="G3737">
        <v>8144</v>
      </c>
      <c r="H3737">
        <v>14524</v>
      </c>
      <c r="I3737" s="25" t="s">
        <v>2756</v>
      </c>
      <c r="J3737" t="s">
        <v>4045</v>
      </c>
      <c r="M3737" s="49"/>
    </row>
    <row r="3738" spans="6:13" x14ac:dyDescent="0.25">
      <c r="F3738" t="s">
        <v>5489</v>
      </c>
      <c r="G3738">
        <v>67732</v>
      </c>
      <c r="H3738">
        <v>7335</v>
      </c>
      <c r="I3738" s="25" t="s">
        <v>2744</v>
      </c>
      <c r="J3738" t="s">
        <v>3464</v>
      </c>
      <c r="M3738" s="49"/>
    </row>
    <row r="3739" spans="6:13" x14ac:dyDescent="0.25">
      <c r="F3739" t="s">
        <v>5490</v>
      </c>
      <c r="G3739">
        <v>69434</v>
      </c>
      <c r="H3739">
        <v>6431</v>
      </c>
      <c r="I3739" s="25" t="s">
        <v>2667</v>
      </c>
      <c r="J3739" t="s">
        <v>2686</v>
      </c>
      <c r="M3739" s="49"/>
    </row>
    <row r="3740" spans="6:13" x14ac:dyDescent="0.25">
      <c r="F3740" t="s">
        <v>5490</v>
      </c>
      <c r="G3740">
        <v>69434</v>
      </c>
      <c r="H3740">
        <v>8226</v>
      </c>
      <c r="I3740" s="25" t="s">
        <v>2639</v>
      </c>
      <c r="J3740" t="s">
        <v>3063</v>
      </c>
      <c r="M3740" s="49"/>
    </row>
    <row r="3741" spans="6:13" x14ac:dyDescent="0.25">
      <c r="F3741" t="s">
        <v>5491</v>
      </c>
      <c r="G3741">
        <v>63697</v>
      </c>
      <c r="H3741">
        <v>6440</v>
      </c>
      <c r="I3741" s="25" t="s">
        <v>2667</v>
      </c>
      <c r="J3741" t="s">
        <v>3036</v>
      </c>
      <c r="M3741" s="49"/>
    </row>
    <row r="3742" spans="6:13" x14ac:dyDescent="0.25">
      <c r="F3742" t="s">
        <v>5492</v>
      </c>
      <c r="G3742">
        <v>29456</v>
      </c>
      <c r="H3742">
        <v>3354</v>
      </c>
      <c r="I3742" s="25" t="s">
        <v>2695</v>
      </c>
      <c r="J3742" t="s">
        <v>2853</v>
      </c>
      <c r="M3742" s="49"/>
    </row>
    <row r="3743" spans="6:13" x14ac:dyDescent="0.25">
      <c r="F3743" t="s">
        <v>5493</v>
      </c>
      <c r="G3743">
        <v>85122</v>
      </c>
      <c r="H3743">
        <v>9176</v>
      </c>
      <c r="I3743" s="25" t="s">
        <v>2671</v>
      </c>
      <c r="J3743" t="s">
        <v>2723</v>
      </c>
      <c r="M3743" s="49"/>
    </row>
    <row r="3744" spans="6:13" x14ac:dyDescent="0.25">
      <c r="F3744" t="s">
        <v>5494</v>
      </c>
      <c r="G3744">
        <v>97204</v>
      </c>
      <c r="H3744">
        <v>9679</v>
      </c>
      <c r="I3744" s="25" t="s">
        <v>2671</v>
      </c>
      <c r="J3744" t="s">
        <v>3049</v>
      </c>
      <c r="M3744" s="49"/>
    </row>
    <row r="3745" spans="6:13" x14ac:dyDescent="0.25">
      <c r="F3745" t="s">
        <v>5495</v>
      </c>
      <c r="G3745">
        <v>73269</v>
      </c>
      <c r="H3745">
        <v>8116</v>
      </c>
      <c r="I3745" s="25" t="s">
        <v>2639</v>
      </c>
      <c r="J3745" t="s">
        <v>2834</v>
      </c>
      <c r="M3745" s="49"/>
    </row>
    <row r="3746" spans="6:13" x14ac:dyDescent="0.25">
      <c r="F3746" t="s">
        <v>5495</v>
      </c>
      <c r="G3746">
        <v>88454</v>
      </c>
      <c r="H3746">
        <v>8426</v>
      </c>
      <c r="I3746" s="25" t="s">
        <v>2639</v>
      </c>
      <c r="J3746" t="s">
        <v>2702</v>
      </c>
      <c r="M3746" s="49"/>
    </row>
    <row r="3747" spans="6:13" x14ac:dyDescent="0.25">
      <c r="F3747" t="s">
        <v>5496</v>
      </c>
      <c r="G3747">
        <v>67126</v>
      </c>
      <c r="H3747">
        <v>7338</v>
      </c>
      <c r="I3747" s="25" t="s">
        <v>2744</v>
      </c>
      <c r="J3747" t="s">
        <v>3069</v>
      </c>
      <c r="M3747" s="49"/>
    </row>
    <row r="3748" spans="6:13" x14ac:dyDescent="0.25">
      <c r="F3748" t="s">
        <v>5497</v>
      </c>
      <c r="G3748">
        <v>79862</v>
      </c>
      <c r="H3748">
        <v>8337</v>
      </c>
      <c r="I3748" s="25" t="s">
        <v>2639</v>
      </c>
      <c r="J3748" t="s">
        <v>2869</v>
      </c>
      <c r="M3748" s="49"/>
    </row>
    <row r="3749" spans="6:13" x14ac:dyDescent="0.25">
      <c r="F3749" t="s">
        <v>5498</v>
      </c>
      <c r="G3749">
        <v>65239</v>
      </c>
      <c r="H3749">
        <v>6436</v>
      </c>
      <c r="I3749" s="25" t="s">
        <v>2667</v>
      </c>
      <c r="J3749" t="s">
        <v>3351</v>
      </c>
      <c r="M3749" s="49"/>
    </row>
    <row r="3750" spans="6:13" x14ac:dyDescent="0.25">
      <c r="F3750" t="s">
        <v>5499</v>
      </c>
      <c r="G3750">
        <v>67691</v>
      </c>
      <c r="H3750">
        <v>7335</v>
      </c>
      <c r="I3750" s="25" t="s">
        <v>2744</v>
      </c>
      <c r="J3750" t="s">
        <v>3464</v>
      </c>
      <c r="M3750" s="49"/>
    </row>
    <row r="3751" spans="6:13" x14ac:dyDescent="0.25">
      <c r="F3751" t="s">
        <v>5500</v>
      </c>
      <c r="G3751">
        <v>64739</v>
      </c>
      <c r="H3751">
        <v>6437</v>
      </c>
      <c r="I3751" s="25" t="s">
        <v>2667</v>
      </c>
      <c r="J3751" t="s">
        <v>3295</v>
      </c>
      <c r="M3751" s="49"/>
    </row>
    <row r="3752" spans="6:13" x14ac:dyDescent="0.25">
      <c r="F3752" t="s">
        <v>5501</v>
      </c>
      <c r="G3752">
        <v>76879</v>
      </c>
      <c r="H3752">
        <v>7334</v>
      </c>
      <c r="I3752" s="25" t="s">
        <v>2744</v>
      </c>
      <c r="J3752" t="s">
        <v>3494</v>
      </c>
      <c r="M3752" s="49"/>
    </row>
    <row r="3753" spans="6:13" x14ac:dyDescent="0.25">
      <c r="F3753" t="s">
        <v>5501</v>
      </c>
      <c r="G3753">
        <v>76879</v>
      </c>
      <c r="H3753">
        <v>7337</v>
      </c>
      <c r="I3753" s="25" t="s">
        <v>2744</v>
      </c>
      <c r="J3753" t="s">
        <v>2877</v>
      </c>
      <c r="M3753" s="49"/>
    </row>
    <row r="3754" spans="6:13" x14ac:dyDescent="0.25">
      <c r="F3754" t="s">
        <v>5502</v>
      </c>
      <c r="G3754">
        <v>95186</v>
      </c>
      <c r="H3754">
        <v>9479</v>
      </c>
      <c r="I3754" s="25" t="s">
        <v>2671</v>
      </c>
      <c r="J3754" t="s">
        <v>3057</v>
      </c>
      <c r="M3754" s="49"/>
    </row>
    <row r="3755" spans="6:13" x14ac:dyDescent="0.25">
      <c r="F3755" t="s">
        <v>5503</v>
      </c>
      <c r="G3755">
        <v>96272</v>
      </c>
      <c r="H3755">
        <v>9478</v>
      </c>
      <c r="I3755" s="25" t="s">
        <v>2671</v>
      </c>
      <c r="J3755" t="s">
        <v>3025</v>
      </c>
      <c r="M3755" s="49"/>
    </row>
    <row r="3756" spans="6:13" x14ac:dyDescent="0.25">
      <c r="F3756" t="s">
        <v>5504</v>
      </c>
      <c r="G3756">
        <v>89420</v>
      </c>
      <c r="H3756">
        <v>9773</v>
      </c>
      <c r="I3756" s="25" t="s">
        <v>2671</v>
      </c>
      <c r="J3756" t="s">
        <v>2852</v>
      </c>
      <c r="M3756" s="49"/>
    </row>
    <row r="3757" spans="6:13" x14ac:dyDescent="0.25">
      <c r="F3757" t="s">
        <v>5505</v>
      </c>
      <c r="G3757">
        <v>91315</v>
      </c>
      <c r="H3757">
        <v>9572</v>
      </c>
      <c r="I3757" s="25" t="s">
        <v>2671</v>
      </c>
      <c r="J3757" t="s">
        <v>2726</v>
      </c>
      <c r="M3757" s="49"/>
    </row>
    <row r="3758" spans="6:13" x14ac:dyDescent="0.25">
      <c r="F3758" t="s">
        <v>5506</v>
      </c>
      <c r="G3758">
        <v>68766</v>
      </c>
      <c r="H3758">
        <v>8226</v>
      </c>
      <c r="I3758" s="25" t="s">
        <v>2639</v>
      </c>
      <c r="J3758" t="s">
        <v>3063</v>
      </c>
      <c r="M3758" s="49"/>
    </row>
    <row r="3759" spans="6:13" x14ac:dyDescent="0.25">
      <c r="F3759" t="s">
        <v>5507</v>
      </c>
      <c r="G3759">
        <v>29693</v>
      </c>
      <c r="H3759">
        <v>3358</v>
      </c>
      <c r="I3759" s="25" t="s">
        <v>2695</v>
      </c>
      <c r="J3759" t="s">
        <v>2992</v>
      </c>
      <c r="M3759" s="49"/>
    </row>
    <row r="3760" spans="6:13" x14ac:dyDescent="0.25">
      <c r="F3760" t="s">
        <v>2822</v>
      </c>
      <c r="G3760">
        <v>95030</v>
      </c>
      <c r="H3760">
        <v>9464</v>
      </c>
      <c r="I3760" s="25" t="s">
        <v>2671</v>
      </c>
      <c r="J3760" t="s">
        <v>5508</v>
      </c>
      <c r="M3760" s="49"/>
    </row>
    <row r="3761" spans="6:13" x14ac:dyDescent="0.25">
      <c r="F3761" t="s">
        <v>2822</v>
      </c>
      <c r="G3761">
        <v>95028</v>
      </c>
      <c r="H3761">
        <v>9464</v>
      </c>
      <c r="I3761" s="25" t="s">
        <v>2671</v>
      </c>
      <c r="J3761" t="s">
        <v>5508</v>
      </c>
      <c r="M3761" s="49"/>
    </row>
    <row r="3762" spans="6:13" x14ac:dyDescent="0.25">
      <c r="F3762" t="s">
        <v>2822</v>
      </c>
      <c r="G3762">
        <v>95032</v>
      </c>
      <c r="H3762">
        <v>9464</v>
      </c>
      <c r="I3762" s="25" t="s">
        <v>2671</v>
      </c>
      <c r="J3762" t="s">
        <v>5508</v>
      </c>
      <c r="M3762" s="49"/>
    </row>
    <row r="3763" spans="6:13" x14ac:dyDescent="0.25">
      <c r="F3763" t="s">
        <v>5509</v>
      </c>
      <c r="G3763">
        <v>36145</v>
      </c>
      <c r="H3763">
        <v>6631</v>
      </c>
      <c r="I3763" s="25" t="s">
        <v>2667</v>
      </c>
      <c r="J3763" t="s">
        <v>2766</v>
      </c>
      <c r="M3763" s="49"/>
    </row>
    <row r="3764" spans="6:13" x14ac:dyDescent="0.25">
      <c r="F3764" t="s">
        <v>5510</v>
      </c>
      <c r="G3764">
        <v>75339</v>
      </c>
      <c r="H3764">
        <v>8235</v>
      </c>
      <c r="I3764" s="25" t="s">
        <v>2639</v>
      </c>
      <c r="J3764" t="s">
        <v>3043</v>
      </c>
      <c r="M3764" s="49"/>
    </row>
    <row r="3765" spans="6:13" x14ac:dyDescent="0.25">
      <c r="F3765" t="s">
        <v>5511</v>
      </c>
      <c r="G3765">
        <v>29361</v>
      </c>
      <c r="H3765">
        <v>3351</v>
      </c>
      <c r="I3765" s="25" t="s">
        <v>2695</v>
      </c>
      <c r="J3765" t="s">
        <v>2717</v>
      </c>
      <c r="M3765" s="49"/>
    </row>
    <row r="3766" spans="6:13" x14ac:dyDescent="0.25">
      <c r="F3766" t="s">
        <v>5512</v>
      </c>
      <c r="G3766">
        <v>34369</v>
      </c>
      <c r="H3766">
        <v>6633</v>
      </c>
      <c r="I3766" s="25" t="s">
        <v>2667</v>
      </c>
      <c r="J3766" t="s">
        <v>2783</v>
      </c>
      <c r="M3766" s="49"/>
    </row>
    <row r="3767" spans="6:13" x14ac:dyDescent="0.25">
      <c r="F3767" t="s">
        <v>5513</v>
      </c>
      <c r="G3767">
        <v>65719</v>
      </c>
      <c r="H3767">
        <v>6436</v>
      </c>
      <c r="I3767" s="25" t="s">
        <v>2667</v>
      </c>
      <c r="J3767" t="s">
        <v>3351</v>
      </c>
      <c r="M3767" s="49"/>
    </row>
    <row r="3768" spans="6:13" x14ac:dyDescent="0.25">
      <c r="F3768" t="s">
        <v>5514</v>
      </c>
      <c r="G3768">
        <v>97461</v>
      </c>
      <c r="H3768">
        <v>9674</v>
      </c>
      <c r="I3768" s="25" t="s">
        <v>2671</v>
      </c>
      <c r="J3768" t="s">
        <v>2839</v>
      </c>
      <c r="M3768" s="49"/>
    </row>
    <row r="3769" spans="6:13" x14ac:dyDescent="0.25">
      <c r="F3769" t="s">
        <v>5515</v>
      </c>
      <c r="G3769">
        <v>94544</v>
      </c>
      <c r="H3769">
        <v>9275</v>
      </c>
      <c r="I3769" s="25" t="s">
        <v>2671</v>
      </c>
      <c r="J3769" t="s">
        <v>2819</v>
      </c>
      <c r="M3769" s="49"/>
    </row>
    <row r="3770" spans="6:13" x14ac:dyDescent="0.25">
      <c r="F3770" t="s">
        <v>5516</v>
      </c>
      <c r="G3770">
        <v>86928</v>
      </c>
      <c r="H3770">
        <v>9181</v>
      </c>
      <c r="I3770" s="25" t="s">
        <v>2671</v>
      </c>
      <c r="J3770" t="s">
        <v>3126</v>
      </c>
      <c r="M3770" s="49"/>
    </row>
    <row r="3771" spans="6:13" x14ac:dyDescent="0.25">
      <c r="F3771" t="s">
        <v>5517</v>
      </c>
      <c r="G3771">
        <v>25858</v>
      </c>
      <c r="H3771">
        <v>1054</v>
      </c>
      <c r="I3771" s="25" t="s">
        <v>2706</v>
      </c>
      <c r="J3771" t="s">
        <v>2816</v>
      </c>
      <c r="M3771" s="49"/>
    </row>
    <row r="3772" spans="6:13" x14ac:dyDescent="0.25">
      <c r="F3772" t="s">
        <v>5518</v>
      </c>
      <c r="G3772">
        <v>29478</v>
      </c>
      <c r="H3772">
        <v>3354</v>
      </c>
      <c r="I3772" s="25" t="s">
        <v>2695</v>
      </c>
      <c r="J3772" t="s">
        <v>2853</v>
      </c>
      <c r="M3772" s="49"/>
    </row>
    <row r="3773" spans="6:13" x14ac:dyDescent="0.25">
      <c r="F3773" t="s">
        <v>5519</v>
      </c>
      <c r="G3773">
        <v>77749</v>
      </c>
      <c r="H3773">
        <v>8317</v>
      </c>
      <c r="I3773" s="25" t="s">
        <v>2639</v>
      </c>
      <c r="J3773" t="s">
        <v>2692</v>
      </c>
      <c r="M3773" s="49"/>
    </row>
    <row r="3774" spans="6:13" x14ac:dyDescent="0.25">
      <c r="F3774" t="s">
        <v>5520</v>
      </c>
      <c r="G3774">
        <v>66989</v>
      </c>
      <c r="H3774">
        <v>7340</v>
      </c>
      <c r="I3774" s="25" t="s">
        <v>2744</v>
      </c>
      <c r="J3774" t="s">
        <v>3447</v>
      </c>
      <c r="M3774" s="49"/>
    </row>
    <row r="3775" spans="6:13" x14ac:dyDescent="0.25">
      <c r="F3775" t="s">
        <v>5520</v>
      </c>
      <c r="G3775">
        <v>66989</v>
      </c>
      <c r="H3775">
        <v>7340</v>
      </c>
      <c r="I3775" s="25" t="s">
        <v>2744</v>
      </c>
      <c r="J3775" t="s">
        <v>3447</v>
      </c>
      <c r="M3775" s="49"/>
    </row>
    <row r="3776" spans="6:13" x14ac:dyDescent="0.25">
      <c r="F3776" t="s">
        <v>5521</v>
      </c>
      <c r="G3776">
        <v>16540</v>
      </c>
      <c r="H3776">
        <v>12065</v>
      </c>
      <c r="I3776" s="25" t="s">
        <v>2977</v>
      </c>
      <c r="J3776" t="s">
        <v>2904</v>
      </c>
      <c r="M3776" s="49"/>
    </row>
    <row r="3777" spans="6:13" x14ac:dyDescent="0.25">
      <c r="F3777" t="s">
        <v>5522</v>
      </c>
      <c r="G3777">
        <v>16562</v>
      </c>
      <c r="H3777">
        <v>12065</v>
      </c>
      <c r="I3777" s="25" t="s">
        <v>2977</v>
      </c>
      <c r="J3777" t="s">
        <v>2904</v>
      </c>
      <c r="M3777" s="49"/>
    </row>
    <row r="3778" spans="6:13" x14ac:dyDescent="0.25">
      <c r="F3778" t="s">
        <v>5523</v>
      </c>
      <c r="G3778">
        <v>35644</v>
      </c>
      <c r="H3778">
        <v>6532</v>
      </c>
      <c r="I3778" s="25" t="s">
        <v>2667</v>
      </c>
      <c r="J3778" t="s">
        <v>3176</v>
      </c>
      <c r="M3778" s="49"/>
    </row>
    <row r="3779" spans="6:13" x14ac:dyDescent="0.25">
      <c r="F3779" t="s">
        <v>5524</v>
      </c>
      <c r="G3779">
        <v>86745</v>
      </c>
      <c r="H3779">
        <v>9779</v>
      </c>
      <c r="I3779" s="25" t="s">
        <v>2671</v>
      </c>
      <c r="J3779" t="s">
        <v>2901</v>
      </c>
      <c r="M3779" s="49"/>
    </row>
    <row r="3780" spans="6:13" x14ac:dyDescent="0.25">
      <c r="F3780" t="s">
        <v>5525</v>
      </c>
      <c r="G3780">
        <v>25582</v>
      </c>
      <c r="H3780">
        <v>1061</v>
      </c>
      <c r="I3780" s="25" t="s">
        <v>2706</v>
      </c>
      <c r="J3780" t="s">
        <v>2998</v>
      </c>
      <c r="M3780" s="49"/>
    </row>
    <row r="3781" spans="6:13" x14ac:dyDescent="0.25">
      <c r="F3781" t="s">
        <v>5526</v>
      </c>
      <c r="G3781">
        <v>94545</v>
      </c>
      <c r="H3781">
        <v>9272</v>
      </c>
      <c r="I3781" s="25" t="s">
        <v>2671</v>
      </c>
      <c r="J3781" t="s">
        <v>2761</v>
      </c>
      <c r="M3781" s="49"/>
    </row>
    <row r="3782" spans="6:13" x14ac:dyDescent="0.25">
      <c r="F3782" t="s">
        <v>5527</v>
      </c>
      <c r="G3782">
        <v>95691</v>
      </c>
      <c r="H3782">
        <v>9479</v>
      </c>
      <c r="I3782" s="25" t="s">
        <v>2671</v>
      </c>
      <c r="J3782" t="s">
        <v>3057</v>
      </c>
      <c r="M3782" s="49"/>
    </row>
    <row r="3783" spans="6:13" x14ac:dyDescent="0.25">
      <c r="F3783" t="s">
        <v>5528</v>
      </c>
      <c r="G3783">
        <v>85662</v>
      </c>
      <c r="H3783">
        <v>9184</v>
      </c>
      <c r="I3783" s="25" t="s">
        <v>2671</v>
      </c>
      <c r="J3783" t="s">
        <v>3168</v>
      </c>
      <c r="M3783" s="49"/>
    </row>
    <row r="3784" spans="6:13" x14ac:dyDescent="0.25">
      <c r="F3784" t="s">
        <v>5529</v>
      </c>
      <c r="G3784">
        <v>92277</v>
      </c>
      <c r="H3784">
        <v>9371</v>
      </c>
      <c r="I3784" s="25" t="s">
        <v>2671</v>
      </c>
      <c r="J3784" t="s">
        <v>3090</v>
      </c>
      <c r="M3784" s="49"/>
    </row>
    <row r="3785" spans="6:13" x14ac:dyDescent="0.25">
      <c r="F3785" t="s">
        <v>5530</v>
      </c>
      <c r="G3785">
        <v>24257</v>
      </c>
      <c r="H3785">
        <v>1057</v>
      </c>
      <c r="I3785" s="25" t="s">
        <v>2706</v>
      </c>
      <c r="J3785" t="s">
        <v>2934</v>
      </c>
      <c r="M3785" s="49"/>
    </row>
    <row r="3786" spans="6:13" x14ac:dyDescent="0.25">
      <c r="F3786" t="s">
        <v>5531</v>
      </c>
      <c r="G3786">
        <v>78355</v>
      </c>
      <c r="H3786">
        <v>8335</v>
      </c>
      <c r="I3786" s="25" t="s">
        <v>2639</v>
      </c>
      <c r="J3786" t="s">
        <v>2640</v>
      </c>
      <c r="M3786" s="49"/>
    </row>
    <row r="3787" spans="6:13" x14ac:dyDescent="0.25">
      <c r="F3787" t="s">
        <v>5531</v>
      </c>
      <c r="G3787">
        <v>92366</v>
      </c>
      <c r="H3787">
        <v>9373</v>
      </c>
      <c r="I3787" s="25" t="s">
        <v>2671</v>
      </c>
      <c r="J3787" t="s">
        <v>3512</v>
      </c>
      <c r="M3787" s="49"/>
    </row>
    <row r="3788" spans="6:13" x14ac:dyDescent="0.25">
      <c r="F3788" t="s">
        <v>5532</v>
      </c>
      <c r="G3788">
        <v>86978</v>
      </c>
      <c r="H3788">
        <v>9190</v>
      </c>
      <c r="I3788" s="25" t="s">
        <v>2671</v>
      </c>
      <c r="J3788" t="s">
        <v>3038</v>
      </c>
      <c r="M3788" s="49"/>
    </row>
    <row r="3789" spans="6:13" x14ac:dyDescent="0.25">
      <c r="F3789" t="s">
        <v>5533</v>
      </c>
      <c r="G3789">
        <v>31249</v>
      </c>
      <c r="H3789">
        <v>3157</v>
      </c>
      <c r="I3789" s="25" t="s">
        <v>2695</v>
      </c>
      <c r="J3789" t="s">
        <v>2930</v>
      </c>
      <c r="M3789" s="49"/>
    </row>
    <row r="3790" spans="6:13" x14ac:dyDescent="0.25">
      <c r="F3790" t="s">
        <v>5534</v>
      </c>
      <c r="G3790">
        <v>21526</v>
      </c>
      <c r="H3790">
        <v>1053</v>
      </c>
      <c r="I3790" s="25" t="s">
        <v>2706</v>
      </c>
      <c r="J3790" t="s">
        <v>2814</v>
      </c>
      <c r="M3790" s="49"/>
    </row>
    <row r="3791" spans="6:13" x14ac:dyDescent="0.25">
      <c r="F3791" t="s">
        <v>5535</v>
      </c>
      <c r="G3791">
        <v>85411</v>
      </c>
      <c r="H3791">
        <v>9178</v>
      </c>
      <c r="I3791" s="25" t="s">
        <v>2671</v>
      </c>
      <c r="J3791" t="s">
        <v>2936</v>
      </c>
      <c r="M3791" s="49"/>
    </row>
    <row r="3792" spans="6:13" x14ac:dyDescent="0.25">
      <c r="F3792" t="s">
        <v>5536</v>
      </c>
      <c r="G3792">
        <v>85635</v>
      </c>
      <c r="H3792">
        <v>9184</v>
      </c>
      <c r="I3792" s="25" t="s">
        <v>2671</v>
      </c>
      <c r="J3792" t="s">
        <v>3168</v>
      </c>
      <c r="M3792" s="49"/>
    </row>
    <row r="3793" spans="6:13" x14ac:dyDescent="0.25">
      <c r="F3793" t="s">
        <v>5537</v>
      </c>
      <c r="G3793">
        <v>4934</v>
      </c>
      <c r="H3793">
        <v>12062</v>
      </c>
      <c r="I3793" s="25" t="s">
        <v>2977</v>
      </c>
      <c r="J3793" t="s">
        <v>3310</v>
      </c>
      <c r="M3793" s="49"/>
    </row>
    <row r="3794" spans="6:13" x14ac:dyDescent="0.25">
      <c r="F3794" t="s">
        <v>5538</v>
      </c>
      <c r="G3794">
        <v>7958</v>
      </c>
      <c r="H3794">
        <v>16076</v>
      </c>
      <c r="I3794" s="25" t="s">
        <v>3005</v>
      </c>
      <c r="J3794" t="s">
        <v>3204</v>
      </c>
      <c r="M3794" s="49"/>
    </row>
    <row r="3795" spans="6:13" x14ac:dyDescent="0.25">
      <c r="F3795" t="s">
        <v>5539</v>
      </c>
      <c r="G3795">
        <v>85664</v>
      </c>
      <c r="H3795">
        <v>9175</v>
      </c>
      <c r="I3795" s="25" t="s">
        <v>2671</v>
      </c>
      <c r="J3795" t="s">
        <v>3121</v>
      </c>
      <c r="M3795" s="49"/>
    </row>
    <row r="3796" spans="6:13" x14ac:dyDescent="0.25">
      <c r="F3796" t="s">
        <v>5540</v>
      </c>
      <c r="G3796">
        <v>25551</v>
      </c>
      <c r="H3796">
        <v>1061</v>
      </c>
      <c r="I3796" s="25" t="s">
        <v>2706</v>
      </c>
      <c r="J3796" t="s">
        <v>2998</v>
      </c>
      <c r="M3796" s="49"/>
    </row>
    <row r="3797" spans="6:13" x14ac:dyDescent="0.25">
      <c r="F3797" t="s">
        <v>5541</v>
      </c>
      <c r="G3797">
        <v>6679</v>
      </c>
      <c r="H3797">
        <v>15084</v>
      </c>
      <c r="I3797" s="25" t="s">
        <v>2862</v>
      </c>
      <c r="J3797" t="s">
        <v>3236</v>
      </c>
      <c r="M3797" s="49"/>
    </row>
    <row r="3798" spans="6:13" x14ac:dyDescent="0.25">
      <c r="F3798" t="s">
        <v>5542</v>
      </c>
      <c r="G3798">
        <v>82383</v>
      </c>
      <c r="H3798">
        <v>9190</v>
      </c>
      <c r="I3798" s="25" t="s">
        <v>2671</v>
      </c>
      <c r="J3798" t="s">
        <v>3038</v>
      </c>
      <c r="M3798" s="49"/>
    </row>
    <row r="3799" spans="6:13" x14ac:dyDescent="0.25">
      <c r="F3799" t="s">
        <v>5543</v>
      </c>
      <c r="G3799">
        <v>84432</v>
      </c>
      <c r="H3799">
        <v>9177</v>
      </c>
      <c r="I3799" s="25" t="s">
        <v>2671</v>
      </c>
      <c r="J3799" t="s">
        <v>3536</v>
      </c>
      <c r="M3799" s="49"/>
    </row>
    <row r="3800" spans="6:13" x14ac:dyDescent="0.25">
      <c r="F3800" t="s">
        <v>5544</v>
      </c>
      <c r="G3800">
        <v>36284</v>
      </c>
      <c r="H3800">
        <v>6632</v>
      </c>
      <c r="I3800" s="25" t="s">
        <v>2667</v>
      </c>
      <c r="J3800" t="s">
        <v>2924</v>
      </c>
      <c r="M3800" s="49"/>
    </row>
    <row r="3801" spans="6:13" x14ac:dyDescent="0.25">
      <c r="F3801" t="s">
        <v>5545</v>
      </c>
      <c r="G3801">
        <v>97618</v>
      </c>
      <c r="H3801">
        <v>9673</v>
      </c>
      <c r="I3801" s="25" t="s">
        <v>2671</v>
      </c>
      <c r="J3801" t="s">
        <v>3297</v>
      </c>
      <c r="M3801" s="49"/>
    </row>
    <row r="3802" spans="6:13" x14ac:dyDescent="0.25">
      <c r="F3802" t="s">
        <v>5545</v>
      </c>
      <c r="G3802">
        <v>97618</v>
      </c>
      <c r="H3802">
        <v>9673</v>
      </c>
      <c r="I3802" s="25" t="s">
        <v>2671</v>
      </c>
      <c r="J3802" t="s">
        <v>3297</v>
      </c>
      <c r="M3802" s="49"/>
    </row>
    <row r="3803" spans="6:13" x14ac:dyDescent="0.25">
      <c r="F3803" t="s">
        <v>5546</v>
      </c>
      <c r="G3803">
        <v>73345</v>
      </c>
      <c r="H3803">
        <v>8117</v>
      </c>
      <c r="I3803" s="25" t="s">
        <v>2639</v>
      </c>
      <c r="J3803" t="s">
        <v>2710</v>
      </c>
      <c r="M3803" s="49"/>
    </row>
    <row r="3804" spans="6:13" x14ac:dyDescent="0.25">
      <c r="F3804" t="s">
        <v>5547</v>
      </c>
      <c r="G3804">
        <v>65329</v>
      </c>
      <c r="H3804">
        <v>6439</v>
      </c>
      <c r="I3804" s="25" t="s">
        <v>2667</v>
      </c>
      <c r="J3804" t="s">
        <v>2668</v>
      </c>
      <c r="M3804" s="49"/>
    </row>
    <row r="3805" spans="6:13" x14ac:dyDescent="0.25">
      <c r="F3805" t="s">
        <v>5547</v>
      </c>
      <c r="G3805">
        <v>72531</v>
      </c>
      <c r="H3805">
        <v>8415</v>
      </c>
      <c r="I3805" s="25" t="s">
        <v>2639</v>
      </c>
      <c r="J3805" t="s">
        <v>2946</v>
      </c>
      <c r="M3805" s="49"/>
    </row>
    <row r="3806" spans="6:13" x14ac:dyDescent="0.25">
      <c r="F3806" t="s">
        <v>5548</v>
      </c>
      <c r="G3806">
        <v>88367</v>
      </c>
      <c r="H3806">
        <v>8437</v>
      </c>
      <c r="I3806" s="25" t="s">
        <v>2639</v>
      </c>
      <c r="J3806" t="s">
        <v>3341</v>
      </c>
      <c r="M3806" s="49"/>
    </row>
    <row r="3807" spans="6:13" x14ac:dyDescent="0.25">
      <c r="F3807" t="s">
        <v>5549</v>
      </c>
      <c r="G3807">
        <v>79801</v>
      </c>
      <c r="H3807">
        <v>8337</v>
      </c>
      <c r="I3807" s="25" t="s">
        <v>2639</v>
      </c>
      <c r="J3807" t="s">
        <v>2869</v>
      </c>
      <c r="M3807" s="49"/>
    </row>
    <row r="3808" spans="6:13" x14ac:dyDescent="0.25">
      <c r="F3808" t="s">
        <v>5550</v>
      </c>
      <c r="G3808">
        <v>84098</v>
      </c>
      <c r="H3808">
        <v>9274</v>
      </c>
      <c r="I3808" s="25" t="s">
        <v>2671</v>
      </c>
      <c r="J3808" t="s">
        <v>2753</v>
      </c>
      <c r="M3808" s="49"/>
    </row>
    <row r="3809" spans="6:13" x14ac:dyDescent="0.25">
      <c r="F3809" t="s">
        <v>5551</v>
      </c>
      <c r="G3809">
        <v>86558</v>
      </c>
      <c r="H3809">
        <v>9186</v>
      </c>
      <c r="I3809" s="25" t="s">
        <v>2671</v>
      </c>
      <c r="J3809" t="s">
        <v>3215</v>
      </c>
      <c r="M3809" s="49"/>
    </row>
    <row r="3810" spans="6:13" x14ac:dyDescent="0.25">
      <c r="F3810" t="s">
        <v>5552</v>
      </c>
      <c r="G3810">
        <v>93480</v>
      </c>
      <c r="H3810">
        <v>9372</v>
      </c>
      <c r="I3810" s="25" t="s">
        <v>2671</v>
      </c>
      <c r="J3810" t="s">
        <v>3144</v>
      </c>
      <c r="M3810" s="49"/>
    </row>
    <row r="3811" spans="6:13" x14ac:dyDescent="0.25">
      <c r="F3811" t="s">
        <v>5553</v>
      </c>
      <c r="G3811">
        <v>24594</v>
      </c>
      <c r="H3811">
        <v>1058</v>
      </c>
      <c r="I3811" s="25" t="s">
        <v>2706</v>
      </c>
      <c r="J3811" t="s">
        <v>2707</v>
      </c>
      <c r="M3811" s="49"/>
    </row>
    <row r="3812" spans="6:13" x14ac:dyDescent="0.25">
      <c r="F3812" t="s">
        <v>5554</v>
      </c>
      <c r="G3812">
        <v>24806</v>
      </c>
      <c r="H3812">
        <v>1058</v>
      </c>
      <c r="I3812" s="25" t="s">
        <v>2706</v>
      </c>
      <c r="J3812" t="s">
        <v>2707</v>
      </c>
      <c r="M3812" s="49"/>
    </row>
    <row r="3813" spans="6:13" x14ac:dyDescent="0.25">
      <c r="F3813" t="s">
        <v>5555</v>
      </c>
      <c r="G3813">
        <v>56462</v>
      </c>
      <c r="H3813">
        <v>7143</v>
      </c>
      <c r="I3813" s="25" t="s">
        <v>2744</v>
      </c>
      <c r="J3813" t="s">
        <v>2952</v>
      </c>
      <c r="M3813" s="49"/>
    </row>
    <row r="3814" spans="6:13" x14ac:dyDescent="0.25">
      <c r="F3814" t="s">
        <v>5556</v>
      </c>
      <c r="G3814">
        <v>9394</v>
      </c>
      <c r="H3814">
        <v>14521</v>
      </c>
      <c r="I3814" s="25" t="s">
        <v>2756</v>
      </c>
      <c r="J3814" t="s">
        <v>2653</v>
      </c>
      <c r="M3814" s="49"/>
    </row>
    <row r="3815" spans="6:13" x14ac:dyDescent="0.25">
      <c r="F3815" t="s">
        <v>5557</v>
      </c>
      <c r="G3815">
        <v>29362</v>
      </c>
      <c r="H3815">
        <v>3351</v>
      </c>
      <c r="I3815" s="25" t="s">
        <v>2695</v>
      </c>
      <c r="J3815" t="s">
        <v>2717</v>
      </c>
      <c r="M3815" s="49"/>
    </row>
    <row r="3816" spans="6:13" x14ac:dyDescent="0.25">
      <c r="F3816" t="s">
        <v>5558</v>
      </c>
      <c r="G3816">
        <v>1848</v>
      </c>
      <c r="H3816">
        <v>14628</v>
      </c>
      <c r="I3816" s="25" t="s">
        <v>2756</v>
      </c>
      <c r="J3816" t="s">
        <v>2968</v>
      </c>
      <c r="M3816" s="49"/>
    </row>
    <row r="3817" spans="6:13" x14ac:dyDescent="0.25">
      <c r="F3817" t="s">
        <v>5559</v>
      </c>
      <c r="G3817">
        <v>21522</v>
      </c>
      <c r="H3817">
        <v>3355</v>
      </c>
      <c r="I3817" s="25" t="s">
        <v>2695</v>
      </c>
      <c r="J3817" t="s">
        <v>2750</v>
      </c>
      <c r="M3817" s="49"/>
    </row>
    <row r="3818" spans="6:13" x14ac:dyDescent="0.25">
      <c r="F3818" t="s">
        <v>5560</v>
      </c>
      <c r="G3818">
        <v>56203</v>
      </c>
      <c r="H3818">
        <v>7143</v>
      </c>
      <c r="I3818" s="25" t="s">
        <v>2744</v>
      </c>
      <c r="J3818" t="s">
        <v>2952</v>
      </c>
      <c r="M3818" s="49"/>
    </row>
    <row r="3819" spans="6:13" x14ac:dyDescent="0.25">
      <c r="F3819" t="s">
        <v>5561</v>
      </c>
      <c r="G3819">
        <v>22961</v>
      </c>
      <c r="H3819">
        <v>1062</v>
      </c>
      <c r="I3819" s="25" t="s">
        <v>2706</v>
      </c>
      <c r="J3819" t="s">
        <v>2809</v>
      </c>
      <c r="M3819" s="49"/>
    </row>
    <row r="3820" spans="6:13" x14ac:dyDescent="0.25">
      <c r="F3820" t="s">
        <v>5561</v>
      </c>
      <c r="G3820">
        <v>22955</v>
      </c>
      <c r="H3820">
        <v>1062</v>
      </c>
      <c r="I3820" s="25" t="s">
        <v>2706</v>
      </c>
      <c r="J3820" t="s">
        <v>2809</v>
      </c>
      <c r="M3820" s="49"/>
    </row>
    <row r="3821" spans="6:13" x14ac:dyDescent="0.25">
      <c r="F3821" t="s">
        <v>5562</v>
      </c>
      <c r="G3821">
        <v>49451</v>
      </c>
      <c r="H3821">
        <v>3460</v>
      </c>
      <c r="I3821" s="25" t="s">
        <v>2695</v>
      </c>
      <c r="J3821" t="s">
        <v>3029</v>
      </c>
      <c r="M3821" s="49"/>
    </row>
    <row r="3822" spans="6:13" x14ac:dyDescent="0.25">
      <c r="F3822" t="s">
        <v>5563</v>
      </c>
      <c r="G3822">
        <v>37642</v>
      </c>
      <c r="H3822">
        <v>3255</v>
      </c>
      <c r="I3822" s="25" t="s">
        <v>2695</v>
      </c>
      <c r="J3822" t="s">
        <v>3665</v>
      </c>
      <c r="M3822" s="49"/>
    </row>
    <row r="3823" spans="6:13" x14ac:dyDescent="0.25">
      <c r="F3823" t="s">
        <v>5564</v>
      </c>
      <c r="G3823">
        <v>31188</v>
      </c>
      <c r="H3823">
        <v>3254</v>
      </c>
      <c r="I3823" s="25" t="s">
        <v>2695</v>
      </c>
      <c r="J3823" t="s">
        <v>2817</v>
      </c>
      <c r="M3823" s="49"/>
    </row>
    <row r="3824" spans="6:13" x14ac:dyDescent="0.25">
      <c r="F3824" t="s">
        <v>5565</v>
      </c>
      <c r="G3824">
        <v>86568</v>
      </c>
      <c r="H3824">
        <v>9771</v>
      </c>
      <c r="I3824" s="25" t="s">
        <v>2671</v>
      </c>
      <c r="J3824" t="s">
        <v>2741</v>
      </c>
      <c r="M3824" s="49"/>
    </row>
    <row r="3825" spans="6:13" x14ac:dyDescent="0.25">
      <c r="F3825" t="s">
        <v>5566</v>
      </c>
      <c r="G3825">
        <v>21279</v>
      </c>
      <c r="H3825">
        <v>3353</v>
      </c>
      <c r="I3825" s="25" t="s">
        <v>2695</v>
      </c>
      <c r="J3825" t="s">
        <v>2797</v>
      </c>
      <c r="M3825" s="49"/>
    </row>
    <row r="3826" spans="6:13" x14ac:dyDescent="0.25">
      <c r="F3826" t="s">
        <v>5567</v>
      </c>
      <c r="G3826">
        <v>21723</v>
      </c>
      <c r="H3826">
        <v>3359</v>
      </c>
      <c r="I3826" s="25" t="s">
        <v>2695</v>
      </c>
      <c r="J3826" t="s">
        <v>2779</v>
      </c>
      <c r="M3826" s="49"/>
    </row>
    <row r="3827" spans="6:13" x14ac:dyDescent="0.25">
      <c r="F3827" t="s">
        <v>5567</v>
      </c>
      <c r="G3827">
        <v>21723</v>
      </c>
      <c r="H3827">
        <v>3359</v>
      </c>
      <c r="I3827" s="25" t="s">
        <v>2695</v>
      </c>
      <c r="J3827" t="s">
        <v>2779</v>
      </c>
      <c r="M3827" s="49"/>
    </row>
    <row r="3828" spans="6:13" x14ac:dyDescent="0.25">
      <c r="F3828" t="s">
        <v>5568</v>
      </c>
      <c r="G3828">
        <v>96142</v>
      </c>
      <c r="H3828">
        <v>9472</v>
      </c>
      <c r="I3828" s="25" t="s">
        <v>2671</v>
      </c>
      <c r="J3828" t="s">
        <v>2801</v>
      </c>
      <c r="M3828" s="49"/>
    </row>
    <row r="3829" spans="6:13" x14ac:dyDescent="0.25">
      <c r="F3829" t="s">
        <v>5569</v>
      </c>
      <c r="G3829">
        <v>24876</v>
      </c>
      <c r="H3829">
        <v>1059</v>
      </c>
      <c r="I3829" s="25" t="s">
        <v>2706</v>
      </c>
      <c r="J3829" t="s">
        <v>2975</v>
      </c>
      <c r="M3829" s="49"/>
    </row>
    <row r="3830" spans="6:13" x14ac:dyDescent="0.25">
      <c r="F3830" t="s">
        <v>5570</v>
      </c>
      <c r="G3830">
        <v>25488</v>
      </c>
      <c r="H3830">
        <v>1056</v>
      </c>
      <c r="I3830" s="25" t="s">
        <v>2706</v>
      </c>
      <c r="J3830" t="s">
        <v>2932</v>
      </c>
      <c r="M3830" s="49"/>
    </row>
    <row r="3831" spans="6:13" x14ac:dyDescent="0.25">
      <c r="F3831" t="s">
        <v>5571</v>
      </c>
      <c r="G3831">
        <v>25584</v>
      </c>
      <c r="H3831">
        <v>1061</v>
      </c>
      <c r="I3831" s="25" t="s">
        <v>2706</v>
      </c>
      <c r="J3831" t="s">
        <v>2998</v>
      </c>
      <c r="M3831" s="49"/>
    </row>
    <row r="3832" spans="6:13" x14ac:dyDescent="0.25">
      <c r="F3832" t="s">
        <v>5572</v>
      </c>
      <c r="G3832">
        <v>24363</v>
      </c>
      <c r="H3832">
        <v>1058</v>
      </c>
      <c r="I3832" s="25" t="s">
        <v>2706</v>
      </c>
      <c r="J3832" t="s">
        <v>2707</v>
      </c>
      <c r="M3832" s="49"/>
    </row>
    <row r="3833" spans="6:13" x14ac:dyDescent="0.25">
      <c r="F3833" t="s">
        <v>5573</v>
      </c>
      <c r="G3833">
        <v>24364</v>
      </c>
      <c r="H3833">
        <v>1058</v>
      </c>
      <c r="I3833" s="25" t="s">
        <v>2706</v>
      </c>
      <c r="J3833" t="s">
        <v>2707</v>
      </c>
      <c r="M3833" s="49"/>
    </row>
    <row r="3834" spans="6:13" x14ac:dyDescent="0.25">
      <c r="F3834" t="s">
        <v>5574</v>
      </c>
      <c r="G3834">
        <v>37632</v>
      </c>
      <c r="H3834">
        <v>3255</v>
      </c>
      <c r="I3834" s="25" t="s">
        <v>2695</v>
      </c>
      <c r="J3834" t="s">
        <v>3665</v>
      </c>
      <c r="M3834" s="49"/>
    </row>
    <row r="3835" spans="6:13" x14ac:dyDescent="0.25">
      <c r="F3835" t="s">
        <v>5575</v>
      </c>
      <c r="G3835">
        <v>71088</v>
      </c>
      <c r="H3835">
        <v>8115</v>
      </c>
      <c r="I3835" s="25" t="s">
        <v>2639</v>
      </c>
      <c r="J3835" t="s">
        <v>2843</v>
      </c>
      <c r="M3835" s="49"/>
    </row>
    <row r="3836" spans="6:13" x14ac:dyDescent="0.25">
      <c r="F3836" t="s">
        <v>5576</v>
      </c>
      <c r="G3836">
        <v>87752</v>
      </c>
      <c r="H3836">
        <v>9778</v>
      </c>
      <c r="I3836" s="25" t="s">
        <v>2671</v>
      </c>
      <c r="J3836" t="s">
        <v>3081</v>
      </c>
      <c r="M3836" s="49"/>
    </row>
    <row r="3837" spans="6:13" x14ac:dyDescent="0.25">
      <c r="F3837" t="s">
        <v>5577</v>
      </c>
      <c r="G3837">
        <v>89438</v>
      </c>
      <c r="H3837">
        <v>9773</v>
      </c>
      <c r="I3837" s="25" t="s">
        <v>2671</v>
      </c>
      <c r="J3837" t="s">
        <v>2852</v>
      </c>
      <c r="M3837" s="49"/>
    </row>
    <row r="3838" spans="6:13" x14ac:dyDescent="0.25">
      <c r="F3838" t="s">
        <v>5577</v>
      </c>
      <c r="G3838">
        <v>89291</v>
      </c>
      <c r="H3838">
        <v>9775</v>
      </c>
      <c r="I3838" s="25" t="s">
        <v>2671</v>
      </c>
      <c r="J3838" t="s">
        <v>3039</v>
      </c>
      <c r="M3838" s="49"/>
    </row>
    <row r="3839" spans="6:13" x14ac:dyDescent="0.25">
      <c r="F3839" t="s">
        <v>5577</v>
      </c>
      <c r="G3839">
        <v>86684</v>
      </c>
      <c r="H3839">
        <v>9779</v>
      </c>
      <c r="I3839" s="25" t="s">
        <v>2671</v>
      </c>
      <c r="J3839" t="s">
        <v>2901</v>
      </c>
      <c r="M3839" s="49"/>
    </row>
    <row r="3840" spans="6:13" x14ac:dyDescent="0.25">
      <c r="F3840" t="s">
        <v>5578</v>
      </c>
      <c r="G3840">
        <v>83607</v>
      </c>
      <c r="H3840">
        <v>9182</v>
      </c>
      <c r="I3840" s="25" t="s">
        <v>2671</v>
      </c>
      <c r="J3840" t="s">
        <v>2875</v>
      </c>
      <c r="M3840" s="49"/>
    </row>
    <row r="3841" spans="6:13" x14ac:dyDescent="0.25">
      <c r="F3841" t="s">
        <v>5579</v>
      </c>
      <c r="G3841">
        <v>73271</v>
      </c>
      <c r="H3841">
        <v>8116</v>
      </c>
      <c r="I3841" s="25" t="s">
        <v>2639</v>
      </c>
      <c r="J3841" t="s">
        <v>2834</v>
      </c>
      <c r="M3841" s="49"/>
    </row>
    <row r="3842" spans="6:13" x14ac:dyDescent="0.25">
      <c r="F3842" t="s">
        <v>3665</v>
      </c>
      <c r="G3842">
        <v>37603</v>
      </c>
      <c r="H3842">
        <v>3255</v>
      </c>
      <c r="I3842" s="25" t="s">
        <v>2695</v>
      </c>
      <c r="J3842" t="s">
        <v>3665</v>
      </c>
      <c r="M3842" s="49"/>
    </row>
    <row r="3843" spans="6:13" x14ac:dyDescent="0.25">
      <c r="F3843" t="s">
        <v>5580</v>
      </c>
      <c r="G3843">
        <v>59439</v>
      </c>
      <c r="H3843">
        <v>5978</v>
      </c>
      <c r="I3843" s="25" t="s">
        <v>2644</v>
      </c>
      <c r="J3843" t="s">
        <v>3023</v>
      </c>
      <c r="M3843" s="49"/>
    </row>
    <row r="3844" spans="6:13" x14ac:dyDescent="0.25">
      <c r="F3844" t="s">
        <v>5581</v>
      </c>
      <c r="G3844">
        <v>34576</v>
      </c>
      <c r="H3844">
        <v>6634</v>
      </c>
      <c r="I3844" s="25" t="s">
        <v>2667</v>
      </c>
      <c r="J3844" t="s">
        <v>2981</v>
      </c>
      <c r="M3844" s="49"/>
    </row>
    <row r="3845" spans="6:13" x14ac:dyDescent="0.25">
      <c r="F3845" t="s">
        <v>5582</v>
      </c>
      <c r="G3845">
        <v>35315</v>
      </c>
      <c r="H3845">
        <v>6535</v>
      </c>
      <c r="I3845" s="25" t="s">
        <v>2667</v>
      </c>
      <c r="J3845" t="s">
        <v>2967</v>
      </c>
      <c r="M3845" s="49"/>
    </row>
    <row r="3846" spans="6:13" x14ac:dyDescent="0.25">
      <c r="F3846" t="s">
        <v>5583</v>
      </c>
      <c r="G3846">
        <v>66424</v>
      </c>
      <c r="H3846">
        <v>10045</v>
      </c>
      <c r="I3846" s="25" t="s">
        <v>3470</v>
      </c>
      <c r="J3846" t="s">
        <v>3669</v>
      </c>
      <c r="M3846" s="49"/>
    </row>
    <row r="3847" spans="6:13" x14ac:dyDescent="0.25">
      <c r="F3847" t="s">
        <v>5584</v>
      </c>
      <c r="G3847">
        <v>49846</v>
      </c>
      <c r="H3847">
        <v>3456</v>
      </c>
      <c r="I3847" s="25" t="s">
        <v>2695</v>
      </c>
      <c r="J3847" t="s">
        <v>2777</v>
      </c>
      <c r="M3847" s="49"/>
    </row>
    <row r="3848" spans="6:13" x14ac:dyDescent="0.25">
      <c r="F3848" t="s">
        <v>5585</v>
      </c>
      <c r="G3848">
        <v>87659</v>
      </c>
      <c r="H3848">
        <v>9777</v>
      </c>
      <c r="I3848" s="25" t="s">
        <v>2671</v>
      </c>
      <c r="J3848" t="s">
        <v>2858</v>
      </c>
      <c r="M3848" s="49"/>
    </row>
    <row r="3849" spans="6:13" x14ac:dyDescent="0.25">
      <c r="F3849" t="s">
        <v>5586</v>
      </c>
      <c r="G3849">
        <v>74746</v>
      </c>
      <c r="H3849">
        <v>8225</v>
      </c>
      <c r="I3849" s="25" t="s">
        <v>2639</v>
      </c>
      <c r="J3849" t="s">
        <v>2729</v>
      </c>
      <c r="M3849" s="49"/>
    </row>
    <row r="3850" spans="6:13" x14ac:dyDescent="0.25">
      <c r="F3850" t="s">
        <v>5587</v>
      </c>
      <c r="G3850">
        <v>55768</v>
      </c>
      <c r="H3850">
        <v>7134</v>
      </c>
      <c r="I3850" s="25" t="s">
        <v>2744</v>
      </c>
      <c r="J3850" t="s">
        <v>2669</v>
      </c>
      <c r="M3850" s="49"/>
    </row>
    <row r="3851" spans="6:13" x14ac:dyDescent="0.25">
      <c r="F3851" t="s">
        <v>5588</v>
      </c>
      <c r="G3851">
        <v>48496</v>
      </c>
      <c r="H3851">
        <v>5566</v>
      </c>
      <c r="I3851" s="25" t="s">
        <v>2644</v>
      </c>
      <c r="J3851" t="s">
        <v>3000</v>
      </c>
      <c r="M3851" s="49"/>
    </row>
    <row r="3852" spans="6:13" x14ac:dyDescent="0.25">
      <c r="F3852" t="s">
        <v>5589</v>
      </c>
      <c r="G3852">
        <v>72160</v>
      </c>
      <c r="H3852">
        <v>8237</v>
      </c>
      <c r="I3852" s="25" t="s">
        <v>2639</v>
      </c>
      <c r="J3852" t="s">
        <v>2957</v>
      </c>
      <c r="M3852" s="49"/>
    </row>
    <row r="3853" spans="6:13" x14ac:dyDescent="0.25">
      <c r="F3853" t="s">
        <v>5590</v>
      </c>
      <c r="G3853">
        <v>79289</v>
      </c>
      <c r="H3853">
        <v>8315</v>
      </c>
      <c r="I3853" s="25" t="s">
        <v>2639</v>
      </c>
      <c r="J3853" t="s">
        <v>2682</v>
      </c>
      <c r="M3853" s="49"/>
    </row>
    <row r="3854" spans="6:13" x14ac:dyDescent="0.25">
      <c r="F3854" t="s">
        <v>5591</v>
      </c>
      <c r="G3854">
        <v>76771</v>
      </c>
      <c r="H3854">
        <v>7334</v>
      </c>
      <c r="I3854" s="25" t="s">
        <v>2744</v>
      </c>
      <c r="J3854" t="s">
        <v>3494</v>
      </c>
      <c r="M3854" s="49"/>
    </row>
    <row r="3855" spans="6:13" x14ac:dyDescent="0.25">
      <c r="F3855" t="s">
        <v>5592</v>
      </c>
      <c r="G3855">
        <v>86497</v>
      </c>
      <c r="H3855">
        <v>9772</v>
      </c>
      <c r="I3855" s="25" t="s">
        <v>2671</v>
      </c>
      <c r="J3855" t="s">
        <v>2738</v>
      </c>
      <c r="M3855" s="49"/>
    </row>
    <row r="3856" spans="6:13" x14ac:dyDescent="0.25">
      <c r="F3856" t="s">
        <v>5593</v>
      </c>
      <c r="G3856">
        <v>88263</v>
      </c>
      <c r="H3856">
        <v>8436</v>
      </c>
      <c r="I3856" s="25" t="s">
        <v>2639</v>
      </c>
      <c r="J3856" t="s">
        <v>2689</v>
      </c>
      <c r="M3856" s="49"/>
    </row>
    <row r="3857" spans="6:13" x14ac:dyDescent="0.25">
      <c r="F3857" t="s">
        <v>5594</v>
      </c>
      <c r="G3857">
        <v>85413</v>
      </c>
      <c r="H3857">
        <v>9178</v>
      </c>
      <c r="I3857" s="25" t="s">
        <v>2671</v>
      </c>
      <c r="J3857" t="s">
        <v>2936</v>
      </c>
      <c r="M3857" s="49"/>
    </row>
    <row r="3858" spans="6:13" x14ac:dyDescent="0.25">
      <c r="F3858" t="s">
        <v>5595</v>
      </c>
      <c r="G3858">
        <v>56593</v>
      </c>
      <c r="H3858">
        <v>7132</v>
      </c>
      <c r="I3858" s="25" t="s">
        <v>2744</v>
      </c>
      <c r="J3858" t="s">
        <v>3022</v>
      </c>
      <c r="M3858" s="49"/>
    </row>
    <row r="3859" spans="6:13" x14ac:dyDescent="0.25">
      <c r="F3859" t="s">
        <v>5596</v>
      </c>
      <c r="G3859">
        <v>66500</v>
      </c>
      <c r="H3859">
        <v>7340</v>
      </c>
      <c r="I3859" s="25" t="s">
        <v>2744</v>
      </c>
      <c r="J3859" t="s">
        <v>3447</v>
      </c>
      <c r="M3859" s="49"/>
    </row>
    <row r="3860" spans="6:13" x14ac:dyDescent="0.25">
      <c r="F3860" t="s">
        <v>5597</v>
      </c>
      <c r="G3860">
        <v>32805</v>
      </c>
      <c r="H3860">
        <v>5766</v>
      </c>
      <c r="I3860" s="25" t="s">
        <v>2644</v>
      </c>
      <c r="J3860" t="s">
        <v>2844</v>
      </c>
      <c r="M3860" s="49"/>
    </row>
    <row r="3861" spans="6:13" x14ac:dyDescent="0.25">
      <c r="F3861" t="s">
        <v>5598</v>
      </c>
      <c r="G3861">
        <v>78132</v>
      </c>
      <c r="H3861">
        <v>8317</v>
      </c>
      <c r="I3861" s="25" t="s">
        <v>2639</v>
      </c>
      <c r="J3861" t="s">
        <v>2692</v>
      </c>
      <c r="M3861" s="49"/>
    </row>
    <row r="3862" spans="6:13" x14ac:dyDescent="0.25">
      <c r="F3862" t="s">
        <v>5599</v>
      </c>
      <c r="G3862">
        <v>21640</v>
      </c>
      <c r="H3862">
        <v>3359</v>
      </c>
      <c r="I3862" s="25" t="s">
        <v>2695</v>
      </c>
      <c r="J3862" t="s">
        <v>2779</v>
      </c>
      <c r="M3862" s="49"/>
    </row>
    <row r="3863" spans="6:13" x14ac:dyDescent="0.25">
      <c r="F3863" t="s">
        <v>5600</v>
      </c>
      <c r="G3863">
        <v>25997</v>
      </c>
      <c r="H3863">
        <v>1054</v>
      </c>
      <c r="I3863" s="25" t="s">
        <v>2706</v>
      </c>
      <c r="J3863" t="s">
        <v>2816</v>
      </c>
      <c r="M3863" s="49"/>
    </row>
    <row r="3864" spans="6:13" x14ac:dyDescent="0.25">
      <c r="F3864" t="s">
        <v>5601</v>
      </c>
      <c r="G3864">
        <v>99820</v>
      </c>
      <c r="H3864">
        <v>16063</v>
      </c>
      <c r="I3864" s="25" t="s">
        <v>3005</v>
      </c>
      <c r="J3864" t="s">
        <v>3308</v>
      </c>
      <c r="M3864" s="49"/>
    </row>
    <row r="3865" spans="6:13" x14ac:dyDescent="0.25">
      <c r="F3865" t="s">
        <v>5602</v>
      </c>
      <c r="G3865">
        <v>25358</v>
      </c>
      <c r="H3865">
        <v>1061</v>
      </c>
      <c r="I3865" s="25" t="s">
        <v>2706</v>
      </c>
      <c r="J3865" t="s">
        <v>2998</v>
      </c>
      <c r="M3865" s="49"/>
    </row>
    <row r="3866" spans="6:13" x14ac:dyDescent="0.25">
      <c r="F3866" t="s">
        <v>5603</v>
      </c>
      <c r="G3866">
        <v>25860</v>
      </c>
      <c r="H3866">
        <v>1054</v>
      </c>
      <c r="I3866" s="25" t="s">
        <v>2706</v>
      </c>
      <c r="J3866" t="s">
        <v>2816</v>
      </c>
      <c r="M3866" s="49"/>
    </row>
    <row r="3867" spans="6:13" x14ac:dyDescent="0.25">
      <c r="F3867" t="s">
        <v>5604</v>
      </c>
      <c r="G3867">
        <v>48477</v>
      </c>
      <c r="H3867">
        <v>5566</v>
      </c>
      <c r="I3867" s="25" t="s">
        <v>2644</v>
      </c>
      <c r="J3867" t="s">
        <v>3000</v>
      </c>
      <c r="M3867" s="49"/>
    </row>
    <row r="3868" spans="6:13" x14ac:dyDescent="0.25">
      <c r="F3868" t="s">
        <v>5605</v>
      </c>
      <c r="G3868">
        <v>48612</v>
      </c>
      <c r="H3868">
        <v>5566</v>
      </c>
      <c r="I3868" s="25" t="s">
        <v>2644</v>
      </c>
      <c r="J3868" t="s">
        <v>3000</v>
      </c>
      <c r="M3868" s="49"/>
    </row>
    <row r="3869" spans="6:13" x14ac:dyDescent="0.25">
      <c r="F3869" t="s">
        <v>5606</v>
      </c>
      <c r="G3869">
        <v>63768</v>
      </c>
      <c r="H3869">
        <v>9671</v>
      </c>
      <c r="I3869" s="25" t="s">
        <v>2671</v>
      </c>
      <c r="J3869" t="s">
        <v>3074</v>
      </c>
      <c r="M3869" s="49"/>
    </row>
    <row r="3870" spans="6:13" x14ac:dyDescent="0.25">
      <c r="F3870" t="s">
        <v>5607</v>
      </c>
      <c r="G3870">
        <v>36154</v>
      </c>
      <c r="H3870">
        <v>6631</v>
      </c>
      <c r="I3870" s="25" t="s">
        <v>2667</v>
      </c>
      <c r="J3870" t="s">
        <v>2766</v>
      </c>
      <c r="M3870" s="49"/>
    </row>
    <row r="3871" spans="6:13" x14ac:dyDescent="0.25">
      <c r="F3871" t="s">
        <v>5608</v>
      </c>
      <c r="G3871">
        <v>83129</v>
      </c>
      <c r="H3871">
        <v>9187</v>
      </c>
      <c r="I3871" s="25" t="s">
        <v>2671</v>
      </c>
      <c r="J3871" t="s">
        <v>2866</v>
      </c>
      <c r="M3871" s="49"/>
    </row>
    <row r="3872" spans="6:13" x14ac:dyDescent="0.25">
      <c r="F3872" t="s">
        <v>5609</v>
      </c>
      <c r="G3872">
        <v>88374</v>
      </c>
      <c r="H3872">
        <v>8436</v>
      </c>
      <c r="I3872" s="25" t="s">
        <v>2639</v>
      </c>
      <c r="J3872" t="s">
        <v>2689</v>
      </c>
      <c r="M3872" s="49"/>
    </row>
    <row r="3873" spans="6:13" x14ac:dyDescent="0.25">
      <c r="F3873" t="s">
        <v>5610</v>
      </c>
      <c r="G3873">
        <v>39393</v>
      </c>
      <c r="H3873">
        <v>15083</v>
      </c>
      <c r="I3873" s="25" t="s">
        <v>2862</v>
      </c>
      <c r="J3873" t="s">
        <v>2673</v>
      </c>
      <c r="M3873" s="49"/>
    </row>
    <row r="3874" spans="6:13" x14ac:dyDescent="0.25">
      <c r="F3874" t="s">
        <v>5611</v>
      </c>
      <c r="G3874">
        <v>91798</v>
      </c>
      <c r="H3874">
        <v>9577</v>
      </c>
      <c r="I3874" s="25" t="s">
        <v>2671</v>
      </c>
      <c r="J3874" t="s">
        <v>2678</v>
      </c>
      <c r="M3874" s="49"/>
    </row>
    <row r="3875" spans="6:13" x14ac:dyDescent="0.25">
      <c r="F3875" t="s">
        <v>5612</v>
      </c>
      <c r="G3875">
        <v>33161</v>
      </c>
      <c r="H3875">
        <v>5774</v>
      </c>
      <c r="I3875" s="25" t="s">
        <v>2644</v>
      </c>
      <c r="J3875" t="s">
        <v>2925</v>
      </c>
      <c r="M3875" s="49"/>
    </row>
    <row r="3876" spans="6:13" x14ac:dyDescent="0.25">
      <c r="F3876" t="s">
        <v>2824</v>
      </c>
      <c r="G3876">
        <v>37671</v>
      </c>
      <c r="H3876">
        <v>5762</v>
      </c>
      <c r="I3876" s="25" t="s">
        <v>2644</v>
      </c>
      <c r="J3876" t="s">
        <v>2824</v>
      </c>
      <c r="M3876" s="49"/>
    </row>
    <row r="3877" spans="6:13" x14ac:dyDescent="0.25">
      <c r="F3877" t="s">
        <v>5613</v>
      </c>
      <c r="G3877">
        <v>27318</v>
      </c>
      <c r="H3877">
        <v>3256</v>
      </c>
      <c r="I3877" s="25" t="s">
        <v>2695</v>
      </c>
      <c r="J3877" t="s">
        <v>2892</v>
      </c>
      <c r="M3877" s="49"/>
    </row>
    <row r="3878" spans="6:13" x14ac:dyDescent="0.25">
      <c r="F3878" t="s">
        <v>5614</v>
      </c>
      <c r="G3878">
        <v>2977</v>
      </c>
      <c r="H3878">
        <v>14625</v>
      </c>
      <c r="I3878" s="25" t="s">
        <v>2756</v>
      </c>
      <c r="J3878" t="s">
        <v>2662</v>
      </c>
      <c r="M3878" s="49"/>
    </row>
    <row r="3879" spans="6:13" x14ac:dyDescent="0.25">
      <c r="F3879" t="s">
        <v>5615</v>
      </c>
      <c r="G3879">
        <v>41836</v>
      </c>
      <c r="H3879">
        <v>5370</v>
      </c>
      <c r="I3879" s="25" t="s">
        <v>2644</v>
      </c>
      <c r="J3879" t="s">
        <v>2804</v>
      </c>
      <c r="M3879" s="49"/>
    </row>
    <row r="3880" spans="6:13" x14ac:dyDescent="0.25">
      <c r="F3880" t="s">
        <v>5616</v>
      </c>
      <c r="G3880">
        <v>42499</v>
      </c>
      <c r="H3880">
        <v>5374</v>
      </c>
      <c r="I3880" s="25" t="s">
        <v>2644</v>
      </c>
      <c r="J3880" t="s">
        <v>2902</v>
      </c>
      <c r="M3880" s="49"/>
    </row>
    <row r="3881" spans="6:13" x14ac:dyDescent="0.25">
      <c r="F3881" t="s">
        <v>5617</v>
      </c>
      <c r="G3881">
        <v>27798</v>
      </c>
      <c r="H3881">
        <v>3458</v>
      </c>
      <c r="I3881" s="25" t="s">
        <v>2695</v>
      </c>
      <c r="J3881" t="s">
        <v>2906</v>
      </c>
      <c r="M3881" s="49"/>
    </row>
    <row r="3882" spans="6:13" x14ac:dyDescent="0.25">
      <c r="F3882" t="s">
        <v>5618</v>
      </c>
      <c r="G3882">
        <v>74928</v>
      </c>
      <c r="H3882">
        <v>8225</v>
      </c>
      <c r="I3882" s="25" t="s">
        <v>2639</v>
      </c>
      <c r="J3882" t="s">
        <v>2729</v>
      </c>
      <c r="M3882" s="49"/>
    </row>
    <row r="3883" spans="6:13" x14ac:dyDescent="0.25">
      <c r="F3883" t="s">
        <v>5619</v>
      </c>
      <c r="G3883">
        <v>78183</v>
      </c>
      <c r="H3883">
        <v>8326</v>
      </c>
      <c r="I3883" s="25" t="s">
        <v>2639</v>
      </c>
      <c r="J3883" t="s">
        <v>3259</v>
      </c>
      <c r="M3883" s="49"/>
    </row>
    <row r="3884" spans="6:13" x14ac:dyDescent="0.25">
      <c r="F3884" t="s">
        <v>5620</v>
      </c>
      <c r="G3884">
        <v>76549</v>
      </c>
      <c r="H3884">
        <v>8216</v>
      </c>
      <c r="I3884" s="25" t="s">
        <v>2639</v>
      </c>
      <c r="J3884" t="s">
        <v>3185</v>
      </c>
      <c r="M3884" s="49"/>
    </row>
    <row r="3885" spans="6:13" x14ac:dyDescent="0.25">
      <c r="F3885" t="s">
        <v>5621</v>
      </c>
      <c r="G3885">
        <v>82386</v>
      </c>
      <c r="H3885">
        <v>9190</v>
      </c>
      <c r="I3885" s="25" t="s">
        <v>2671</v>
      </c>
      <c r="J3885" t="s">
        <v>3038</v>
      </c>
      <c r="M3885" s="49"/>
    </row>
    <row r="3886" spans="6:13" x14ac:dyDescent="0.25">
      <c r="F3886" t="s">
        <v>5622</v>
      </c>
      <c r="G3886">
        <v>86685</v>
      </c>
      <c r="H3886">
        <v>9779</v>
      </c>
      <c r="I3886" s="25" t="s">
        <v>2671</v>
      </c>
      <c r="J3886" t="s">
        <v>2901</v>
      </c>
      <c r="M3886" s="49"/>
    </row>
    <row r="3887" spans="6:13" x14ac:dyDescent="0.25">
      <c r="F3887" t="s">
        <v>5623</v>
      </c>
      <c r="G3887">
        <v>72584</v>
      </c>
      <c r="H3887">
        <v>8415</v>
      </c>
      <c r="I3887" s="25" t="s">
        <v>2639</v>
      </c>
      <c r="J3887" t="s">
        <v>2946</v>
      </c>
      <c r="M3887" s="49"/>
    </row>
    <row r="3888" spans="6:13" x14ac:dyDescent="0.25">
      <c r="F3888" t="s">
        <v>5624</v>
      </c>
      <c r="G3888">
        <v>32609</v>
      </c>
      <c r="H3888">
        <v>5770</v>
      </c>
      <c r="I3888" s="25" t="s">
        <v>2644</v>
      </c>
      <c r="J3888" t="s">
        <v>2878</v>
      </c>
      <c r="M3888" s="49"/>
    </row>
    <row r="3889" spans="6:13" x14ac:dyDescent="0.25">
      <c r="F3889" t="s">
        <v>5625</v>
      </c>
      <c r="G3889">
        <v>95503</v>
      </c>
      <c r="H3889">
        <v>9472</v>
      </c>
      <c r="I3889" s="25" t="s">
        <v>2671</v>
      </c>
      <c r="J3889" t="s">
        <v>2801</v>
      </c>
      <c r="M3889" s="49"/>
    </row>
    <row r="3890" spans="6:13" x14ac:dyDescent="0.25">
      <c r="F3890" t="s">
        <v>5625</v>
      </c>
      <c r="G3890">
        <v>95503</v>
      </c>
      <c r="H3890">
        <v>9472</v>
      </c>
      <c r="I3890" s="25" t="s">
        <v>2671</v>
      </c>
      <c r="J3890" t="s">
        <v>2801</v>
      </c>
      <c r="M3890" s="49"/>
    </row>
    <row r="3891" spans="6:13" x14ac:dyDescent="0.25">
      <c r="F3891" t="s">
        <v>5626</v>
      </c>
      <c r="G3891">
        <v>94336</v>
      </c>
      <c r="H3891">
        <v>9278</v>
      </c>
      <c r="I3891" s="25" t="s">
        <v>2671</v>
      </c>
      <c r="J3891" t="s">
        <v>2791</v>
      </c>
      <c r="M3891" s="49"/>
    </row>
    <row r="3892" spans="6:13" x14ac:dyDescent="0.25">
      <c r="F3892" t="s">
        <v>5627</v>
      </c>
      <c r="G3892">
        <v>55621</v>
      </c>
      <c r="H3892">
        <v>7133</v>
      </c>
      <c r="I3892" s="25" t="s">
        <v>2744</v>
      </c>
      <c r="J3892" t="s">
        <v>2658</v>
      </c>
      <c r="M3892" s="49"/>
    </row>
    <row r="3893" spans="6:13" x14ac:dyDescent="0.25">
      <c r="F3893" t="s">
        <v>5628</v>
      </c>
      <c r="G3893">
        <v>36088</v>
      </c>
      <c r="H3893">
        <v>6631</v>
      </c>
      <c r="I3893" s="25" t="s">
        <v>2667</v>
      </c>
      <c r="J3893" t="s">
        <v>2766</v>
      </c>
      <c r="M3893" s="49"/>
    </row>
    <row r="3894" spans="6:13" x14ac:dyDescent="0.25">
      <c r="F3894" t="s">
        <v>5629</v>
      </c>
      <c r="G3894">
        <v>65597</v>
      </c>
      <c r="H3894">
        <v>6533</v>
      </c>
      <c r="I3894" s="25" t="s">
        <v>2667</v>
      </c>
      <c r="J3894" t="s">
        <v>3250</v>
      </c>
      <c r="M3894" s="49"/>
    </row>
    <row r="3895" spans="6:13" x14ac:dyDescent="0.25">
      <c r="F3895" t="s">
        <v>5630</v>
      </c>
      <c r="G3895">
        <v>35410</v>
      </c>
      <c r="H3895">
        <v>6531</v>
      </c>
      <c r="I3895" s="25" t="s">
        <v>2667</v>
      </c>
      <c r="J3895" t="s">
        <v>2927</v>
      </c>
      <c r="M3895" s="49"/>
    </row>
    <row r="3896" spans="6:13" x14ac:dyDescent="0.25">
      <c r="F3896" t="s">
        <v>5631</v>
      </c>
      <c r="G3896">
        <v>65510</v>
      </c>
      <c r="H3896">
        <v>6439</v>
      </c>
      <c r="I3896" s="25" t="s">
        <v>2667</v>
      </c>
      <c r="J3896" t="s">
        <v>2668</v>
      </c>
      <c r="M3896" s="49"/>
    </row>
    <row r="3897" spans="6:13" x14ac:dyDescent="0.25">
      <c r="F3897" t="s">
        <v>5632</v>
      </c>
      <c r="G3897">
        <v>46569</v>
      </c>
      <c r="H3897">
        <v>5170</v>
      </c>
      <c r="I3897" s="25" t="s">
        <v>2644</v>
      </c>
      <c r="J3897" t="s">
        <v>2949</v>
      </c>
      <c r="M3897" s="49"/>
    </row>
    <row r="3898" spans="6:13" x14ac:dyDescent="0.25">
      <c r="F3898" t="s">
        <v>5633</v>
      </c>
      <c r="G3898">
        <v>86857</v>
      </c>
      <c r="H3898">
        <v>9181</v>
      </c>
      <c r="I3898" s="25" t="s">
        <v>2671</v>
      </c>
      <c r="J3898" t="s">
        <v>3126</v>
      </c>
      <c r="M3898" s="49"/>
    </row>
    <row r="3899" spans="6:13" x14ac:dyDescent="0.25">
      <c r="F3899" t="s">
        <v>5634</v>
      </c>
      <c r="G3899">
        <v>52393</v>
      </c>
      <c r="H3899">
        <v>5358</v>
      </c>
      <c r="I3899" s="25" t="s">
        <v>2644</v>
      </c>
      <c r="J3899" t="s">
        <v>2727</v>
      </c>
      <c r="M3899" s="49"/>
    </row>
    <row r="3900" spans="6:13" x14ac:dyDescent="0.25">
      <c r="F3900" t="s">
        <v>5635</v>
      </c>
      <c r="G3900">
        <v>50354</v>
      </c>
      <c r="H3900">
        <v>5362</v>
      </c>
      <c r="I3900" s="25" t="s">
        <v>2644</v>
      </c>
      <c r="J3900" t="s">
        <v>2947</v>
      </c>
      <c r="M3900" s="49"/>
    </row>
    <row r="3901" spans="6:13" x14ac:dyDescent="0.25">
      <c r="F3901" t="s">
        <v>5636</v>
      </c>
      <c r="G3901">
        <v>24975</v>
      </c>
      <c r="H3901">
        <v>1059</v>
      </c>
      <c r="I3901" s="25" t="s">
        <v>2706</v>
      </c>
      <c r="J3901" t="s">
        <v>2975</v>
      </c>
      <c r="M3901" s="49"/>
    </row>
    <row r="3902" spans="6:13" x14ac:dyDescent="0.25">
      <c r="F3902" t="s">
        <v>5637</v>
      </c>
      <c r="G3902">
        <v>31632</v>
      </c>
      <c r="H3902">
        <v>3256</v>
      </c>
      <c r="I3902" s="25" t="s">
        <v>2695</v>
      </c>
      <c r="J3902" t="s">
        <v>2892</v>
      </c>
      <c r="M3902" s="49"/>
    </row>
    <row r="3903" spans="6:13" x14ac:dyDescent="0.25">
      <c r="F3903" t="s">
        <v>5638</v>
      </c>
      <c r="G3903">
        <v>25813</v>
      </c>
      <c r="H3903">
        <v>1054</v>
      </c>
      <c r="I3903" s="25" t="s">
        <v>2706</v>
      </c>
      <c r="J3903" t="s">
        <v>2816</v>
      </c>
      <c r="M3903" s="49"/>
    </row>
    <row r="3904" spans="6:13" x14ac:dyDescent="0.25">
      <c r="F3904" t="s">
        <v>5639</v>
      </c>
      <c r="G3904">
        <v>66882</v>
      </c>
      <c r="H3904">
        <v>7335</v>
      </c>
      <c r="I3904" s="25" t="s">
        <v>2744</v>
      </c>
      <c r="J3904" t="s">
        <v>3464</v>
      </c>
      <c r="M3904" s="49"/>
    </row>
    <row r="3905" spans="6:13" x14ac:dyDescent="0.25">
      <c r="F3905" t="s">
        <v>5640</v>
      </c>
      <c r="G3905">
        <v>35625</v>
      </c>
      <c r="H3905">
        <v>6532</v>
      </c>
      <c r="I3905" s="25" t="s">
        <v>2667</v>
      </c>
      <c r="J3905" t="s">
        <v>3176</v>
      </c>
      <c r="M3905" s="49"/>
    </row>
    <row r="3906" spans="6:13" x14ac:dyDescent="0.25">
      <c r="F3906" t="s">
        <v>5641</v>
      </c>
      <c r="G3906">
        <v>94116</v>
      </c>
      <c r="H3906">
        <v>9275</v>
      </c>
      <c r="I3906" s="25" t="s">
        <v>2671</v>
      </c>
      <c r="J3906" t="s">
        <v>2819</v>
      </c>
      <c r="M3906" s="49"/>
    </row>
    <row r="3907" spans="6:13" x14ac:dyDescent="0.25">
      <c r="F3907" t="s">
        <v>5642</v>
      </c>
      <c r="G3907">
        <v>89185</v>
      </c>
      <c r="H3907">
        <v>8425</v>
      </c>
      <c r="I3907" s="25" t="s">
        <v>2639</v>
      </c>
      <c r="J3907" t="s">
        <v>2648</v>
      </c>
      <c r="M3907" s="49"/>
    </row>
    <row r="3908" spans="6:13" x14ac:dyDescent="0.25">
      <c r="F3908" t="s">
        <v>5643</v>
      </c>
      <c r="G3908">
        <v>73460</v>
      </c>
      <c r="H3908">
        <v>8136</v>
      </c>
      <c r="I3908" s="25" t="s">
        <v>2639</v>
      </c>
      <c r="J3908" t="s">
        <v>2660</v>
      </c>
      <c r="M3908" s="49"/>
    </row>
    <row r="3909" spans="6:13" x14ac:dyDescent="0.25">
      <c r="F3909" t="s">
        <v>5644</v>
      </c>
      <c r="G3909">
        <v>38838</v>
      </c>
      <c r="H3909">
        <v>15085</v>
      </c>
      <c r="I3909" s="25" t="s">
        <v>2862</v>
      </c>
      <c r="J3909" t="s">
        <v>2799</v>
      </c>
      <c r="M3909" s="49"/>
    </row>
    <row r="3910" spans="6:13" x14ac:dyDescent="0.25">
      <c r="F3910" t="s">
        <v>5645</v>
      </c>
      <c r="G3910">
        <v>49479</v>
      </c>
      <c r="H3910">
        <v>5566</v>
      </c>
      <c r="I3910" s="25" t="s">
        <v>2644</v>
      </c>
      <c r="J3910" t="s">
        <v>3000</v>
      </c>
      <c r="M3910" s="49"/>
    </row>
    <row r="3911" spans="6:13" x14ac:dyDescent="0.25">
      <c r="F3911" t="s">
        <v>5645</v>
      </c>
      <c r="G3911">
        <v>49477</v>
      </c>
      <c r="H3911">
        <v>5566</v>
      </c>
      <c r="I3911" s="25" t="s">
        <v>2644</v>
      </c>
      <c r="J3911" t="s">
        <v>3000</v>
      </c>
      <c r="M3911" s="49"/>
    </row>
    <row r="3912" spans="6:13" x14ac:dyDescent="0.25">
      <c r="F3912" t="s">
        <v>5646</v>
      </c>
      <c r="G3912">
        <v>89335</v>
      </c>
      <c r="H3912">
        <v>9774</v>
      </c>
      <c r="I3912" s="25" t="s">
        <v>2671</v>
      </c>
      <c r="J3912" t="s">
        <v>2826</v>
      </c>
      <c r="M3912" s="49"/>
    </row>
    <row r="3913" spans="6:13" x14ac:dyDescent="0.25">
      <c r="F3913" t="s">
        <v>5647</v>
      </c>
      <c r="G3913">
        <v>82057</v>
      </c>
      <c r="H3913">
        <v>9173</v>
      </c>
      <c r="I3913" s="25" t="s">
        <v>2671</v>
      </c>
      <c r="J3913" t="s">
        <v>3280</v>
      </c>
      <c r="M3913" s="49"/>
    </row>
    <row r="3914" spans="6:13" x14ac:dyDescent="0.25">
      <c r="F3914" t="s">
        <v>5648</v>
      </c>
      <c r="G3914">
        <v>55743</v>
      </c>
      <c r="H3914">
        <v>7134</v>
      </c>
      <c r="I3914" s="25" t="s">
        <v>2744</v>
      </c>
      <c r="J3914" t="s">
        <v>2669</v>
      </c>
      <c r="M3914" s="49"/>
    </row>
    <row r="3915" spans="6:13" x14ac:dyDescent="0.25">
      <c r="F3915" t="s">
        <v>5649</v>
      </c>
      <c r="G3915">
        <v>24879</v>
      </c>
      <c r="H3915">
        <v>1059</v>
      </c>
      <c r="I3915" s="25" t="s">
        <v>2706</v>
      </c>
      <c r="J3915" t="s">
        <v>2975</v>
      </c>
      <c r="M3915" s="49"/>
    </row>
    <row r="3916" spans="6:13" x14ac:dyDescent="0.25">
      <c r="F3916" t="s">
        <v>5650</v>
      </c>
      <c r="G3916">
        <v>82393</v>
      </c>
      <c r="H3916">
        <v>9190</v>
      </c>
      <c r="I3916" s="25" t="s">
        <v>2671</v>
      </c>
      <c r="J3916" t="s">
        <v>3038</v>
      </c>
      <c r="M3916" s="49"/>
    </row>
    <row r="3917" spans="6:13" x14ac:dyDescent="0.25">
      <c r="F3917" t="s">
        <v>5651</v>
      </c>
      <c r="G3917">
        <v>76473</v>
      </c>
      <c r="H3917">
        <v>8216</v>
      </c>
      <c r="I3917" s="25" t="s">
        <v>2639</v>
      </c>
      <c r="J3917" t="s">
        <v>3185</v>
      </c>
      <c r="M3917" s="49"/>
    </row>
    <row r="3918" spans="6:13" x14ac:dyDescent="0.25">
      <c r="F3918" t="s">
        <v>5652</v>
      </c>
      <c r="G3918">
        <v>91338</v>
      </c>
      <c r="H3918">
        <v>9474</v>
      </c>
      <c r="I3918" s="25" t="s">
        <v>2671</v>
      </c>
      <c r="J3918" t="s">
        <v>4313</v>
      </c>
      <c r="M3918" s="49"/>
    </row>
    <row r="3919" spans="6:13" x14ac:dyDescent="0.25">
      <c r="F3919" t="s">
        <v>5652</v>
      </c>
      <c r="G3919">
        <v>91338</v>
      </c>
      <c r="H3919">
        <v>9474</v>
      </c>
      <c r="I3919" s="25" t="s">
        <v>2671</v>
      </c>
      <c r="J3919" t="s">
        <v>4313</v>
      </c>
      <c r="M3919" s="49"/>
    </row>
    <row r="3920" spans="6:13" x14ac:dyDescent="0.25">
      <c r="F3920" t="s">
        <v>5653</v>
      </c>
      <c r="G3920">
        <v>97999</v>
      </c>
      <c r="H3920">
        <v>8128</v>
      </c>
      <c r="I3920" s="25" t="s">
        <v>2639</v>
      </c>
      <c r="J3920" t="s">
        <v>2796</v>
      </c>
      <c r="M3920" s="49"/>
    </row>
    <row r="3921" spans="6:13" x14ac:dyDescent="0.25">
      <c r="F3921" t="s">
        <v>5654</v>
      </c>
      <c r="G3921">
        <v>94547</v>
      </c>
      <c r="H3921">
        <v>9271</v>
      </c>
      <c r="I3921" s="25" t="s">
        <v>2671</v>
      </c>
      <c r="J3921" t="s">
        <v>2793</v>
      </c>
      <c r="M3921" s="49"/>
    </row>
    <row r="3922" spans="6:13" x14ac:dyDescent="0.25">
      <c r="F3922" t="s">
        <v>5655</v>
      </c>
      <c r="G3922">
        <v>73574</v>
      </c>
      <c r="H3922">
        <v>8136</v>
      </c>
      <c r="I3922" s="25" t="s">
        <v>2639</v>
      </c>
      <c r="J3922" t="s">
        <v>2660</v>
      </c>
      <c r="M3922" s="49"/>
    </row>
    <row r="3923" spans="6:13" x14ac:dyDescent="0.25">
      <c r="F3923" t="s">
        <v>5656</v>
      </c>
      <c r="G3923">
        <v>86859</v>
      </c>
      <c r="H3923">
        <v>9181</v>
      </c>
      <c r="I3923" s="25" t="s">
        <v>2671</v>
      </c>
      <c r="J3923" t="s">
        <v>3126</v>
      </c>
      <c r="M3923" s="49"/>
    </row>
    <row r="3924" spans="6:13" x14ac:dyDescent="0.25">
      <c r="F3924" t="s">
        <v>5657</v>
      </c>
      <c r="G3924">
        <v>21775</v>
      </c>
      <c r="H3924">
        <v>3352</v>
      </c>
      <c r="I3924" s="25" t="s">
        <v>2695</v>
      </c>
      <c r="J3924" t="s">
        <v>2700</v>
      </c>
      <c r="M3924" s="49"/>
    </row>
    <row r="3925" spans="6:13" x14ac:dyDescent="0.25">
      <c r="F3925" t="s">
        <v>5658</v>
      </c>
      <c r="G3925">
        <v>26632</v>
      </c>
      <c r="H3925">
        <v>3452</v>
      </c>
      <c r="I3925" s="25" t="s">
        <v>2695</v>
      </c>
      <c r="J3925" t="s">
        <v>2655</v>
      </c>
      <c r="M3925" s="49"/>
    </row>
    <row r="3926" spans="6:13" x14ac:dyDescent="0.25">
      <c r="F3926" t="s">
        <v>5659</v>
      </c>
      <c r="G3926">
        <v>79241</v>
      </c>
      <c r="H3926">
        <v>8315</v>
      </c>
      <c r="I3926" s="25" t="s">
        <v>2639</v>
      </c>
      <c r="J3926" t="s">
        <v>2682</v>
      </c>
      <c r="M3926" s="49"/>
    </row>
    <row r="3927" spans="6:13" x14ac:dyDescent="0.25">
      <c r="F3927" t="s">
        <v>5660</v>
      </c>
      <c r="G3927">
        <v>93346</v>
      </c>
      <c r="H3927">
        <v>9273</v>
      </c>
      <c r="I3927" s="25" t="s">
        <v>2671</v>
      </c>
      <c r="J3927" t="s">
        <v>2675</v>
      </c>
      <c r="M3927" s="49"/>
    </row>
    <row r="3928" spans="6:13" x14ac:dyDescent="0.25">
      <c r="F3928" t="s">
        <v>5661</v>
      </c>
      <c r="G3928">
        <v>6408</v>
      </c>
      <c r="H3928">
        <v>15089</v>
      </c>
      <c r="I3928" s="25" t="s">
        <v>2862</v>
      </c>
      <c r="J3928" t="s">
        <v>2972</v>
      </c>
      <c r="M3928" s="49"/>
    </row>
    <row r="3929" spans="6:13" x14ac:dyDescent="0.25">
      <c r="F3929" t="s">
        <v>5662</v>
      </c>
      <c r="G3929">
        <v>89171</v>
      </c>
      <c r="H3929">
        <v>8425</v>
      </c>
      <c r="I3929" s="25" t="s">
        <v>2639</v>
      </c>
      <c r="J3929" t="s">
        <v>2648</v>
      </c>
      <c r="M3929" s="49"/>
    </row>
    <row r="3930" spans="6:13" x14ac:dyDescent="0.25">
      <c r="F3930" t="s">
        <v>5663</v>
      </c>
      <c r="G3930">
        <v>89186</v>
      </c>
      <c r="H3930">
        <v>8425</v>
      </c>
      <c r="I3930" s="25" t="s">
        <v>2639</v>
      </c>
      <c r="J3930" t="s">
        <v>2648</v>
      </c>
      <c r="M3930" s="49"/>
    </row>
    <row r="3931" spans="6:13" x14ac:dyDescent="0.25">
      <c r="F3931" t="s">
        <v>5664</v>
      </c>
      <c r="G3931">
        <v>89257</v>
      </c>
      <c r="H3931">
        <v>9775</v>
      </c>
      <c r="I3931" s="25" t="s">
        <v>2671</v>
      </c>
      <c r="J3931" t="s">
        <v>3039</v>
      </c>
      <c r="M3931" s="49"/>
    </row>
    <row r="3932" spans="6:13" x14ac:dyDescent="0.25">
      <c r="F3932" t="s">
        <v>5665</v>
      </c>
      <c r="G3932">
        <v>91471</v>
      </c>
      <c r="H3932">
        <v>9575</v>
      </c>
      <c r="I3932" s="25" t="s">
        <v>2671</v>
      </c>
      <c r="J3932" t="s">
        <v>3370</v>
      </c>
      <c r="M3932" s="49"/>
    </row>
    <row r="3933" spans="6:13" x14ac:dyDescent="0.25">
      <c r="F3933" t="s">
        <v>5666</v>
      </c>
      <c r="G3933">
        <v>75428</v>
      </c>
      <c r="H3933">
        <v>8236</v>
      </c>
      <c r="I3933" s="25" t="s">
        <v>2639</v>
      </c>
      <c r="J3933" t="s">
        <v>3708</v>
      </c>
      <c r="M3933" s="49"/>
    </row>
    <row r="3934" spans="6:13" x14ac:dyDescent="0.25">
      <c r="F3934" t="s">
        <v>5666</v>
      </c>
      <c r="G3934">
        <v>66557</v>
      </c>
      <c r="H3934">
        <v>10043</v>
      </c>
      <c r="I3934" s="25" t="s">
        <v>3470</v>
      </c>
      <c r="J3934" t="s">
        <v>4504</v>
      </c>
      <c r="M3934" s="49"/>
    </row>
    <row r="3935" spans="6:13" x14ac:dyDescent="0.25">
      <c r="F3935" t="s">
        <v>5667</v>
      </c>
      <c r="G3935">
        <v>88636</v>
      </c>
      <c r="H3935">
        <v>8437</v>
      </c>
      <c r="I3935" s="25" t="s">
        <v>2639</v>
      </c>
      <c r="J3935" t="s">
        <v>3341</v>
      </c>
      <c r="M3935" s="49"/>
    </row>
    <row r="3936" spans="6:13" x14ac:dyDescent="0.25">
      <c r="F3936" t="s">
        <v>5668</v>
      </c>
      <c r="G3936">
        <v>92278</v>
      </c>
      <c r="H3936">
        <v>9371</v>
      </c>
      <c r="I3936" s="25" t="s">
        <v>2671</v>
      </c>
      <c r="J3936" t="s">
        <v>3090</v>
      </c>
      <c r="M3936" s="49"/>
    </row>
    <row r="3937" spans="6:13" x14ac:dyDescent="0.25">
      <c r="F3937" t="s">
        <v>5669</v>
      </c>
      <c r="G3937">
        <v>98693</v>
      </c>
      <c r="H3937">
        <v>16070</v>
      </c>
      <c r="I3937" s="25" t="s">
        <v>3005</v>
      </c>
      <c r="J3937" t="s">
        <v>2827</v>
      </c>
      <c r="M3937" s="49"/>
    </row>
    <row r="3938" spans="6:13" x14ac:dyDescent="0.25">
      <c r="F3938" t="s">
        <v>5669</v>
      </c>
      <c r="G3938">
        <v>98694</v>
      </c>
      <c r="H3938">
        <v>16070</v>
      </c>
      <c r="I3938" s="25" t="s">
        <v>3005</v>
      </c>
      <c r="J3938" t="s">
        <v>2827</v>
      </c>
      <c r="M3938" s="49"/>
    </row>
    <row r="3939" spans="6:13" x14ac:dyDescent="0.25">
      <c r="F3939" t="s">
        <v>5669</v>
      </c>
      <c r="G3939">
        <v>98694</v>
      </c>
      <c r="H3939">
        <v>16070</v>
      </c>
      <c r="I3939" s="25" t="s">
        <v>3005</v>
      </c>
      <c r="J3939" t="s">
        <v>2827</v>
      </c>
      <c r="M3939" s="49"/>
    </row>
    <row r="3940" spans="6:13" x14ac:dyDescent="0.25">
      <c r="F3940" t="s">
        <v>5669</v>
      </c>
      <c r="G3940">
        <v>98694</v>
      </c>
      <c r="H3940">
        <v>16070</v>
      </c>
      <c r="I3940" s="25" t="s">
        <v>3005</v>
      </c>
      <c r="J3940" t="s">
        <v>2827</v>
      </c>
      <c r="M3940" s="49"/>
    </row>
    <row r="3941" spans="6:13" x14ac:dyDescent="0.25">
      <c r="F3941" t="s">
        <v>5670</v>
      </c>
      <c r="G3941">
        <v>85304</v>
      </c>
      <c r="H3941">
        <v>9186</v>
      </c>
      <c r="I3941" s="25" t="s">
        <v>2671</v>
      </c>
      <c r="J3941" t="s">
        <v>3215</v>
      </c>
      <c r="M3941" s="49"/>
    </row>
    <row r="3942" spans="6:13" x14ac:dyDescent="0.25">
      <c r="F3942" t="s">
        <v>5671</v>
      </c>
      <c r="G3942">
        <v>31241</v>
      </c>
      <c r="H3942">
        <v>3157</v>
      </c>
      <c r="I3942" s="25" t="s">
        <v>2695</v>
      </c>
      <c r="J3942" t="s">
        <v>2930</v>
      </c>
      <c r="M3942" s="49"/>
    </row>
    <row r="3943" spans="6:13" x14ac:dyDescent="0.25">
      <c r="F3943" t="s">
        <v>5672</v>
      </c>
      <c r="G3943">
        <v>38871</v>
      </c>
      <c r="H3943">
        <v>15085</v>
      </c>
      <c r="I3943" s="25" t="s">
        <v>2862</v>
      </c>
      <c r="J3943" t="s">
        <v>2799</v>
      </c>
      <c r="M3943" s="49"/>
    </row>
    <row r="3944" spans="6:13" x14ac:dyDescent="0.25">
      <c r="F3944" t="s">
        <v>5673</v>
      </c>
      <c r="G3944">
        <v>74360</v>
      </c>
      <c r="H3944">
        <v>8125</v>
      </c>
      <c r="I3944" s="25" t="s">
        <v>2639</v>
      </c>
      <c r="J3944" t="s">
        <v>2681</v>
      </c>
      <c r="M3944" s="49"/>
    </row>
    <row r="3945" spans="6:13" x14ac:dyDescent="0.25">
      <c r="F3945" t="s">
        <v>5674</v>
      </c>
      <c r="G3945">
        <v>74532</v>
      </c>
      <c r="H3945">
        <v>8127</v>
      </c>
      <c r="I3945" s="25" t="s">
        <v>2639</v>
      </c>
      <c r="J3945" t="s">
        <v>3747</v>
      </c>
      <c r="M3945" s="49"/>
    </row>
    <row r="3946" spans="6:13" x14ac:dyDescent="0.25">
      <c r="F3946" t="s">
        <v>5674</v>
      </c>
      <c r="G3946">
        <v>74532</v>
      </c>
      <c r="H3946">
        <v>8127</v>
      </c>
      <c r="I3946" s="25" t="s">
        <v>2639</v>
      </c>
      <c r="J3946" t="s">
        <v>3747</v>
      </c>
      <c r="M3946" s="49"/>
    </row>
    <row r="3947" spans="6:13" x14ac:dyDescent="0.25">
      <c r="F3947" t="s">
        <v>5675</v>
      </c>
      <c r="G3947">
        <v>68549</v>
      </c>
      <c r="H3947">
        <v>8226</v>
      </c>
      <c r="I3947" s="25" t="s">
        <v>2639</v>
      </c>
      <c r="J3947" t="s">
        <v>3063</v>
      </c>
      <c r="M3947" s="49"/>
    </row>
    <row r="3948" spans="6:13" x14ac:dyDescent="0.25">
      <c r="F3948" t="s">
        <v>5676</v>
      </c>
      <c r="G3948">
        <v>78194</v>
      </c>
      <c r="H3948">
        <v>8327</v>
      </c>
      <c r="I3948" s="25" t="s">
        <v>2639</v>
      </c>
      <c r="J3948" t="s">
        <v>2898</v>
      </c>
      <c r="M3948" s="49"/>
    </row>
    <row r="3949" spans="6:13" x14ac:dyDescent="0.25">
      <c r="F3949" t="s">
        <v>5677</v>
      </c>
      <c r="G3949">
        <v>34376</v>
      </c>
      <c r="H3949">
        <v>6633</v>
      </c>
      <c r="I3949" s="25" t="s">
        <v>2667</v>
      </c>
      <c r="J3949" t="s">
        <v>2783</v>
      </c>
      <c r="M3949" s="49"/>
    </row>
    <row r="3950" spans="6:13" x14ac:dyDescent="0.25">
      <c r="F3950" t="s">
        <v>5678</v>
      </c>
      <c r="G3950">
        <v>95505</v>
      </c>
      <c r="H3950">
        <v>9377</v>
      </c>
      <c r="I3950" s="25" t="s">
        <v>2671</v>
      </c>
      <c r="J3950" t="s">
        <v>3014</v>
      </c>
      <c r="M3950" s="49"/>
    </row>
    <row r="3951" spans="6:13" x14ac:dyDescent="0.25">
      <c r="F3951" t="s">
        <v>5678</v>
      </c>
      <c r="G3951">
        <v>95505</v>
      </c>
      <c r="H3951">
        <v>9377</v>
      </c>
      <c r="I3951" s="25" t="s">
        <v>2671</v>
      </c>
      <c r="J3951" t="s">
        <v>3014</v>
      </c>
      <c r="M3951" s="49"/>
    </row>
    <row r="3952" spans="6:13" x14ac:dyDescent="0.25">
      <c r="F3952" t="s">
        <v>5679</v>
      </c>
      <c r="G3952">
        <v>88090</v>
      </c>
      <c r="H3952">
        <v>8435</v>
      </c>
      <c r="I3952" s="25" t="s">
        <v>2639</v>
      </c>
      <c r="J3952" t="s">
        <v>3632</v>
      </c>
      <c r="M3952" s="49"/>
    </row>
    <row r="3953" spans="6:13" x14ac:dyDescent="0.25">
      <c r="F3953" t="s">
        <v>5680</v>
      </c>
      <c r="G3953">
        <v>87509</v>
      </c>
      <c r="H3953">
        <v>9780</v>
      </c>
      <c r="I3953" s="25" t="s">
        <v>2671</v>
      </c>
      <c r="J3953" t="s">
        <v>2899</v>
      </c>
      <c r="M3953" s="49"/>
    </row>
    <row r="3954" spans="6:13" x14ac:dyDescent="0.25">
      <c r="F3954" t="s">
        <v>5681</v>
      </c>
      <c r="G3954">
        <v>67817</v>
      </c>
      <c r="H3954">
        <v>7333</v>
      </c>
      <c r="I3954" s="25" t="s">
        <v>2744</v>
      </c>
      <c r="J3954" t="s">
        <v>2724</v>
      </c>
      <c r="M3954" s="49"/>
    </row>
    <row r="3955" spans="6:13" x14ac:dyDescent="0.25">
      <c r="F3955" t="s">
        <v>5682</v>
      </c>
      <c r="G3955">
        <v>86570</v>
      </c>
      <c r="H3955">
        <v>9771</v>
      </c>
      <c r="I3955" s="25" t="s">
        <v>2671</v>
      </c>
      <c r="J3955" t="s">
        <v>2741</v>
      </c>
      <c r="M3955" s="49"/>
    </row>
    <row r="3956" spans="6:13" x14ac:dyDescent="0.25">
      <c r="F3956" t="s">
        <v>5683</v>
      </c>
      <c r="G3956">
        <v>52459</v>
      </c>
      <c r="H3956">
        <v>5358</v>
      </c>
      <c r="I3956" s="25" t="s">
        <v>2644</v>
      </c>
      <c r="J3956" t="s">
        <v>2727</v>
      </c>
      <c r="M3956" s="49"/>
    </row>
    <row r="3957" spans="6:13" x14ac:dyDescent="0.25">
      <c r="F3957" t="s">
        <v>5684</v>
      </c>
      <c r="G3957">
        <v>55218</v>
      </c>
      <c r="H3957">
        <v>7339</v>
      </c>
      <c r="I3957" s="25" t="s">
        <v>2744</v>
      </c>
      <c r="J3957" t="s">
        <v>2859</v>
      </c>
      <c r="M3957" s="49"/>
    </row>
    <row r="3958" spans="6:13" x14ac:dyDescent="0.25">
      <c r="F3958" t="s">
        <v>5685</v>
      </c>
      <c r="G3958">
        <v>86980</v>
      </c>
      <c r="H3958">
        <v>9190</v>
      </c>
      <c r="I3958" s="25" t="s">
        <v>2671</v>
      </c>
      <c r="J3958" t="s">
        <v>3038</v>
      </c>
      <c r="M3958" s="49"/>
    </row>
    <row r="3959" spans="6:13" x14ac:dyDescent="0.25">
      <c r="F3959" t="s">
        <v>5686</v>
      </c>
      <c r="G3959">
        <v>74379</v>
      </c>
      <c r="H3959">
        <v>8118</v>
      </c>
      <c r="I3959" s="25" t="s">
        <v>2639</v>
      </c>
      <c r="J3959" t="s">
        <v>2763</v>
      </c>
      <c r="M3959" s="49"/>
    </row>
    <row r="3960" spans="6:13" x14ac:dyDescent="0.25">
      <c r="F3960" t="s">
        <v>5687</v>
      </c>
      <c r="G3960">
        <v>88456</v>
      </c>
      <c r="H3960">
        <v>8426</v>
      </c>
      <c r="I3960" s="25" t="s">
        <v>2639</v>
      </c>
      <c r="J3960" t="s">
        <v>2702</v>
      </c>
      <c r="M3960" s="49"/>
    </row>
    <row r="3961" spans="6:13" x14ac:dyDescent="0.25">
      <c r="F3961" t="s">
        <v>5688</v>
      </c>
      <c r="G3961">
        <v>85049</v>
      </c>
      <c r="H3961">
        <v>9161</v>
      </c>
      <c r="I3961" s="25" t="s">
        <v>2671</v>
      </c>
      <c r="J3961" t="s">
        <v>5689</v>
      </c>
      <c r="M3961" s="49"/>
    </row>
    <row r="3962" spans="6:13" x14ac:dyDescent="0.25">
      <c r="F3962" t="s">
        <v>5688</v>
      </c>
      <c r="G3962">
        <v>85057</v>
      </c>
      <c r="H3962">
        <v>9161</v>
      </c>
      <c r="I3962" s="25" t="s">
        <v>2671</v>
      </c>
      <c r="J3962" t="s">
        <v>5689</v>
      </c>
      <c r="M3962" s="49"/>
    </row>
    <row r="3963" spans="6:13" x14ac:dyDescent="0.25">
      <c r="F3963" t="s">
        <v>5688</v>
      </c>
      <c r="G3963">
        <v>85053</v>
      </c>
      <c r="H3963">
        <v>9161</v>
      </c>
      <c r="I3963" s="25" t="s">
        <v>2671</v>
      </c>
      <c r="J3963" t="s">
        <v>5689</v>
      </c>
      <c r="M3963" s="49"/>
    </row>
    <row r="3964" spans="6:13" x14ac:dyDescent="0.25">
      <c r="F3964" t="s">
        <v>5688</v>
      </c>
      <c r="G3964">
        <v>85051</v>
      </c>
      <c r="H3964">
        <v>9161</v>
      </c>
      <c r="I3964" s="25" t="s">
        <v>2671</v>
      </c>
      <c r="J3964" t="s">
        <v>5689</v>
      </c>
      <c r="M3964" s="49"/>
    </row>
    <row r="3965" spans="6:13" x14ac:dyDescent="0.25">
      <c r="F3965" t="s">
        <v>5688</v>
      </c>
      <c r="G3965">
        <v>85055</v>
      </c>
      <c r="H3965">
        <v>9161</v>
      </c>
      <c r="I3965" s="25" t="s">
        <v>2671</v>
      </c>
      <c r="J3965" t="s">
        <v>5689</v>
      </c>
      <c r="M3965" s="49"/>
    </row>
    <row r="3966" spans="6:13" x14ac:dyDescent="0.25">
      <c r="F3966" t="s">
        <v>5690</v>
      </c>
      <c r="G3966">
        <v>94548</v>
      </c>
      <c r="H3966">
        <v>9272</v>
      </c>
      <c r="I3966" s="25" t="s">
        <v>2671</v>
      </c>
      <c r="J3966" t="s">
        <v>2761</v>
      </c>
      <c r="M3966" s="49"/>
    </row>
    <row r="3967" spans="6:13" x14ac:dyDescent="0.25">
      <c r="F3967" t="s">
        <v>5691</v>
      </c>
      <c r="G3967">
        <v>82266</v>
      </c>
      <c r="H3967">
        <v>9188</v>
      </c>
      <c r="I3967" s="25" t="s">
        <v>2671</v>
      </c>
      <c r="J3967" t="s">
        <v>3102</v>
      </c>
      <c r="M3967" s="49"/>
    </row>
    <row r="3968" spans="6:13" x14ac:dyDescent="0.25">
      <c r="F3968" t="s">
        <v>5692</v>
      </c>
      <c r="G3968">
        <v>23999</v>
      </c>
      <c r="H3968">
        <v>13074</v>
      </c>
      <c r="I3968" s="25" t="s">
        <v>2812</v>
      </c>
      <c r="J3968" t="s">
        <v>2896</v>
      </c>
      <c r="M3968" s="49"/>
    </row>
    <row r="3969" spans="6:13" x14ac:dyDescent="0.25">
      <c r="F3969" t="s">
        <v>5693</v>
      </c>
      <c r="G3969">
        <v>76865</v>
      </c>
      <c r="H3969">
        <v>7337</v>
      </c>
      <c r="I3969" s="25" t="s">
        <v>2744</v>
      </c>
      <c r="J3969" t="s">
        <v>2877</v>
      </c>
      <c r="M3969" s="49"/>
    </row>
    <row r="3970" spans="6:13" x14ac:dyDescent="0.25">
      <c r="F3970" t="s">
        <v>5694</v>
      </c>
      <c r="G3970">
        <v>91610</v>
      </c>
      <c r="H3970">
        <v>9571</v>
      </c>
      <c r="I3970" s="25" t="s">
        <v>2671</v>
      </c>
      <c r="J3970" t="s">
        <v>2734</v>
      </c>
      <c r="M3970" s="49"/>
    </row>
    <row r="3971" spans="6:13" x14ac:dyDescent="0.25">
      <c r="F3971" t="s">
        <v>5695</v>
      </c>
      <c r="G3971">
        <v>83334</v>
      </c>
      <c r="H3971">
        <v>9189</v>
      </c>
      <c r="I3971" s="25" t="s">
        <v>2671</v>
      </c>
      <c r="J3971" t="s">
        <v>3028</v>
      </c>
      <c r="M3971" s="49"/>
    </row>
    <row r="3972" spans="6:13" x14ac:dyDescent="0.25">
      <c r="F3972" t="s">
        <v>5696</v>
      </c>
      <c r="G3972">
        <v>72514</v>
      </c>
      <c r="H3972">
        <v>8437</v>
      </c>
      <c r="I3972" s="25" t="s">
        <v>2639</v>
      </c>
      <c r="J3972" t="s">
        <v>3341</v>
      </c>
      <c r="M3972" s="49"/>
    </row>
    <row r="3973" spans="6:13" x14ac:dyDescent="0.25">
      <c r="F3973" t="s">
        <v>5697</v>
      </c>
      <c r="G3973">
        <v>79594</v>
      </c>
      <c r="H3973">
        <v>8336</v>
      </c>
      <c r="I3973" s="25" t="s">
        <v>2639</v>
      </c>
      <c r="J3973" t="s">
        <v>2848</v>
      </c>
      <c r="M3973" s="49"/>
    </row>
    <row r="3974" spans="6:13" x14ac:dyDescent="0.25">
      <c r="F3974" t="s">
        <v>5698</v>
      </c>
      <c r="G3974">
        <v>97346</v>
      </c>
      <c r="H3974">
        <v>9675</v>
      </c>
      <c r="I3974" s="25" t="s">
        <v>2671</v>
      </c>
      <c r="J3974" t="s">
        <v>2880</v>
      </c>
      <c r="M3974" s="49"/>
    </row>
    <row r="3975" spans="6:13" x14ac:dyDescent="0.25">
      <c r="F3975" t="s">
        <v>5699</v>
      </c>
      <c r="G3975">
        <v>97258</v>
      </c>
      <c r="H3975">
        <v>9575</v>
      </c>
      <c r="I3975" s="25" t="s">
        <v>2671</v>
      </c>
      <c r="J3975" t="s">
        <v>3370</v>
      </c>
      <c r="M3975" s="49"/>
    </row>
    <row r="3976" spans="6:13" x14ac:dyDescent="0.25">
      <c r="F3976" t="s">
        <v>5700</v>
      </c>
      <c r="G3976">
        <v>91472</v>
      </c>
      <c r="H3976">
        <v>9575</v>
      </c>
      <c r="I3976" s="25" t="s">
        <v>2671</v>
      </c>
      <c r="J3976" t="s">
        <v>3370</v>
      </c>
      <c r="M3976" s="49"/>
    </row>
    <row r="3977" spans="6:13" x14ac:dyDescent="0.25">
      <c r="F3977" t="s">
        <v>5701</v>
      </c>
      <c r="G3977">
        <v>56843</v>
      </c>
      <c r="H3977">
        <v>7231</v>
      </c>
      <c r="I3977" s="25" t="s">
        <v>2744</v>
      </c>
      <c r="J3977" t="s">
        <v>2664</v>
      </c>
      <c r="M3977" s="49"/>
    </row>
    <row r="3978" spans="6:13" x14ac:dyDescent="0.25">
      <c r="F3978" t="s">
        <v>5701</v>
      </c>
      <c r="G3978">
        <v>56843</v>
      </c>
      <c r="H3978">
        <v>7231</v>
      </c>
      <c r="I3978" s="25" t="s">
        <v>2744</v>
      </c>
      <c r="J3978" t="s">
        <v>2664</v>
      </c>
      <c r="M3978" s="49"/>
    </row>
    <row r="3979" spans="6:13" x14ac:dyDescent="0.25">
      <c r="F3979" t="s">
        <v>5701</v>
      </c>
      <c r="G3979">
        <v>56843</v>
      </c>
      <c r="H3979">
        <v>7231</v>
      </c>
      <c r="I3979" s="25" t="s">
        <v>2744</v>
      </c>
      <c r="J3979" t="s">
        <v>2664</v>
      </c>
      <c r="M3979" s="49"/>
    </row>
    <row r="3980" spans="6:13" x14ac:dyDescent="0.25">
      <c r="F3980" t="s">
        <v>5702</v>
      </c>
      <c r="G3980">
        <v>78597</v>
      </c>
      <c r="H3980">
        <v>8327</v>
      </c>
      <c r="I3980" s="25" t="s">
        <v>2639</v>
      </c>
      <c r="J3980" t="s">
        <v>2898</v>
      </c>
      <c r="M3980" s="49"/>
    </row>
    <row r="3981" spans="6:13" x14ac:dyDescent="0.25">
      <c r="F3981" t="s">
        <v>5703</v>
      </c>
      <c r="G3981">
        <v>54666</v>
      </c>
      <c r="H3981">
        <v>7232</v>
      </c>
      <c r="I3981" s="25" t="s">
        <v>2744</v>
      </c>
      <c r="J3981" t="s">
        <v>2733</v>
      </c>
      <c r="M3981" s="49"/>
    </row>
    <row r="3982" spans="6:13" x14ac:dyDescent="0.25">
      <c r="F3982" t="s">
        <v>5704</v>
      </c>
      <c r="G3982">
        <v>54451</v>
      </c>
      <c r="H3982">
        <v>7235</v>
      </c>
      <c r="I3982" s="25" t="s">
        <v>2744</v>
      </c>
      <c r="J3982" t="s">
        <v>3016</v>
      </c>
      <c r="M3982" s="49"/>
    </row>
    <row r="3983" spans="6:13" x14ac:dyDescent="0.25">
      <c r="F3983" t="s">
        <v>5705</v>
      </c>
      <c r="G3983">
        <v>83737</v>
      </c>
      <c r="H3983">
        <v>9182</v>
      </c>
      <c r="I3983" s="25" t="s">
        <v>2671</v>
      </c>
      <c r="J3983" t="s">
        <v>2875</v>
      </c>
      <c r="M3983" s="49"/>
    </row>
    <row r="3984" spans="6:13" x14ac:dyDescent="0.25">
      <c r="F3984" t="s">
        <v>5706</v>
      </c>
      <c r="G3984">
        <v>87660</v>
      </c>
      <c r="H3984">
        <v>9777</v>
      </c>
      <c r="I3984" s="25" t="s">
        <v>2671</v>
      </c>
      <c r="J3984" t="s">
        <v>2858</v>
      </c>
      <c r="M3984" s="49"/>
    </row>
    <row r="3985" spans="6:13" x14ac:dyDescent="0.25">
      <c r="F3985" t="s">
        <v>5707</v>
      </c>
      <c r="G3985">
        <v>84424</v>
      </c>
      <c r="H3985">
        <v>9177</v>
      </c>
      <c r="I3985" s="25" t="s">
        <v>2671</v>
      </c>
      <c r="J3985" t="s">
        <v>3536</v>
      </c>
      <c r="M3985" s="49"/>
    </row>
    <row r="3986" spans="6:13" x14ac:dyDescent="0.25">
      <c r="F3986" t="s">
        <v>5708</v>
      </c>
      <c r="G3986">
        <v>38550</v>
      </c>
      <c r="H3986">
        <v>3151</v>
      </c>
      <c r="I3986" s="25" t="s">
        <v>2695</v>
      </c>
      <c r="J3986" t="s">
        <v>2747</v>
      </c>
      <c r="M3986" s="49"/>
    </row>
    <row r="3987" spans="6:13" x14ac:dyDescent="0.25">
      <c r="F3987" t="s">
        <v>5709</v>
      </c>
      <c r="G3987">
        <v>58642</v>
      </c>
      <c r="H3987">
        <v>5962</v>
      </c>
      <c r="I3987" s="25" t="s">
        <v>2644</v>
      </c>
      <c r="J3987" t="s">
        <v>2860</v>
      </c>
      <c r="M3987" s="49"/>
    </row>
    <row r="3988" spans="6:13" x14ac:dyDescent="0.25">
      <c r="F3988" t="s">
        <v>5709</v>
      </c>
      <c r="G3988">
        <v>58638</v>
      </c>
      <c r="H3988">
        <v>5962</v>
      </c>
      <c r="I3988" s="25" t="s">
        <v>2644</v>
      </c>
      <c r="J3988" t="s">
        <v>2860</v>
      </c>
      <c r="M3988" s="49"/>
    </row>
    <row r="3989" spans="6:13" x14ac:dyDescent="0.25">
      <c r="F3989" t="s">
        <v>5709</v>
      </c>
      <c r="G3989">
        <v>58640</v>
      </c>
      <c r="H3989">
        <v>5962</v>
      </c>
      <c r="I3989" s="25" t="s">
        <v>2644</v>
      </c>
      <c r="J3989" t="s">
        <v>2860</v>
      </c>
      <c r="M3989" s="49"/>
    </row>
    <row r="3990" spans="6:13" x14ac:dyDescent="0.25">
      <c r="F3990" t="s">
        <v>5709</v>
      </c>
      <c r="G3990">
        <v>58644</v>
      </c>
      <c r="H3990">
        <v>5962</v>
      </c>
      <c r="I3990" s="25" t="s">
        <v>2644</v>
      </c>
      <c r="J3990" t="s">
        <v>2860</v>
      </c>
      <c r="M3990" s="49"/>
    </row>
    <row r="3991" spans="6:13" x14ac:dyDescent="0.25">
      <c r="F3991" t="s">
        <v>5709</v>
      </c>
      <c r="G3991">
        <v>58636</v>
      </c>
      <c r="H3991">
        <v>5962</v>
      </c>
      <c r="I3991" s="25" t="s">
        <v>2644</v>
      </c>
      <c r="J3991" t="s">
        <v>2860</v>
      </c>
      <c r="M3991" s="49"/>
    </row>
    <row r="3992" spans="6:13" x14ac:dyDescent="0.25">
      <c r="F3992" t="s">
        <v>5710</v>
      </c>
      <c r="G3992">
        <v>30916</v>
      </c>
      <c r="H3992">
        <v>3241</v>
      </c>
      <c r="I3992" s="25" t="s">
        <v>2695</v>
      </c>
      <c r="J3992" t="s">
        <v>2942</v>
      </c>
      <c r="M3992" s="49"/>
    </row>
    <row r="3993" spans="6:13" x14ac:dyDescent="0.25">
      <c r="F3993" t="s">
        <v>5711</v>
      </c>
      <c r="G3993">
        <v>85737</v>
      </c>
      <c r="H3993">
        <v>9184</v>
      </c>
      <c r="I3993" s="25" t="s">
        <v>2671</v>
      </c>
      <c r="J3993" t="s">
        <v>3168</v>
      </c>
      <c r="M3993" s="49"/>
    </row>
    <row r="3994" spans="6:13" x14ac:dyDescent="0.25">
      <c r="F3994" t="s">
        <v>5712</v>
      </c>
      <c r="G3994">
        <v>88316</v>
      </c>
      <c r="H3994">
        <v>8436</v>
      </c>
      <c r="I3994" s="25" t="s">
        <v>2639</v>
      </c>
      <c r="J3994" t="s">
        <v>2689</v>
      </c>
      <c r="M3994" s="49"/>
    </row>
    <row r="3995" spans="6:13" x14ac:dyDescent="0.25">
      <c r="F3995" t="s">
        <v>5713</v>
      </c>
      <c r="G3995">
        <v>75228</v>
      </c>
      <c r="H3995">
        <v>8236</v>
      </c>
      <c r="I3995" s="25" t="s">
        <v>2639</v>
      </c>
      <c r="J3995" t="s">
        <v>3708</v>
      </c>
      <c r="M3995" s="49"/>
    </row>
    <row r="3996" spans="6:13" x14ac:dyDescent="0.25">
      <c r="F3996" t="s">
        <v>5714</v>
      </c>
      <c r="G3996">
        <v>46419</v>
      </c>
      <c r="H3996">
        <v>5554</v>
      </c>
      <c r="I3996" s="25" t="s">
        <v>2644</v>
      </c>
      <c r="J3996" t="s">
        <v>2676</v>
      </c>
      <c r="M3996" s="49"/>
    </row>
    <row r="3997" spans="6:13" x14ac:dyDescent="0.25">
      <c r="F3997" t="s">
        <v>5715</v>
      </c>
      <c r="G3997">
        <v>95188</v>
      </c>
      <c r="H3997">
        <v>9475</v>
      </c>
      <c r="I3997" s="25" t="s">
        <v>2671</v>
      </c>
      <c r="J3997" t="s">
        <v>2822</v>
      </c>
      <c r="M3997" s="49"/>
    </row>
    <row r="3998" spans="6:13" x14ac:dyDescent="0.25">
      <c r="F3998" t="s">
        <v>5716</v>
      </c>
      <c r="G3998">
        <v>47661</v>
      </c>
      <c r="H3998">
        <v>5154</v>
      </c>
      <c r="I3998" s="25" t="s">
        <v>2644</v>
      </c>
      <c r="J3998" t="s">
        <v>2835</v>
      </c>
      <c r="M3998" s="49"/>
    </row>
    <row r="3999" spans="6:13" x14ac:dyDescent="0.25">
      <c r="F3999" t="s">
        <v>5717</v>
      </c>
      <c r="G3999">
        <v>49847</v>
      </c>
      <c r="H3999">
        <v>3456</v>
      </c>
      <c r="I3999" s="25" t="s">
        <v>2695</v>
      </c>
      <c r="J3999" t="s">
        <v>2777</v>
      </c>
      <c r="M3999" s="49"/>
    </row>
    <row r="4000" spans="6:13" x14ac:dyDescent="0.25">
      <c r="F4000" t="s">
        <v>5718</v>
      </c>
      <c r="G4000">
        <v>74930</v>
      </c>
      <c r="H4000">
        <v>8125</v>
      </c>
      <c r="I4000" s="25" t="s">
        <v>2639</v>
      </c>
      <c r="J4000" t="s">
        <v>2681</v>
      </c>
      <c r="M4000" s="49"/>
    </row>
    <row r="4001" spans="6:13" x14ac:dyDescent="0.25">
      <c r="F4001" t="s">
        <v>5719</v>
      </c>
      <c r="G4001">
        <v>25524</v>
      </c>
      <c r="H4001">
        <v>1061</v>
      </c>
      <c r="I4001" s="25" t="s">
        <v>2706</v>
      </c>
      <c r="J4001" t="s">
        <v>2998</v>
      </c>
      <c r="M4001" s="49"/>
    </row>
    <row r="4002" spans="6:13" x14ac:dyDescent="0.25">
      <c r="F4002" t="s">
        <v>5720</v>
      </c>
      <c r="G4002">
        <v>96274</v>
      </c>
      <c r="H4002">
        <v>9473</v>
      </c>
      <c r="I4002" s="25" t="s">
        <v>2671</v>
      </c>
      <c r="J4002" t="s">
        <v>2798</v>
      </c>
      <c r="M4002" s="49"/>
    </row>
    <row r="4003" spans="6:13" x14ac:dyDescent="0.25">
      <c r="F4003" t="s">
        <v>5721</v>
      </c>
      <c r="G4003">
        <v>83676</v>
      </c>
      <c r="H4003">
        <v>9173</v>
      </c>
      <c r="I4003" s="25" t="s">
        <v>2671</v>
      </c>
      <c r="J4003" t="s">
        <v>3280</v>
      </c>
      <c r="M4003" s="49"/>
    </row>
    <row r="4004" spans="6:13" x14ac:dyDescent="0.25">
      <c r="F4004" t="s">
        <v>5722</v>
      </c>
      <c r="G4004">
        <v>26349</v>
      </c>
      <c r="H4004">
        <v>3461</v>
      </c>
      <c r="I4004" s="25" t="s">
        <v>2695</v>
      </c>
      <c r="J4004" t="s">
        <v>3047</v>
      </c>
      <c r="M4004" s="49"/>
    </row>
    <row r="4005" spans="6:13" x14ac:dyDescent="0.25">
      <c r="F4005" t="s">
        <v>5723</v>
      </c>
      <c r="G4005">
        <v>24878</v>
      </c>
      <c r="H4005">
        <v>1059</v>
      </c>
      <c r="I4005" s="25" t="s">
        <v>2706</v>
      </c>
      <c r="J4005" t="s">
        <v>2975</v>
      </c>
      <c r="M4005" s="49"/>
    </row>
    <row r="4006" spans="6:13" x14ac:dyDescent="0.25">
      <c r="F4006" t="s">
        <v>5724</v>
      </c>
      <c r="G4006">
        <v>74249</v>
      </c>
      <c r="H4006">
        <v>8125</v>
      </c>
      <c r="I4006" s="25" t="s">
        <v>2639</v>
      </c>
      <c r="J4006" t="s">
        <v>2681</v>
      </c>
      <c r="M4006" s="49"/>
    </row>
    <row r="4007" spans="6:13" x14ac:dyDescent="0.25">
      <c r="F4007" t="s">
        <v>5725</v>
      </c>
      <c r="G4007">
        <v>73489</v>
      </c>
      <c r="H4007">
        <v>8136</v>
      </c>
      <c r="I4007" s="25" t="s">
        <v>2639</v>
      </c>
      <c r="J4007" t="s">
        <v>2660</v>
      </c>
      <c r="M4007" s="49"/>
    </row>
    <row r="4008" spans="6:13" x14ac:dyDescent="0.25">
      <c r="F4008" t="s">
        <v>5726</v>
      </c>
      <c r="G4008">
        <v>9387</v>
      </c>
      <c r="H4008">
        <v>14521</v>
      </c>
      <c r="I4008" s="25" t="s">
        <v>2756</v>
      </c>
      <c r="J4008" t="s">
        <v>2653</v>
      </c>
      <c r="M4008" s="49"/>
    </row>
    <row r="4009" spans="6:13" x14ac:dyDescent="0.25">
      <c r="F4009" t="s">
        <v>5727</v>
      </c>
      <c r="G4009">
        <v>29479</v>
      </c>
      <c r="H4009">
        <v>3354</v>
      </c>
      <c r="I4009" s="25" t="s">
        <v>2695</v>
      </c>
      <c r="J4009" t="s">
        <v>2853</v>
      </c>
      <c r="M4009" s="49"/>
    </row>
    <row r="4010" spans="6:13" x14ac:dyDescent="0.25">
      <c r="F4010" t="s">
        <v>5728</v>
      </c>
      <c r="G4010">
        <v>94118</v>
      </c>
      <c r="H4010">
        <v>9272</v>
      </c>
      <c r="I4010" s="25" t="s">
        <v>2671</v>
      </c>
      <c r="J4010" t="s">
        <v>2761</v>
      </c>
      <c r="M4010" s="49"/>
    </row>
    <row r="4011" spans="6:13" x14ac:dyDescent="0.25">
      <c r="F4011" t="s">
        <v>5729</v>
      </c>
      <c r="G4011">
        <v>3197</v>
      </c>
      <c r="H4011">
        <v>12071</v>
      </c>
      <c r="I4011" s="25" t="s">
        <v>2977</v>
      </c>
      <c r="J4011" t="s">
        <v>3985</v>
      </c>
      <c r="M4011" s="49"/>
    </row>
    <row r="4012" spans="6:13" x14ac:dyDescent="0.25">
      <c r="F4012" t="s">
        <v>5730</v>
      </c>
      <c r="G4012">
        <v>17126</v>
      </c>
      <c r="H4012">
        <v>13075</v>
      </c>
      <c r="I4012" s="25" t="s">
        <v>2812</v>
      </c>
      <c r="J4012" t="s">
        <v>2781</v>
      </c>
      <c r="M4012" s="49"/>
    </row>
    <row r="4013" spans="6:13" x14ac:dyDescent="0.25">
      <c r="F4013" t="s">
        <v>5731</v>
      </c>
      <c r="G4013">
        <v>29585</v>
      </c>
      <c r="H4013">
        <v>3360</v>
      </c>
      <c r="I4013" s="25" t="s">
        <v>2695</v>
      </c>
      <c r="J4013" t="s">
        <v>3021</v>
      </c>
      <c r="M4013" s="49"/>
    </row>
    <row r="4014" spans="6:13" x14ac:dyDescent="0.25">
      <c r="F4014" t="s">
        <v>5732</v>
      </c>
      <c r="G4014">
        <v>38477</v>
      </c>
      <c r="H4014">
        <v>3151</v>
      </c>
      <c r="I4014" s="25" t="s">
        <v>2695</v>
      </c>
      <c r="J4014" t="s">
        <v>2747</v>
      </c>
      <c r="M4014" s="49"/>
    </row>
    <row r="4015" spans="6:13" x14ac:dyDescent="0.25">
      <c r="F4015" t="s">
        <v>5733</v>
      </c>
      <c r="G4015">
        <v>26844</v>
      </c>
      <c r="H4015">
        <v>3457</v>
      </c>
      <c r="I4015" s="25" t="s">
        <v>2695</v>
      </c>
      <c r="J4015" t="s">
        <v>2841</v>
      </c>
      <c r="M4015" s="49"/>
    </row>
    <row r="4016" spans="6:13" x14ac:dyDescent="0.25">
      <c r="F4016" t="s">
        <v>5734</v>
      </c>
      <c r="G4016">
        <v>7743</v>
      </c>
      <c r="H4016">
        <v>16053</v>
      </c>
      <c r="I4016" s="25" t="s">
        <v>3005</v>
      </c>
      <c r="J4016" t="s">
        <v>5735</v>
      </c>
      <c r="M4016" s="49"/>
    </row>
    <row r="4017" spans="6:13" x14ac:dyDescent="0.25">
      <c r="F4017" t="s">
        <v>5734</v>
      </c>
      <c r="G4017">
        <v>7745</v>
      </c>
      <c r="H4017">
        <v>16053</v>
      </c>
      <c r="I4017" s="25" t="s">
        <v>3005</v>
      </c>
      <c r="J4017" t="s">
        <v>5735</v>
      </c>
      <c r="M4017" s="49"/>
    </row>
    <row r="4018" spans="6:13" x14ac:dyDescent="0.25">
      <c r="F4018" t="s">
        <v>5734</v>
      </c>
      <c r="G4018">
        <v>7749</v>
      </c>
      <c r="H4018">
        <v>16053</v>
      </c>
      <c r="I4018" s="25" t="s">
        <v>3005</v>
      </c>
      <c r="J4018" t="s">
        <v>5735</v>
      </c>
      <c r="M4018" s="49"/>
    </row>
    <row r="4019" spans="6:13" x14ac:dyDescent="0.25">
      <c r="F4019" t="s">
        <v>5734</v>
      </c>
      <c r="G4019">
        <v>7747</v>
      </c>
      <c r="H4019">
        <v>16053</v>
      </c>
      <c r="I4019" s="25" t="s">
        <v>3005</v>
      </c>
      <c r="J4019" t="s">
        <v>5735</v>
      </c>
      <c r="M4019" s="49"/>
    </row>
    <row r="4020" spans="6:13" x14ac:dyDescent="0.25">
      <c r="F4020" t="s">
        <v>5736</v>
      </c>
      <c r="G4020">
        <v>7751</v>
      </c>
      <c r="H4020">
        <v>16053</v>
      </c>
      <c r="I4020" s="25" t="s">
        <v>3005</v>
      </c>
      <c r="J4020" t="s">
        <v>5735</v>
      </c>
      <c r="M4020" s="49"/>
    </row>
    <row r="4021" spans="6:13" x14ac:dyDescent="0.25">
      <c r="F4021" t="s">
        <v>5736</v>
      </c>
      <c r="G4021">
        <v>7751</v>
      </c>
      <c r="H4021">
        <v>16053</v>
      </c>
      <c r="I4021" s="25" t="s">
        <v>3005</v>
      </c>
      <c r="J4021" t="s">
        <v>5735</v>
      </c>
      <c r="M4021" s="49"/>
    </row>
    <row r="4022" spans="6:13" x14ac:dyDescent="0.25">
      <c r="F4022" t="s">
        <v>5736</v>
      </c>
      <c r="G4022">
        <v>7751</v>
      </c>
      <c r="H4022">
        <v>16053</v>
      </c>
      <c r="I4022" s="25" t="s">
        <v>3005</v>
      </c>
      <c r="J4022" t="s">
        <v>5735</v>
      </c>
      <c r="M4022" s="49"/>
    </row>
    <row r="4023" spans="6:13" x14ac:dyDescent="0.25">
      <c r="F4023" t="s">
        <v>5736</v>
      </c>
      <c r="G4023">
        <v>7751</v>
      </c>
      <c r="H4023">
        <v>16053</v>
      </c>
      <c r="I4023" s="25" t="s">
        <v>3005</v>
      </c>
      <c r="J4023" t="s">
        <v>5735</v>
      </c>
      <c r="M4023" s="49"/>
    </row>
    <row r="4024" spans="6:13" x14ac:dyDescent="0.25">
      <c r="F4024" t="s">
        <v>5736</v>
      </c>
      <c r="G4024">
        <v>7751</v>
      </c>
      <c r="H4024">
        <v>16074</v>
      </c>
      <c r="I4024" s="25" t="s">
        <v>3005</v>
      </c>
      <c r="J4024" t="s">
        <v>3292</v>
      </c>
      <c r="M4024" s="49"/>
    </row>
    <row r="4025" spans="6:13" x14ac:dyDescent="0.25">
      <c r="F4025" t="s">
        <v>5736</v>
      </c>
      <c r="G4025">
        <v>7751</v>
      </c>
      <c r="H4025">
        <v>16074</v>
      </c>
      <c r="I4025" s="25" t="s">
        <v>3005</v>
      </c>
      <c r="J4025" t="s">
        <v>3292</v>
      </c>
      <c r="M4025" s="49"/>
    </row>
    <row r="4026" spans="6:13" x14ac:dyDescent="0.25">
      <c r="F4026" t="s">
        <v>5736</v>
      </c>
      <c r="G4026">
        <v>7751</v>
      </c>
      <c r="H4026">
        <v>16074</v>
      </c>
      <c r="I4026" s="25" t="s">
        <v>3005</v>
      </c>
      <c r="J4026" t="s">
        <v>3292</v>
      </c>
      <c r="M4026" s="49"/>
    </row>
    <row r="4027" spans="6:13" x14ac:dyDescent="0.25">
      <c r="F4027" t="s">
        <v>5736</v>
      </c>
      <c r="G4027">
        <v>7751</v>
      </c>
      <c r="H4027">
        <v>16074</v>
      </c>
      <c r="I4027" s="25" t="s">
        <v>3005</v>
      </c>
      <c r="J4027" t="s">
        <v>3292</v>
      </c>
      <c r="M4027" s="49"/>
    </row>
    <row r="4028" spans="6:13" x14ac:dyDescent="0.25">
      <c r="F4028" t="s">
        <v>5737</v>
      </c>
      <c r="G4028">
        <v>86860</v>
      </c>
      <c r="H4028">
        <v>9777</v>
      </c>
      <c r="I4028" s="25" t="s">
        <v>2671</v>
      </c>
      <c r="J4028" t="s">
        <v>2858</v>
      </c>
      <c r="M4028" s="49"/>
    </row>
    <row r="4029" spans="6:13" x14ac:dyDescent="0.25">
      <c r="F4029" t="s">
        <v>5738</v>
      </c>
      <c r="G4029">
        <v>39319</v>
      </c>
      <c r="H4029">
        <v>15086</v>
      </c>
      <c r="I4029" s="25" t="s">
        <v>2862</v>
      </c>
      <c r="J4029" t="s">
        <v>3685</v>
      </c>
      <c r="M4029" s="49"/>
    </row>
    <row r="4030" spans="6:13" x14ac:dyDescent="0.25">
      <c r="F4030" t="s">
        <v>5739</v>
      </c>
      <c r="G4030">
        <v>38381</v>
      </c>
      <c r="H4030">
        <v>3154</v>
      </c>
      <c r="I4030" s="25" t="s">
        <v>2695</v>
      </c>
      <c r="J4030" t="s">
        <v>2807</v>
      </c>
      <c r="M4030" s="49"/>
    </row>
    <row r="4031" spans="6:13" x14ac:dyDescent="0.25">
      <c r="F4031" t="s">
        <v>5740</v>
      </c>
      <c r="G4031">
        <v>34632</v>
      </c>
      <c r="H4031">
        <v>6634</v>
      </c>
      <c r="I4031" s="25" t="s">
        <v>2667</v>
      </c>
      <c r="J4031" t="s">
        <v>2981</v>
      </c>
      <c r="M4031" s="49"/>
    </row>
    <row r="4032" spans="6:13" x14ac:dyDescent="0.25">
      <c r="F4032" t="s">
        <v>5741</v>
      </c>
      <c r="G4032">
        <v>82287</v>
      </c>
      <c r="H4032">
        <v>9179</v>
      </c>
      <c r="I4032" s="25" t="s">
        <v>2671</v>
      </c>
      <c r="J4032" t="s">
        <v>2732</v>
      </c>
      <c r="M4032" s="49"/>
    </row>
    <row r="4033" spans="6:13" x14ac:dyDescent="0.25">
      <c r="F4033" t="s">
        <v>5742</v>
      </c>
      <c r="G4033">
        <v>6917</v>
      </c>
      <c r="H4033">
        <v>15091</v>
      </c>
      <c r="I4033" s="25" t="s">
        <v>2862</v>
      </c>
      <c r="J4033" t="s">
        <v>2126</v>
      </c>
      <c r="M4033" s="49"/>
    </row>
    <row r="4034" spans="6:13" x14ac:dyDescent="0.25">
      <c r="F4034" t="s">
        <v>5743</v>
      </c>
      <c r="G4034">
        <v>21266</v>
      </c>
      <c r="H4034">
        <v>3353</v>
      </c>
      <c r="I4034" s="25" t="s">
        <v>2695</v>
      </c>
      <c r="J4034" t="s">
        <v>2797</v>
      </c>
      <c r="M4034" s="49"/>
    </row>
    <row r="4035" spans="6:13" x14ac:dyDescent="0.25">
      <c r="F4035" t="s">
        <v>5744</v>
      </c>
      <c r="G4035">
        <v>79798</v>
      </c>
      <c r="H4035">
        <v>8337</v>
      </c>
      <c r="I4035" s="25" t="s">
        <v>2639</v>
      </c>
      <c r="J4035" t="s">
        <v>2869</v>
      </c>
      <c r="M4035" s="49"/>
    </row>
    <row r="4036" spans="6:13" x14ac:dyDescent="0.25">
      <c r="F4036" t="s">
        <v>5745</v>
      </c>
      <c r="G4036">
        <v>84555</v>
      </c>
      <c r="H4036">
        <v>9183</v>
      </c>
      <c r="I4036" s="25" t="s">
        <v>2671</v>
      </c>
      <c r="J4036" t="s">
        <v>3095</v>
      </c>
      <c r="M4036" s="49"/>
    </row>
    <row r="4037" spans="6:13" x14ac:dyDescent="0.25">
      <c r="F4037" t="s">
        <v>5746</v>
      </c>
      <c r="G4037">
        <v>71131</v>
      </c>
      <c r="H4037">
        <v>8115</v>
      </c>
      <c r="I4037" s="25" t="s">
        <v>2639</v>
      </c>
      <c r="J4037" t="s">
        <v>2843</v>
      </c>
      <c r="M4037" s="49"/>
    </row>
    <row r="4038" spans="6:13" x14ac:dyDescent="0.25">
      <c r="F4038" t="s">
        <v>5747</v>
      </c>
      <c r="G4038">
        <v>89343</v>
      </c>
      <c r="H4038">
        <v>9774</v>
      </c>
      <c r="I4038" s="25" t="s">
        <v>2671</v>
      </c>
      <c r="J4038" t="s">
        <v>2826</v>
      </c>
      <c r="M4038" s="49"/>
    </row>
    <row r="4039" spans="6:13" x14ac:dyDescent="0.25">
      <c r="F4039" t="s">
        <v>5748</v>
      </c>
      <c r="G4039">
        <v>85305</v>
      </c>
      <c r="H4039">
        <v>9186</v>
      </c>
      <c r="I4039" s="25" t="s">
        <v>2671</v>
      </c>
      <c r="J4039" t="s">
        <v>3215</v>
      </c>
      <c r="M4039" s="49"/>
    </row>
    <row r="4040" spans="6:13" x14ac:dyDescent="0.25">
      <c r="F4040" t="s">
        <v>5749</v>
      </c>
      <c r="G4040">
        <v>24808</v>
      </c>
      <c r="H4040">
        <v>1058</v>
      </c>
      <c r="I4040" s="25" t="s">
        <v>2706</v>
      </c>
      <c r="J4040" t="s">
        <v>2707</v>
      </c>
      <c r="M4040" s="49"/>
    </row>
    <row r="4041" spans="6:13" x14ac:dyDescent="0.25">
      <c r="F4041" t="s">
        <v>5750</v>
      </c>
      <c r="G4041">
        <v>26441</v>
      </c>
      <c r="H4041">
        <v>3455</v>
      </c>
      <c r="I4041" s="25" t="s">
        <v>2695</v>
      </c>
      <c r="J4041" t="s">
        <v>2764</v>
      </c>
      <c r="M4041" s="49"/>
    </row>
    <row r="4042" spans="6:13" x14ac:dyDescent="0.25">
      <c r="F4042" t="s">
        <v>5751</v>
      </c>
      <c r="G4042">
        <v>16247</v>
      </c>
      <c r="H4042">
        <v>12060</v>
      </c>
      <c r="I4042" s="25" t="s">
        <v>2977</v>
      </c>
      <c r="J4042" t="s">
        <v>2661</v>
      </c>
      <c r="M4042" s="49"/>
    </row>
    <row r="4043" spans="6:13" x14ac:dyDescent="0.25">
      <c r="F4043" t="s">
        <v>5752</v>
      </c>
      <c r="G4043">
        <v>76751</v>
      </c>
      <c r="H4043">
        <v>7334</v>
      </c>
      <c r="I4043" s="25" t="s">
        <v>2744</v>
      </c>
      <c r="J4043" t="s">
        <v>3494</v>
      </c>
      <c r="M4043" s="49"/>
    </row>
    <row r="4044" spans="6:13" x14ac:dyDescent="0.25">
      <c r="F4044" t="s">
        <v>5753</v>
      </c>
      <c r="G4044">
        <v>63867</v>
      </c>
      <c r="H4044">
        <v>9671</v>
      </c>
      <c r="I4044" s="25" t="s">
        <v>2671</v>
      </c>
      <c r="J4044" t="s">
        <v>3074</v>
      </c>
      <c r="M4044" s="49"/>
    </row>
    <row r="4045" spans="6:13" x14ac:dyDescent="0.25">
      <c r="F4045" t="s">
        <v>5754</v>
      </c>
      <c r="G4045">
        <v>8349</v>
      </c>
      <c r="H4045">
        <v>14521</v>
      </c>
      <c r="I4045" s="25" t="s">
        <v>2756</v>
      </c>
      <c r="J4045" t="s">
        <v>2653</v>
      </c>
      <c r="M4045" s="49"/>
    </row>
    <row r="4046" spans="6:13" x14ac:dyDescent="0.25">
      <c r="F4046" t="s">
        <v>5755</v>
      </c>
      <c r="G4046">
        <v>84381</v>
      </c>
      <c r="H4046">
        <v>9277</v>
      </c>
      <c r="I4046" s="25" t="s">
        <v>2671</v>
      </c>
      <c r="J4046" t="s">
        <v>3150</v>
      </c>
      <c r="M4046" s="49"/>
    </row>
    <row r="4047" spans="6:13" x14ac:dyDescent="0.25">
      <c r="F4047" t="s">
        <v>5756</v>
      </c>
      <c r="G4047">
        <v>9477</v>
      </c>
      <c r="H4047">
        <v>14521</v>
      </c>
      <c r="I4047" s="25" t="s">
        <v>2756</v>
      </c>
      <c r="J4047" t="s">
        <v>2653</v>
      </c>
      <c r="M4047" s="49"/>
    </row>
    <row r="4048" spans="6:13" x14ac:dyDescent="0.25">
      <c r="F4048" t="s">
        <v>5757</v>
      </c>
      <c r="G4048">
        <v>25862</v>
      </c>
      <c r="H4048">
        <v>1054</v>
      </c>
      <c r="I4048" s="25" t="s">
        <v>2706</v>
      </c>
      <c r="J4048" t="s">
        <v>2816</v>
      </c>
      <c r="M4048" s="49"/>
    </row>
    <row r="4049" spans="6:13" x14ac:dyDescent="0.25">
      <c r="F4049" t="s">
        <v>5758</v>
      </c>
      <c r="G4049">
        <v>2796</v>
      </c>
      <c r="H4049">
        <v>14626</v>
      </c>
      <c r="I4049" s="25" t="s">
        <v>2756</v>
      </c>
      <c r="J4049" t="s">
        <v>2771</v>
      </c>
      <c r="M4049" s="49"/>
    </row>
    <row r="4050" spans="6:13" x14ac:dyDescent="0.25">
      <c r="F4050" t="s">
        <v>5759</v>
      </c>
      <c r="G4050">
        <v>17168</v>
      </c>
      <c r="H4050">
        <v>13072</v>
      </c>
      <c r="I4050" s="25" t="s">
        <v>2812</v>
      </c>
      <c r="J4050" t="s">
        <v>2657</v>
      </c>
      <c r="M4050" s="49"/>
    </row>
    <row r="4051" spans="6:13" x14ac:dyDescent="0.25">
      <c r="F4051" t="s">
        <v>5760</v>
      </c>
      <c r="G4051">
        <v>21635</v>
      </c>
      <c r="H4051">
        <v>3359</v>
      </c>
      <c r="I4051" s="25" t="s">
        <v>2695</v>
      </c>
      <c r="J4051" t="s">
        <v>2779</v>
      </c>
      <c r="M4051" s="49"/>
    </row>
    <row r="4052" spans="6:13" x14ac:dyDescent="0.25">
      <c r="F4052" t="s">
        <v>5761</v>
      </c>
      <c r="G4052">
        <v>24992</v>
      </c>
      <c r="H4052">
        <v>1059</v>
      </c>
      <c r="I4052" s="25" t="s">
        <v>2706</v>
      </c>
      <c r="J4052" t="s">
        <v>2975</v>
      </c>
      <c r="M4052" s="49"/>
    </row>
    <row r="4053" spans="6:13" x14ac:dyDescent="0.25">
      <c r="F4053" t="s">
        <v>5762</v>
      </c>
      <c r="G4053">
        <v>63637</v>
      </c>
      <c r="H4053">
        <v>6435</v>
      </c>
      <c r="I4053" s="25" t="s">
        <v>2667</v>
      </c>
      <c r="J4053" t="s">
        <v>3324</v>
      </c>
      <c r="M4053" s="49"/>
    </row>
    <row r="4054" spans="6:13" x14ac:dyDescent="0.25">
      <c r="F4054" t="s">
        <v>5763</v>
      </c>
      <c r="G4054">
        <v>8547</v>
      </c>
      <c r="H4054">
        <v>14523</v>
      </c>
      <c r="I4054" s="25" t="s">
        <v>2756</v>
      </c>
      <c r="J4054" t="s">
        <v>2757</v>
      </c>
      <c r="M4054" s="49"/>
    </row>
    <row r="4055" spans="6:13" x14ac:dyDescent="0.25">
      <c r="F4055" t="s">
        <v>5764</v>
      </c>
      <c r="G4055">
        <v>41363</v>
      </c>
      <c r="H4055">
        <v>5162</v>
      </c>
      <c r="I4055" s="25" t="s">
        <v>2644</v>
      </c>
      <c r="J4055" t="s">
        <v>2954</v>
      </c>
      <c r="M4055" s="49"/>
    </row>
    <row r="4056" spans="6:13" x14ac:dyDescent="0.25">
      <c r="F4056" t="s">
        <v>5765</v>
      </c>
      <c r="G4056">
        <v>26571</v>
      </c>
      <c r="H4056">
        <v>3452</v>
      </c>
      <c r="I4056" s="25" t="s">
        <v>2695</v>
      </c>
      <c r="J4056" t="s">
        <v>2655</v>
      </c>
      <c r="M4056" s="49"/>
    </row>
    <row r="4057" spans="6:13" x14ac:dyDescent="0.25">
      <c r="F4057" t="s">
        <v>5765</v>
      </c>
      <c r="G4057">
        <v>26571</v>
      </c>
      <c r="H4057">
        <v>3452</v>
      </c>
      <c r="I4057" s="25" t="s">
        <v>2695</v>
      </c>
      <c r="J4057" t="s">
        <v>2655</v>
      </c>
      <c r="M4057" s="49"/>
    </row>
    <row r="4058" spans="6:13" x14ac:dyDescent="0.25">
      <c r="F4058" t="s">
        <v>5766</v>
      </c>
      <c r="G4058">
        <v>84387</v>
      </c>
      <c r="H4058">
        <v>9277</v>
      </c>
      <c r="I4058" s="25" t="s">
        <v>2671</v>
      </c>
      <c r="J4058" t="s">
        <v>3150</v>
      </c>
      <c r="M4058" s="49"/>
    </row>
    <row r="4059" spans="6:13" x14ac:dyDescent="0.25">
      <c r="F4059" t="s">
        <v>5767</v>
      </c>
      <c r="G4059">
        <v>52428</v>
      </c>
      <c r="H4059">
        <v>5358</v>
      </c>
      <c r="I4059" s="25" t="s">
        <v>2644</v>
      </c>
      <c r="J4059" t="s">
        <v>2727</v>
      </c>
      <c r="M4059" s="49"/>
    </row>
    <row r="4060" spans="6:13" x14ac:dyDescent="0.25">
      <c r="F4060" t="s">
        <v>5768</v>
      </c>
      <c r="G4060">
        <v>72417</v>
      </c>
      <c r="H4060">
        <v>8417</v>
      </c>
      <c r="I4060" s="25" t="s">
        <v>2639</v>
      </c>
      <c r="J4060" t="s">
        <v>2890</v>
      </c>
      <c r="M4060" s="49"/>
    </row>
    <row r="4061" spans="6:13" x14ac:dyDescent="0.25">
      <c r="F4061" t="s">
        <v>5769</v>
      </c>
      <c r="G4061">
        <v>54584</v>
      </c>
      <c r="H4061">
        <v>7233</v>
      </c>
      <c r="I4061" s="25" t="s">
        <v>2744</v>
      </c>
      <c r="J4061" t="s">
        <v>3037</v>
      </c>
      <c r="M4061" s="49"/>
    </row>
    <row r="4062" spans="6:13" x14ac:dyDescent="0.25">
      <c r="F4062" t="s">
        <v>5770</v>
      </c>
      <c r="G4062">
        <v>14913</v>
      </c>
      <c r="H4062">
        <v>12072</v>
      </c>
      <c r="I4062" s="25" t="s">
        <v>2977</v>
      </c>
      <c r="J4062" t="s">
        <v>3077</v>
      </c>
      <c r="M4062" s="49"/>
    </row>
    <row r="4063" spans="6:13" x14ac:dyDescent="0.25">
      <c r="F4063" t="s">
        <v>5771</v>
      </c>
      <c r="G4063">
        <v>41564</v>
      </c>
      <c r="H4063">
        <v>5162</v>
      </c>
      <c r="I4063" s="25" t="s">
        <v>2644</v>
      </c>
      <c r="J4063" t="s">
        <v>2954</v>
      </c>
      <c r="M4063" s="49"/>
    </row>
    <row r="4064" spans="6:13" x14ac:dyDescent="0.25">
      <c r="F4064" t="s">
        <v>5772</v>
      </c>
      <c r="G4064">
        <v>6184</v>
      </c>
      <c r="H4064">
        <v>15088</v>
      </c>
      <c r="I4064" s="25" t="s">
        <v>2862</v>
      </c>
      <c r="J4064" t="s">
        <v>2965</v>
      </c>
      <c r="M4064" s="49"/>
    </row>
    <row r="4065" spans="6:13" x14ac:dyDescent="0.25">
      <c r="F4065" t="s">
        <v>5773</v>
      </c>
      <c r="G4065">
        <v>1665</v>
      </c>
      <c r="H4065">
        <v>14627</v>
      </c>
      <c r="I4065" s="25" t="s">
        <v>2756</v>
      </c>
      <c r="J4065" t="s">
        <v>2872</v>
      </c>
      <c r="M4065" s="49"/>
    </row>
    <row r="4066" spans="6:13" x14ac:dyDescent="0.25">
      <c r="F4066" t="s">
        <v>5774</v>
      </c>
      <c r="G4066">
        <v>63796</v>
      </c>
      <c r="H4066">
        <v>9671</v>
      </c>
      <c r="I4066" s="25" t="s">
        <v>2671</v>
      </c>
      <c r="J4066" t="s">
        <v>3074</v>
      </c>
      <c r="M4066" s="49"/>
    </row>
    <row r="4067" spans="6:13" x14ac:dyDescent="0.25">
      <c r="F4067" t="s">
        <v>5775</v>
      </c>
      <c r="G4067">
        <v>7768</v>
      </c>
      <c r="H4067">
        <v>16074</v>
      </c>
      <c r="I4067" s="25" t="s">
        <v>3005</v>
      </c>
      <c r="J4067" t="s">
        <v>3292</v>
      </c>
      <c r="M4067" s="49"/>
    </row>
    <row r="4068" spans="6:13" x14ac:dyDescent="0.25">
      <c r="F4068" t="s">
        <v>5776</v>
      </c>
      <c r="G4068">
        <v>73667</v>
      </c>
      <c r="H4068">
        <v>8119</v>
      </c>
      <c r="I4068" s="25" t="s">
        <v>2639</v>
      </c>
      <c r="J4068" t="s">
        <v>2908</v>
      </c>
      <c r="M4068" s="49"/>
    </row>
    <row r="4069" spans="6:13" x14ac:dyDescent="0.25">
      <c r="F4069" t="s">
        <v>5777</v>
      </c>
      <c r="G4069">
        <v>56759</v>
      </c>
      <c r="H4069">
        <v>7135</v>
      </c>
      <c r="I4069" s="25" t="s">
        <v>2744</v>
      </c>
      <c r="J4069" t="s">
        <v>2693</v>
      </c>
      <c r="M4069" s="49"/>
    </row>
    <row r="4070" spans="6:13" x14ac:dyDescent="0.25">
      <c r="F4070" t="s">
        <v>3464</v>
      </c>
      <c r="G4070">
        <v>67661</v>
      </c>
      <c r="H4070">
        <v>7312</v>
      </c>
      <c r="I4070" s="25" t="s">
        <v>2744</v>
      </c>
      <c r="J4070" t="s">
        <v>5778</v>
      </c>
      <c r="M4070" s="49"/>
    </row>
    <row r="4071" spans="6:13" x14ac:dyDescent="0.25">
      <c r="F4071" t="s">
        <v>3464</v>
      </c>
      <c r="G4071">
        <v>67657</v>
      </c>
      <c r="H4071">
        <v>7312</v>
      </c>
      <c r="I4071" s="25" t="s">
        <v>2744</v>
      </c>
      <c r="J4071" t="s">
        <v>5778</v>
      </c>
      <c r="M4071" s="49"/>
    </row>
    <row r="4072" spans="6:13" x14ac:dyDescent="0.25">
      <c r="F4072" t="s">
        <v>3464</v>
      </c>
      <c r="G4072">
        <v>67655</v>
      </c>
      <c r="H4072">
        <v>7312</v>
      </c>
      <c r="I4072" s="25" t="s">
        <v>2744</v>
      </c>
      <c r="J4072" t="s">
        <v>5778</v>
      </c>
      <c r="M4072" s="49"/>
    </row>
    <row r="4073" spans="6:13" x14ac:dyDescent="0.25">
      <c r="F4073" t="s">
        <v>3464</v>
      </c>
      <c r="G4073">
        <v>67659</v>
      </c>
      <c r="H4073">
        <v>7312</v>
      </c>
      <c r="I4073" s="25" t="s">
        <v>2744</v>
      </c>
      <c r="J4073" t="s">
        <v>5778</v>
      </c>
      <c r="M4073" s="49"/>
    </row>
    <row r="4074" spans="6:13" x14ac:dyDescent="0.25">
      <c r="F4074" t="s">
        <v>3464</v>
      </c>
      <c r="G4074">
        <v>67663</v>
      </c>
      <c r="H4074">
        <v>7312</v>
      </c>
      <c r="I4074" s="25" t="s">
        <v>2744</v>
      </c>
      <c r="J4074" t="s">
        <v>5778</v>
      </c>
      <c r="M4074" s="49"/>
    </row>
    <row r="4075" spans="6:13" x14ac:dyDescent="0.25">
      <c r="F4075" t="s">
        <v>3464</v>
      </c>
      <c r="G4075">
        <v>67661</v>
      </c>
      <c r="H4075">
        <v>7312</v>
      </c>
      <c r="I4075" s="25" t="s">
        <v>2744</v>
      </c>
      <c r="J4075" t="s">
        <v>5778</v>
      </c>
      <c r="M4075" s="49"/>
    </row>
    <row r="4076" spans="6:13" x14ac:dyDescent="0.25">
      <c r="F4076" t="s">
        <v>5779</v>
      </c>
      <c r="G4076">
        <v>86687</v>
      </c>
      <c r="H4076">
        <v>9779</v>
      </c>
      <c r="I4076" s="25" t="s">
        <v>2671</v>
      </c>
      <c r="J4076" t="s">
        <v>2901</v>
      </c>
      <c r="M4076" s="49"/>
    </row>
    <row r="4077" spans="6:13" x14ac:dyDescent="0.25">
      <c r="F4077" t="s">
        <v>5780</v>
      </c>
      <c r="G4077">
        <v>36148</v>
      </c>
      <c r="H4077">
        <v>6631</v>
      </c>
      <c r="I4077" s="25" t="s">
        <v>2667</v>
      </c>
      <c r="J4077" t="s">
        <v>2766</v>
      </c>
      <c r="M4077" s="49"/>
    </row>
    <row r="4078" spans="6:13" x14ac:dyDescent="0.25">
      <c r="F4078" t="s">
        <v>5781</v>
      </c>
      <c r="G4078">
        <v>39624</v>
      </c>
      <c r="H4078">
        <v>15081</v>
      </c>
      <c r="I4078" s="25" t="s">
        <v>2862</v>
      </c>
      <c r="J4078" t="s">
        <v>2649</v>
      </c>
      <c r="M4078" s="49"/>
    </row>
    <row r="4079" spans="6:13" x14ac:dyDescent="0.25">
      <c r="F4079" t="s">
        <v>5782</v>
      </c>
      <c r="G4079">
        <v>37589</v>
      </c>
      <c r="H4079">
        <v>3155</v>
      </c>
      <c r="I4079" s="25" t="s">
        <v>2695</v>
      </c>
      <c r="J4079" t="s">
        <v>3274</v>
      </c>
      <c r="M4079" s="49"/>
    </row>
    <row r="4080" spans="6:13" x14ac:dyDescent="0.25">
      <c r="F4080" t="s">
        <v>5783</v>
      </c>
      <c r="G4080">
        <v>47546</v>
      </c>
      <c r="H4080">
        <v>5154</v>
      </c>
      <c r="I4080" s="25" t="s">
        <v>2644</v>
      </c>
      <c r="J4080" t="s">
        <v>2835</v>
      </c>
      <c r="M4080" s="49"/>
    </row>
    <row r="4081" spans="6:13" x14ac:dyDescent="0.25">
      <c r="F4081" t="s">
        <v>5784</v>
      </c>
      <c r="G4081">
        <v>53925</v>
      </c>
      <c r="H4081">
        <v>5366</v>
      </c>
      <c r="I4081" s="25" t="s">
        <v>2644</v>
      </c>
      <c r="J4081" t="s">
        <v>2748</v>
      </c>
      <c r="M4081" s="49"/>
    </row>
    <row r="4082" spans="6:13" x14ac:dyDescent="0.25">
      <c r="F4082" t="s">
        <v>5785</v>
      </c>
      <c r="G4082">
        <v>32689</v>
      </c>
      <c r="H4082">
        <v>5766</v>
      </c>
      <c r="I4082" s="25" t="s">
        <v>2644</v>
      </c>
      <c r="J4082" t="s">
        <v>2844</v>
      </c>
      <c r="M4082" s="49"/>
    </row>
    <row r="4083" spans="6:13" x14ac:dyDescent="0.25">
      <c r="F4083" t="s">
        <v>5786</v>
      </c>
      <c r="G4083">
        <v>93183</v>
      </c>
      <c r="H4083">
        <v>9375</v>
      </c>
      <c r="I4083" s="25" t="s">
        <v>2671</v>
      </c>
      <c r="J4083" t="s">
        <v>2986</v>
      </c>
      <c r="M4083" s="49"/>
    </row>
    <row r="4084" spans="6:13" x14ac:dyDescent="0.25">
      <c r="F4084" t="s">
        <v>5787</v>
      </c>
      <c r="G4084">
        <v>67169</v>
      </c>
      <c r="H4084">
        <v>7332</v>
      </c>
      <c r="I4084" s="25" t="s">
        <v>2744</v>
      </c>
      <c r="J4084" t="s">
        <v>3061</v>
      </c>
      <c r="M4084" s="49"/>
    </row>
    <row r="4085" spans="6:13" x14ac:dyDescent="0.25">
      <c r="F4085" t="s">
        <v>5788</v>
      </c>
      <c r="G4085">
        <v>92700</v>
      </c>
      <c r="H4085">
        <v>9374</v>
      </c>
      <c r="I4085" s="25" t="s">
        <v>2671</v>
      </c>
      <c r="J4085" t="s">
        <v>3041</v>
      </c>
      <c r="M4085" s="49"/>
    </row>
    <row r="4086" spans="6:13" x14ac:dyDescent="0.25">
      <c r="F4086" t="s">
        <v>5789</v>
      </c>
      <c r="G4086">
        <v>24568</v>
      </c>
      <c r="H4086">
        <v>1060</v>
      </c>
      <c r="I4086" s="25" t="s">
        <v>2706</v>
      </c>
      <c r="J4086" t="s">
        <v>2984</v>
      </c>
      <c r="M4086" s="49"/>
    </row>
    <row r="4087" spans="6:13" x14ac:dyDescent="0.25">
      <c r="F4087" t="s">
        <v>5790</v>
      </c>
      <c r="G4087">
        <v>36452</v>
      </c>
      <c r="H4087">
        <v>16063</v>
      </c>
      <c r="I4087" s="25" t="s">
        <v>3005</v>
      </c>
      <c r="J4087" t="s">
        <v>3308</v>
      </c>
      <c r="M4087" s="49"/>
    </row>
    <row r="4088" spans="6:13" x14ac:dyDescent="0.25">
      <c r="F4088" t="s">
        <v>5790</v>
      </c>
      <c r="G4088">
        <v>36452</v>
      </c>
      <c r="H4088">
        <v>16066</v>
      </c>
      <c r="I4088" s="25" t="s">
        <v>3005</v>
      </c>
      <c r="J4088" t="s">
        <v>2979</v>
      </c>
      <c r="M4088" s="49"/>
    </row>
    <row r="4089" spans="6:13" x14ac:dyDescent="0.25">
      <c r="F4089" t="s">
        <v>5791</v>
      </c>
      <c r="G4089">
        <v>87662</v>
      </c>
      <c r="H4089">
        <v>9777</v>
      </c>
      <c r="I4089" s="25" t="s">
        <v>2671</v>
      </c>
      <c r="J4089" t="s">
        <v>2858</v>
      </c>
      <c r="M4089" s="49"/>
    </row>
    <row r="4090" spans="6:13" x14ac:dyDescent="0.25">
      <c r="F4090" t="s">
        <v>5792</v>
      </c>
      <c r="G4090">
        <v>59174</v>
      </c>
      <c r="H4090">
        <v>5978</v>
      </c>
      <c r="I4090" s="25" t="s">
        <v>2644</v>
      </c>
      <c r="J4090" t="s">
        <v>3023</v>
      </c>
      <c r="M4090" s="49"/>
    </row>
    <row r="4091" spans="6:13" x14ac:dyDescent="0.25">
      <c r="F4091" t="s">
        <v>5793</v>
      </c>
      <c r="G4091">
        <v>1917</v>
      </c>
      <c r="H4091">
        <v>14625</v>
      </c>
      <c r="I4091" s="25" t="s">
        <v>2756</v>
      </c>
      <c r="J4091" t="s">
        <v>2662</v>
      </c>
      <c r="M4091" s="49"/>
    </row>
    <row r="4092" spans="6:13" x14ac:dyDescent="0.25">
      <c r="F4092" t="s">
        <v>5794</v>
      </c>
      <c r="G4092">
        <v>89358</v>
      </c>
      <c r="H4092">
        <v>9774</v>
      </c>
      <c r="I4092" s="25" t="s">
        <v>2671</v>
      </c>
      <c r="J4092" t="s">
        <v>2826</v>
      </c>
      <c r="M4092" s="49"/>
    </row>
    <row r="4093" spans="6:13" x14ac:dyDescent="0.25">
      <c r="F4093" t="s">
        <v>5795</v>
      </c>
      <c r="G4093">
        <v>87754</v>
      </c>
      <c r="H4093">
        <v>9778</v>
      </c>
      <c r="I4093" s="25" t="s">
        <v>2671</v>
      </c>
      <c r="J4093" t="s">
        <v>3081</v>
      </c>
      <c r="M4093" s="49"/>
    </row>
    <row r="4094" spans="6:13" x14ac:dyDescent="0.25">
      <c r="F4094" t="s">
        <v>5796</v>
      </c>
      <c r="G4094">
        <v>56341</v>
      </c>
      <c r="H4094">
        <v>7141</v>
      </c>
      <c r="I4094" s="25" t="s">
        <v>2744</v>
      </c>
      <c r="J4094" t="s">
        <v>3009</v>
      </c>
      <c r="M4094" s="49"/>
    </row>
    <row r="4095" spans="6:13" x14ac:dyDescent="0.25">
      <c r="F4095" t="s">
        <v>5797</v>
      </c>
      <c r="G4095">
        <v>25999</v>
      </c>
      <c r="H4095">
        <v>1054</v>
      </c>
      <c r="I4095" s="25" t="s">
        <v>2706</v>
      </c>
      <c r="J4095" t="s">
        <v>2816</v>
      </c>
      <c r="M4095" s="49"/>
    </row>
    <row r="4096" spans="6:13" x14ac:dyDescent="0.25">
      <c r="F4096" t="s">
        <v>5798</v>
      </c>
      <c r="G4096">
        <v>75236</v>
      </c>
      <c r="H4096">
        <v>8236</v>
      </c>
      <c r="I4096" s="25" t="s">
        <v>2639</v>
      </c>
      <c r="J4096" t="s">
        <v>3708</v>
      </c>
      <c r="M4096" s="49"/>
    </row>
    <row r="4097" spans="6:13" x14ac:dyDescent="0.25">
      <c r="F4097" t="s">
        <v>5799</v>
      </c>
      <c r="G4097">
        <v>47475</v>
      </c>
      <c r="H4097">
        <v>5170</v>
      </c>
      <c r="I4097" s="25" t="s">
        <v>2644</v>
      </c>
      <c r="J4097" t="s">
        <v>2949</v>
      </c>
      <c r="M4097" s="49"/>
    </row>
    <row r="4098" spans="6:13" x14ac:dyDescent="0.25">
      <c r="F4098" t="s">
        <v>5800</v>
      </c>
      <c r="G4098">
        <v>76870</v>
      </c>
      <c r="H4098">
        <v>7334</v>
      </c>
      <c r="I4098" s="25" t="s">
        <v>2744</v>
      </c>
      <c r="J4098" t="s">
        <v>3494</v>
      </c>
      <c r="M4098" s="49"/>
    </row>
    <row r="4099" spans="6:13" x14ac:dyDescent="0.25">
      <c r="F4099" t="s">
        <v>5801</v>
      </c>
      <c r="G4099">
        <v>79400</v>
      </c>
      <c r="H4099">
        <v>8336</v>
      </c>
      <c r="I4099" s="25" t="s">
        <v>2639</v>
      </c>
      <c r="J4099" t="s">
        <v>2848</v>
      </c>
      <c r="M4099" s="49"/>
    </row>
    <row r="4100" spans="6:13" x14ac:dyDescent="0.25">
      <c r="F4100" t="s">
        <v>5802</v>
      </c>
      <c r="G4100">
        <v>77966</v>
      </c>
      <c r="H4100">
        <v>8317</v>
      </c>
      <c r="I4100" s="25" t="s">
        <v>2639</v>
      </c>
      <c r="J4100" t="s">
        <v>2692</v>
      </c>
      <c r="M4100" s="49"/>
    </row>
    <row r="4101" spans="6:13" x14ac:dyDescent="0.25">
      <c r="F4101" t="s">
        <v>5803</v>
      </c>
      <c r="G4101">
        <v>24376</v>
      </c>
      <c r="H4101">
        <v>1059</v>
      </c>
      <c r="I4101" s="25" t="s">
        <v>2706</v>
      </c>
      <c r="J4101" t="s">
        <v>2975</v>
      </c>
      <c r="M4101" s="49"/>
    </row>
    <row r="4102" spans="6:13" x14ac:dyDescent="0.25">
      <c r="F4102" t="s">
        <v>5804</v>
      </c>
      <c r="G4102">
        <v>77876</v>
      </c>
      <c r="H4102">
        <v>8317</v>
      </c>
      <c r="I4102" s="25" t="s">
        <v>2639</v>
      </c>
      <c r="J4102" t="s">
        <v>2692</v>
      </c>
      <c r="M4102" s="49"/>
    </row>
    <row r="4103" spans="6:13" x14ac:dyDescent="0.25">
      <c r="F4103" t="s">
        <v>5805</v>
      </c>
      <c r="G4103">
        <v>97842</v>
      </c>
      <c r="H4103">
        <v>9677</v>
      </c>
      <c r="I4103" s="25" t="s">
        <v>2671</v>
      </c>
      <c r="J4103" t="s">
        <v>3148</v>
      </c>
      <c r="M4103" s="49"/>
    </row>
    <row r="4104" spans="6:13" x14ac:dyDescent="0.25">
      <c r="F4104" t="s">
        <v>5806</v>
      </c>
      <c r="G4104">
        <v>61184</v>
      </c>
      <c r="H4104">
        <v>6440</v>
      </c>
      <c r="I4104" s="25" t="s">
        <v>2667</v>
      </c>
      <c r="J4104" t="s">
        <v>3036</v>
      </c>
      <c r="M4104" s="49"/>
    </row>
    <row r="4105" spans="6:13" x14ac:dyDescent="0.25">
      <c r="F4105" t="s">
        <v>5807</v>
      </c>
      <c r="G4105">
        <v>76307</v>
      </c>
      <c r="H4105">
        <v>8215</v>
      </c>
      <c r="I4105" s="25" t="s">
        <v>2639</v>
      </c>
      <c r="J4105" t="s">
        <v>3345</v>
      </c>
      <c r="M4105" s="49"/>
    </row>
    <row r="4106" spans="6:13" x14ac:dyDescent="0.25">
      <c r="F4106" t="s">
        <v>5808</v>
      </c>
      <c r="G4106">
        <v>17495</v>
      </c>
      <c r="H4106">
        <v>13075</v>
      </c>
      <c r="I4106" s="25" t="s">
        <v>2812</v>
      </c>
      <c r="J4106" t="s">
        <v>2781</v>
      </c>
      <c r="M4106" s="49"/>
    </row>
    <row r="4107" spans="6:13" x14ac:dyDescent="0.25">
      <c r="F4107" t="s">
        <v>5809</v>
      </c>
      <c r="G4107">
        <v>76689</v>
      </c>
      <c r="H4107">
        <v>8215</v>
      </c>
      <c r="I4107" s="25" t="s">
        <v>2639</v>
      </c>
      <c r="J4107" t="s">
        <v>3345</v>
      </c>
      <c r="M4107" s="49"/>
    </row>
    <row r="4108" spans="6:13" x14ac:dyDescent="0.25">
      <c r="F4108" t="s">
        <v>5810</v>
      </c>
      <c r="G4108">
        <v>85757</v>
      </c>
      <c r="H4108">
        <v>9174</v>
      </c>
      <c r="I4108" s="25" t="s">
        <v>2671</v>
      </c>
      <c r="J4108" t="s">
        <v>3066</v>
      </c>
      <c r="M4108" s="49"/>
    </row>
    <row r="4109" spans="6:13" x14ac:dyDescent="0.25">
      <c r="F4109" t="s">
        <v>5811</v>
      </c>
      <c r="G4109">
        <v>17449</v>
      </c>
      <c r="H4109">
        <v>13075</v>
      </c>
      <c r="I4109" s="25" t="s">
        <v>2812</v>
      </c>
      <c r="J4109" t="s">
        <v>2781</v>
      </c>
      <c r="M4109" s="49"/>
    </row>
    <row r="4110" spans="6:13" x14ac:dyDescent="0.25">
      <c r="F4110" t="s">
        <v>5811</v>
      </c>
      <c r="G4110">
        <v>17449</v>
      </c>
      <c r="H4110">
        <v>13075</v>
      </c>
      <c r="I4110" s="25" t="s">
        <v>2812</v>
      </c>
      <c r="J4110" t="s">
        <v>2781</v>
      </c>
      <c r="M4110" s="49"/>
    </row>
    <row r="4111" spans="6:13" x14ac:dyDescent="0.25">
      <c r="F4111" t="s">
        <v>5811</v>
      </c>
      <c r="G4111">
        <v>17449</v>
      </c>
      <c r="H4111">
        <v>13075</v>
      </c>
      <c r="I4111" s="25" t="s">
        <v>2812</v>
      </c>
      <c r="J4111" t="s">
        <v>2781</v>
      </c>
      <c r="M4111" s="49"/>
    </row>
    <row r="4112" spans="6:13" x14ac:dyDescent="0.25">
      <c r="F4112" t="s">
        <v>5811</v>
      </c>
      <c r="G4112">
        <v>17449</v>
      </c>
      <c r="H4112">
        <v>13075</v>
      </c>
      <c r="I4112" s="25" t="s">
        <v>2812</v>
      </c>
      <c r="J4112" t="s">
        <v>2781</v>
      </c>
      <c r="M4112" s="49"/>
    </row>
    <row r="4113" spans="6:13" x14ac:dyDescent="0.25">
      <c r="F4113" t="s">
        <v>5811</v>
      </c>
      <c r="G4113">
        <v>17449</v>
      </c>
      <c r="H4113">
        <v>13075</v>
      </c>
      <c r="I4113" s="25" t="s">
        <v>2812</v>
      </c>
      <c r="J4113" t="s">
        <v>2781</v>
      </c>
      <c r="M4113" s="49"/>
    </row>
    <row r="4114" spans="6:13" x14ac:dyDescent="0.25">
      <c r="F4114" t="s">
        <v>5811</v>
      </c>
      <c r="G4114">
        <v>17449</v>
      </c>
      <c r="H4114">
        <v>13075</v>
      </c>
      <c r="I4114" s="25" t="s">
        <v>2812</v>
      </c>
      <c r="J4114" t="s">
        <v>2781</v>
      </c>
      <c r="M4114" s="49"/>
    </row>
    <row r="4115" spans="6:13" x14ac:dyDescent="0.25">
      <c r="F4115" t="s">
        <v>5811</v>
      </c>
      <c r="G4115">
        <v>17449</v>
      </c>
      <c r="H4115">
        <v>13075</v>
      </c>
      <c r="I4115" s="25" t="s">
        <v>2812</v>
      </c>
      <c r="J4115" t="s">
        <v>2781</v>
      </c>
      <c r="M4115" s="49"/>
    </row>
    <row r="4116" spans="6:13" x14ac:dyDescent="0.25">
      <c r="F4116" t="s">
        <v>5812</v>
      </c>
      <c r="G4116">
        <v>86668</v>
      </c>
      <c r="H4116">
        <v>9185</v>
      </c>
      <c r="I4116" s="25" t="s">
        <v>2671</v>
      </c>
      <c r="J4116" t="s">
        <v>3136</v>
      </c>
      <c r="M4116" s="49"/>
    </row>
    <row r="4117" spans="6:13" x14ac:dyDescent="0.25">
      <c r="F4117" t="s">
        <v>5813</v>
      </c>
      <c r="G4117">
        <v>85123</v>
      </c>
      <c r="H4117">
        <v>9185</v>
      </c>
      <c r="I4117" s="25" t="s">
        <v>2671</v>
      </c>
      <c r="J4117" t="s">
        <v>3136</v>
      </c>
      <c r="M4117" s="49"/>
    </row>
    <row r="4118" spans="6:13" x14ac:dyDescent="0.25">
      <c r="F4118" t="s">
        <v>3345</v>
      </c>
      <c r="G4118">
        <v>76189</v>
      </c>
      <c r="H4118">
        <v>8212</v>
      </c>
      <c r="I4118" s="25" t="s">
        <v>2639</v>
      </c>
      <c r="J4118" t="s">
        <v>5814</v>
      </c>
      <c r="M4118" s="49"/>
    </row>
    <row r="4119" spans="6:13" x14ac:dyDescent="0.25">
      <c r="F4119" t="s">
        <v>3345</v>
      </c>
      <c r="G4119">
        <v>76131</v>
      </c>
      <c r="H4119">
        <v>8212</v>
      </c>
      <c r="I4119" s="25" t="s">
        <v>2639</v>
      </c>
      <c r="J4119" t="s">
        <v>5814</v>
      </c>
      <c r="M4119" s="49"/>
    </row>
    <row r="4120" spans="6:13" x14ac:dyDescent="0.25">
      <c r="F4120" t="s">
        <v>3345</v>
      </c>
      <c r="G4120">
        <v>76139</v>
      </c>
      <c r="H4120">
        <v>8212</v>
      </c>
      <c r="I4120" s="25" t="s">
        <v>2639</v>
      </c>
      <c r="J4120" t="s">
        <v>5814</v>
      </c>
      <c r="M4120" s="49"/>
    </row>
    <row r="4121" spans="6:13" x14ac:dyDescent="0.25">
      <c r="F4121" t="s">
        <v>3345</v>
      </c>
      <c r="G4121">
        <v>76227</v>
      </c>
      <c r="H4121">
        <v>8212</v>
      </c>
      <c r="I4121" s="25" t="s">
        <v>2639</v>
      </c>
      <c r="J4121" t="s">
        <v>5814</v>
      </c>
      <c r="M4121" s="49"/>
    </row>
    <row r="4122" spans="6:13" x14ac:dyDescent="0.25">
      <c r="F4122" t="s">
        <v>3345</v>
      </c>
      <c r="G4122">
        <v>76135</v>
      </c>
      <c r="H4122">
        <v>8212</v>
      </c>
      <c r="I4122" s="25" t="s">
        <v>2639</v>
      </c>
      <c r="J4122" t="s">
        <v>5814</v>
      </c>
      <c r="M4122" s="49"/>
    </row>
    <row r="4123" spans="6:13" x14ac:dyDescent="0.25">
      <c r="F4123" t="s">
        <v>3345</v>
      </c>
      <c r="G4123">
        <v>76199</v>
      </c>
      <c r="H4123">
        <v>8212</v>
      </c>
      <c r="I4123" s="25" t="s">
        <v>2639</v>
      </c>
      <c r="J4123" t="s">
        <v>5814</v>
      </c>
      <c r="M4123" s="49"/>
    </row>
    <row r="4124" spans="6:13" x14ac:dyDescent="0.25">
      <c r="F4124" t="s">
        <v>3345</v>
      </c>
      <c r="G4124">
        <v>76137</v>
      </c>
      <c r="H4124">
        <v>8212</v>
      </c>
      <c r="I4124" s="25" t="s">
        <v>2639</v>
      </c>
      <c r="J4124" t="s">
        <v>5814</v>
      </c>
      <c r="M4124" s="49"/>
    </row>
    <row r="4125" spans="6:13" x14ac:dyDescent="0.25">
      <c r="F4125" t="s">
        <v>3345</v>
      </c>
      <c r="G4125">
        <v>76185</v>
      </c>
      <c r="H4125">
        <v>8212</v>
      </c>
      <c r="I4125" s="25" t="s">
        <v>2639</v>
      </c>
      <c r="J4125" t="s">
        <v>5814</v>
      </c>
      <c r="M4125" s="49"/>
    </row>
    <row r="4126" spans="6:13" x14ac:dyDescent="0.25">
      <c r="F4126" t="s">
        <v>3345</v>
      </c>
      <c r="G4126">
        <v>76187</v>
      </c>
      <c r="H4126">
        <v>8212</v>
      </c>
      <c r="I4126" s="25" t="s">
        <v>2639</v>
      </c>
      <c r="J4126" t="s">
        <v>5814</v>
      </c>
      <c r="M4126" s="49"/>
    </row>
    <row r="4127" spans="6:13" x14ac:dyDescent="0.25">
      <c r="F4127" t="s">
        <v>3345</v>
      </c>
      <c r="G4127">
        <v>76149</v>
      </c>
      <c r="H4127">
        <v>8212</v>
      </c>
      <c r="I4127" s="25" t="s">
        <v>2639</v>
      </c>
      <c r="J4127" t="s">
        <v>5814</v>
      </c>
      <c r="M4127" s="49"/>
    </row>
    <row r="4128" spans="6:13" x14ac:dyDescent="0.25">
      <c r="F4128" t="s">
        <v>3345</v>
      </c>
      <c r="G4128">
        <v>76228</v>
      </c>
      <c r="H4128">
        <v>8212</v>
      </c>
      <c r="I4128" s="25" t="s">
        <v>2639</v>
      </c>
      <c r="J4128" t="s">
        <v>5814</v>
      </c>
      <c r="M4128" s="49"/>
    </row>
    <row r="4129" spans="6:13" x14ac:dyDescent="0.25">
      <c r="F4129" t="s">
        <v>3345</v>
      </c>
      <c r="G4129">
        <v>76229</v>
      </c>
      <c r="H4129">
        <v>8212</v>
      </c>
      <c r="I4129" s="25" t="s">
        <v>2639</v>
      </c>
      <c r="J4129" t="s">
        <v>5814</v>
      </c>
      <c r="M4129" s="49"/>
    </row>
    <row r="4130" spans="6:13" x14ac:dyDescent="0.25">
      <c r="F4130" t="s">
        <v>3345</v>
      </c>
      <c r="G4130">
        <v>76133</v>
      </c>
      <c r="H4130">
        <v>8212</v>
      </c>
      <c r="I4130" s="25" t="s">
        <v>2639</v>
      </c>
      <c r="J4130" t="s">
        <v>5814</v>
      </c>
      <c r="M4130" s="49"/>
    </row>
    <row r="4131" spans="6:13" x14ac:dyDescent="0.25">
      <c r="F4131" t="s">
        <v>5815</v>
      </c>
      <c r="G4131">
        <v>97753</v>
      </c>
      <c r="H4131">
        <v>9677</v>
      </c>
      <c r="I4131" s="25" t="s">
        <v>2671</v>
      </c>
      <c r="J4131" t="s">
        <v>3148</v>
      </c>
      <c r="M4131" s="49"/>
    </row>
    <row r="4132" spans="6:13" x14ac:dyDescent="0.25">
      <c r="F4132" t="s">
        <v>5816</v>
      </c>
      <c r="G4132">
        <v>63791</v>
      </c>
      <c r="H4132">
        <v>9671</v>
      </c>
      <c r="I4132" s="25" t="s">
        <v>2671</v>
      </c>
      <c r="J4132" t="s">
        <v>3074</v>
      </c>
      <c r="M4132" s="49"/>
    </row>
    <row r="4133" spans="6:13" x14ac:dyDescent="0.25">
      <c r="F4133" t="s">
        <v>5817</v>
      </c>
      <c r="G4133">
        <v>97783</v>
      </c>
      <c r="H4133">
        <v>9677</v>
      </c>
      <c r="I4133" s="25" t="s">
        <v>2671</v>
      </c>
      <c r="J4133" t="s">
        <v>3148</v>
      </c>
      <c r="M4133" s="49"/>
    </row>
    <row r="4134" spans="6:13" x14ac:dyDescent="0.25">
      <c r="F4134" t="s">
        <v>5818</v>
      </c>
      <c r="G4134">
        <v>6638</v>
      </c>
      <c r="H4134">
        <v>15084</v>
      </c>
      <c r="I4134" s="25" t="s">
        <v>2862</v>
      </c>
      <c r="J4134" t="s">
        <v>3236</v>
      </c>
      <c r="M4134" s="49"/>
    </row>
    <row r="4135" spans="6:13" x14ac:dyDescent="0.25">
      <c r="F4135" t="s">
        <v>5819</v>
      </c>
      <c r="G4135">
        <v>19357</v>
      </c>
      <c r="H4135">
        <v>12070</v>
      </c>
      <c r="I4135" s="25" t="s">
        <v>2977</v>
      </c>
      <c r="J4135" t="s">
        <v>2937</v>
      </c>
      <c r="M4135" s="49"/>
    </row>
    <row r="4136" spans="6:13" x14ac:dyDescent="0.25">
      <c r="F4136" t="s">
        <v>5819</v>
      </c>
      <c r="G4136">
        <v>19357</v>
      </c>
      <c r="H4136">
        <v>13076</v>
      </c>
      <c r="I4136" s="25" t="s">
        <v>2812</v>
      </c>
      <c r="J4136" t="s">
        <v>2855</v>
      </c>
      <c r="M4136" s="49"/>
    </row>
    <row r="4137" spans="6:13" x14ac:dyDescent="0.25">
      <c r="F4137" t="s">
        <v>5820</v>
      </c>
      <c r="G4137">
        <v>29481</v>
      </c>
      <c r="H4137">
        <v>3354</v>
      </c>
      <c r="I4137" s="25" t="s">
        <v>2695</v>
      </c>
      <c r="J4137" t="s">
        <v>2853</v>
      </c>
      <c r="M4137" s="49"/>
    </row>
    <row r="4138" spans="6:13" x14ac:dyDescent="0.25">
      <c r="F4138" t="s">
        <v>5821</v>
      </c>
      <c r="G4138">
        <v>95359</v>
      </c>
      <c r="H4138">
        <v>9477</v>
      </c>
      <c r="I4138" s="25" t="s">
        <v>2671</v>
      </c>
      <c r="J4138" t="s">
        <v>5006</v>
      </c>
      <c r="M4138" s="49"/>
    </row>
    <row r="4139" spans="6:13" x14ac:dyDescent="0.25">
      <c r="F4139" t="s">
        <v>5822</v>
      </c>
      <c r="G4139">
        <v>23717</v>
      </c>
      <c r="H4139">
        <v>1055</v>
      </c>
      <c r="I4139" s="25" t="s">
        <v>2706</v>
      </c>
      <c r="J4139" t="s">
        <v>2806</v>
      </c>
      <c r="M4139" s="49"/>
    </row>
    <row r="4140" spans="6:13" x14ac:dyDescent="0.25">
      <c r="F4140" t="s">
        <v>2783</v>
      </c>
      <c r="G4140">
        <v>34119</v>
      </c>
      <c r="H4140">
        <v>6611</v>
      </c>
      <c r="I4140" s="25" t="s">
        <v>2667</v>
      </c>
      <c r="J4140" t="s">
        <v>5823</v>
      </c>
      <c r="M4140" s="49"/>
    </row>
    <row r="4141" spans="6:13" x14ac:dyDescent="0.25">
      <c r="F4141" t="s">
        <v>2783</v>
      </c>
      <c r="G4141">
        <v>34132</v>
      </c>
      <c r="H4141">
        <v>6611</v>
      </c>
      <c r="I4141" s="25" t="s">
        <v>2667</v>
      </c>
      <c r="J4141" t="s">
        <v>5823</v>
      </c>
      <c r="M4141" s="49"/>
    </row>
    <row r="4142" spans="6:13" x14ac:dyDescent="0.25">
      <c r="F4142" t="s">
        <v>2783</v>
      </c>
      <c r="G4142">
        <v>34134</v>
      </c>
      <c r="H4142">
        <v>6611</v>
      </c>
      <c r="I4142" s="25" t="s">
        <v>2667</v>
      </c>
      <c r="J4142" t="s">
        <v>5823</v>
      </c>
      <c r="M4142" s="49"/>
    </row>
    <row r="4143" spans="6:13" x14ac:dyDescent="0.25">
      <c r="F4143" t="s">
        <v>2783</v>
      </c>
      <c r="G4143">
        <v>34123</v>
      </c>
      <c r="H4143">
        <v>6611</v>
      </c>
      <c r="I4143" s="25" t="s">
        <v>2667</v>
      </c>
      <c r="J4143" t="s">
        <v>5823</v>
      </c>
      <c r="M4143" s="49"/>
    </row>
    <row r="4144" spans="6:13" x14ac:dyDescent="0.25">
      <c r="F4144" t="s">
        <v>2783</v>
      </c>
      <c r="G4144">
        <v>34121</v>
      </c>
      <c r="H4144">
        <v>6611</v>
      </c>
      <c r="I4144" s="25" t="s">
        <v>2667</v>
      </c>
      <c r="J4144" t="s">
        <v>5823</v>
      </c>
      <c r="M4144" s="49"/>
    </row>
    <row r="4145" spans="6:13" x14ac:dyDescent="0.25">
      <c r="F4145" t="s">
        <v>2783</v>
      </c>
      <c r="G4145">
        <v>34127</v>
      </c>
      <c r="H4145">
        <v>6611</v>
      </c>
      <c r="I4145" s="25" t="s">
        <v>2667</v>
      </c>
      <c r="J4145" t="s">
        <v>5823</v>
      </c>
      <c r="M4145" s="49"/>
    </row>
    <row r="4146" spans="6:13" x14ac:dyDescent="0.25">
      <c r="F4146" t="s">
        <v>2783</v>
      </c>
      <c r="G4146">
        <v>34131</v>
      </c>
      <c r="H4146">
        <v>6611</v>
      </c>
      <c r="I4146" s="25" t="s">
        <v>2667</v>
      </c>
      <c r="J4146" t="s">
        <v>5823</v>
      </c>
      <c r="M4146" s="49"/>
    </row>
    <row r="4147" spans="6:13" x14ac:dyDescent="0.25">
      <c r="F4147" t="s">
        <v>2783</v>
      </c>
      <c r="G4147">
        <v>34128</v>
      </c>
      <c r="H4147">
        <v>6611</v>
      </c>
      <c r="I4147" s="25" t="s">
        <v>2667</v>
      </c>
      <c r="J4147" t="s">
        <v>5823</v>
      </c>
      <c r="M4147" s="49"/>
    </row>
    <row r="4148" spans="6:13" x14ac:dyDescent="0.25">
      <c r="F4148" t="s">
        <v>2783</v>
      </c>
      <c r="G4148">
        <v>34130</v>
      </c>
      <c r="H4148">
        <v>6611</v>
      </c>
      <c r="I4148" s="25" t="s">
        <v>2667</v>
      </c>
      <c r="J4148" t="s">
        <v>5823</v>
      </c>
      <c r="M4148" s="49"/>
    </row>
    <row r="4149" spans="6:13" x14ac:dyDescent="0.25">
      <c r="F4149" t="s">
        <v>2783</v>
      </c>
      <c r="G4149">
        <v>34125</v>
      </c>
      <c r="H4149">
        <v>6611</v>
      </c>
      <c r="I4149" s="25" t="s">
        <v>2667</v>
      </c>
      <c r="J4149" t="s">
        <v>5823</v>
      </c>
      <c r="M4149" s="49"/>
    </row>
    <row r="4150" spans="6:13" x14ac:dyDescent="0.25">
      <c r="F4150" t="s">
        <v>2783</v>
      </c>
      <c r="G4150">
        <v>34117</v>
      </c>
      <c r="H4150">
        <v>6611</v>
      </c>
      <c r="I4150" s="25" t="s">
        <v>2667</v>
      </c>
      <c r="J4150" t="s">
        <v>5823</v>
      </c>
      <c r="M4150" s="49"/>
    </row>
    <row r="4151" spans="6:13" x14ac:dyDescent="0.25">
      <c r="F4151" t="s">
        <v>2783</v>
      </c>
      <c r="G4151">
        <v>34127</v>
      </c>
      <c r="H4151">
        <v>6633</v>
      </c>
      <c r="I4151" s="25" t="s">
        <v>2667</v>
      </c>
      <c r="J4151" t="s">
        <v>2783</v>
      </c>
      <c r="M4151" s="49"/>
    </row>
    <row r="4152" spans="6:13" x14ac:dyDescent="0.25">
      <c r="F4152" t="s">
        <v>5824</v>
      </c>
      <c r="G4152">
        <v>34233</v>
      </c>
      <c r="H4152">
        <v>6611</v>
      </c>
      <c r="I4152" s="25" t="s">
        <v>2667</v>
      </c>
      <c r="J4152" t="s">
        <v>5823</v>
      </c>
      <c r="M4152" s="49"/>
    </row>
    <row r="4153" spans="6:13" x14ac:dyDescent="0.25">
      <c r="F4153" t="s">
        <v>5824</v>
      </c>
      <c r="G4153">
        <v>34233</v>
      </c>
      <c r="H4153">
        <v>6633</v>
      </c>
      <c r="I4153" s="25" t="s">
        <v>2667</v>
      </c>
      <c r="J4153" t="s">
        <v>2783</v>
      </c>
      <c r="M4153" s="49"/>
    </row>
    <row r="4154" spans="6:13" x14ac:dyDescent="0.25">
      <c r="F4154" t="s">
        <v>5825</v>
      </c>
      <c r="G4154">
        <v>56288</v>
      </c>
      <c r="H4154">
        <v>7140</v>
      </c>
      <c r="I4154" s="25" t="s">
        <v>2744</v>
      </c>
      <c r="J4154" t="s">
        <v>2950</v>
      </c>
      <c r="M4154" s="49"/>
    </row>
    <row r="4155" spans="6:13" x14ac:dyDescent="0.25">
      <c r="F4155" t="s">
        <v>5825</v>
      </c>
      <c r="G4155">
        <v>56288</v>
      </c>
      <c r="H4155">
        <v>7140</v>
      </c>
      <c r="I4155" s="25" t="s">
        <v>2744</v>
      </c>
      <c r="J4155" t="s">
        <v>2950</v>
      </c>
      <c r="M4155" s="49"/>
    </row>
    <row r="4156" spans="6:13" x14ac:dyDescent="0.25">
      <c r="F4156" t="s">
        <v>5825</v>
      </c>
      <c r="G4156">
        <v>56288</v>
      </c>
      <c r="H4156">
        <v>7140</v>
      </c>
      <c r="I4156" s="25" t="s">
        <v>2744</v>
      </c>
      <c r="J4156" t="s">
        <v>2950</v>
      </c>
      <c r="M4156" s="49"/>
    </row>
    <row r="4157" spans="6:13" x14ac:dyDescent="0.25">
      <c r="F4157" t="s">
        <v>5826</v>
      </c>
      <c r="G4157">
        <v>84556</v>
      </c>
      <c r="H4157">
        <v>9171</v>
      </c>
      <c r="I4157" s="25" t="s">
        <v>2671</v>
      </c>
      <c r="J4157" t="s">
        <v>3067</v>
      </c>
      <c r="M4157" s="49"/>
    </row>
    <row r="4158" spans="6:13" x14ac:dyDescent="0.25">
      <c r="F4158" t="s">
        <v>5826</v>
      </c>
      <c r="G4158">
        <v>92280</v>
      </c>
      <c r="H4158">
        <v>9371</v>
      </c>
      <c r="I4158" s="25" t="s">
        <v>2671</v>
      </c>
      <c r="J4158" t="s">
        <v>3090</v>
      </c>
      <c r="M4158" s="49"/>
    </row>
    <row r="4159" spans="6:13" x14ac:dyDescent="0.25">
      <c r="F4159" t="s">
        <v>5826</v>
      </c>
      <c r="G4159">
        <v>95506</v>
      </c>
      <c r="H4159">
        <v>9377</v>
      </c>
      <c r="I4159" s="25" t="s">
        <v>2671</v>
      </c>
      <c r="J4159" t="s">
        <v>3014</v>
      </c>
      <c r="M4159" s="49"/>
    </row>
    <row r="4160" spans="6:13" x14ac:dyDescent="0.25">
      <c r="F4160" t="s">
        <v>5827</v>
      </c>
      <c r="G4160">
        <v>37191</v>
      </c>
      <c r="H4160">
        <v>3155</v>
      </c>
      <c r="I4160" s="25" t="s">
        <v>2695</v>
      </c>
      <c r="J4160" t="s">
        <v>3274</v>
      </c>
      <c r="M4160" s="49"/>
    </row>
    <row r="4161" spans="6:13" x14ac:dyDescent="0.25">
      <c r="F4161" t="s">
        <v>5828</v>
      </c>
      <c r="G4161">
        <v>56368</v>
      </c>
      <c r="H4161">
        <v>7141</v>
      </c>
      <c r="I4161" s="25" t="s">
        <v>2744</v>
      </c>
      <c r="J4161" t="s">
        <v>3009</v>
      </c>
      <c r="M4161" s="49"/>
    </row>
    <row r="4162" spans="6:13" x14ac:dyDescent="0.25">
      <c r="F4162" t="s">
        <v>5829</v>
      </c>
      <c r="G4162">
        <v>98746</v>
      </c>
      <c r="H4162">
        <v>16072</v>
      </c>
      <c r="I4162" s="25" t="s">
        <v>3005</v>
      </c>
      <c r="J4162" t="s">
        <v>2994</v>
      </c>
      <c r="M4162" s="49"/>
    </row>
    <row r="4163" spans="6:13" x14ac:dyDescent="0.25">
      <c r="F4163" t="s">
        <v>5829</v>
      </c>
      <c r="G4163">
        <v>98746</v>
      </c>
      <c r="H4163">
        <v>16073</v>
      </c>
      <c r="I4163" s="25" t="s">
        <v>3005</v>
      </c>
      <c r="J4163" t="s">
        <v>3239</v>
      </c>
      <c r="M4163" s="49"/>
    </row>
    <row r="4164" spans="6:13" x14ac:dyDescent="0.25">
      <c r="F4164" t="s">
        <v>5830</v>
      </c>
      <c r="G4164">
        <v>67734</v>
      </c>
      <c r="H4164">
        <v>7335</v>
      </c>
      <c r="I4164" s="25" t="s">
        <v>2744</v>
      </c>
      <c r="J4164" t="s">
        <v>3464</v>
      </c>
      <c r="M4164" s="49"/>
    </row>
    <row r="4165" spans="6:13" x14ac:dyDescent="0.25">
      <c r="F4165" t="s">
        <v>5831</v>
      </c>
      <c r="G4165">
        <v>57581</v>
      </c>
      <c r="H4165">
        <v>7132</v>
      </c>
      <c r="I4165" s="25" t="s">
        <v>2744</v>
      </c>
      <c r="J4165" t="s">
        <v>3022</v>
      </c>
      <c r="M4165" s="49"/>
    </row>
    <row r="4166" spans="6:13" x14ac:dyDescent="0.25">
      <c r="F4166" t="s">
        <v>5832</v>
      </c>
      <c r="G4166">
        <v>56349</v>
      </c>
      <c r="H4166">
        <v>7141</v>
      </c>
      <c r="I4166" s="25" t="s">
        <v>2744</v>
      </c>
      <c r="J4166" t="s">
        <v>3009</v>
      </c>
      <c r="M4166" s="49"/>
    </row>
    <row r="4167" spans="6:13" x14ac:dyDescent="0.25">
      <c r="F4167" t="s">
        <v>5833</v>
      </c>
      <c r="G4167">
        <v>87600</v>
      </c>
      <c r="H4167">
        <v>9762</v>
      </c>
      <c r="I4167" s="25" t="s">
        <v>2671</v>
      </c>
      <c r="J4167" t="s">
        <v>5834</v>
      </c>
      <c r="M4167" s="49"/>
    </row>
    <row r="4168" spans="6:13" x14ac:dyDescent="0.25">
      <c r="F4168" t="s">
        <v>5835</v>
      </c>
      <c r="G4168">
        <v>86916</v>
      </c>
      <c r="H4168">
        <v>9181</v>
      </c>
      <c r="I4168" s="25" t="s">
        <v>2671</v>
      </c>
      <c r="J4168" t="s">
        <v>3126</v>
      </c>
      <c r="M4168" s="49"/>
    </row>
    <row r="4169" spans="6:13" x14ac:dyDescent="0.25">
      <c r="F4169" t="s">
        <v>5836</v>
      </c>
      <c r="G4169">
        <v>34260</v>
      </c>
      <c r="H4169">
        <v>6633</v>
      </c>
      <c r="I4169" s="25" t="s">
        <v>2667</v>
      </c>
      <c r="J4169" t="s">
        <v>2783</v>
      </c>
      <c r="M4169" s="49"/>
    </row>
    <row r="4170" spans="6:13" x14ac:dyDescent="0.25">
      <c r="F4170" t="s">
        <v>5837</v>
      </c>
      <c r="G4170">
        <v>7338</v>
      </c>
      <c r="H4170">
        <v>16073</v>
      </c>
      <c r="I4170" s="25" t="s">
        <v>3005</v>
      </c>
      <c r="J4170" t="s">
        <v>3239</v>
      </c>
      <c r="M4170" s="49"/>
    </row>
    <row r="4171" spans="6:13" x14ac:dyDescent="0.25">
      <c r="F4171" t="s">
        <v>5838</v>
      </c>
      <c r="G4171">
        <v>63699</v>
      </c>
      <c r="H4171">
        <v>6440</v>
      </c>
      <c r="I4171" s="25" t="s">
        <v>2667</v>
      </c>
      <c r="J4171" t="s">
        <v>3036</v>
      </c>
      <c r="M4171" s="49"/>
    </row>
    <row r="4172" spans="6:13" x14ac:dyDescent="0.25">
      <c r="F4172" t="s">
        <v>5839</v>
      </c>
      <c r="G4172">
        <v>77694</v>
      </c>
      <c r="H4172">
        <v>8317</v>
      </c>
      <c r="I4172" s="25" t="s">
        <v>2639</v>
      </c>
      <c r="J4172" t="s">
        <v>2692</v>
      </c>
      <c r="M4172" s="49"/>
    </row>
    <row r="4173" spans="6:13" x14ac:dyDescent="0.25">
      <c r="F4173" t="s">
        <v>5840</v>
      </c>
      <c r="G4173">
        <v>6537</v>
      </c>
      <c r="H4173">
        <v>15087</v>
      </c>
      <c r="I4173" s="25" t="s">
        <v>2862</v>
      </c>
      <c r="J4173" t="s">
        <v>2945</v>
      </c>
      <c r="M4173" s="49"/>
    </row>
    <row r="4174" spans="6:13" x14ac:dyDescent="0.25">
      <c r="F4174" t="s">
        <v>2675</v>
      </c>
      <c r="G4174">
        <v>93309</v>
      </c>
      <c r="H4174">
        <v>9273</v>
      </c>
      <c r="I4174" s="25" t="s">
        <v>2671</v>
      </c>
      <c r="J4174" t="s">
        <v>2675</v>
      </c>
      <c r="M4174" s="49"/>
    </row>
    <row r="4175" spans="6:13" x14ac:dyDescent="0.25">
      <c r="F4175" t="s">
        <v>5841</v>
      </c>
      <c r="G4175">
        <v>65779</v>
      </c>
      <c r="H4175">
        <v>6436</v>
      </c>
      <c r="I4175" s="25" t="s">
        <v>2667</v>
      </c>
      <c r="J4175" t="s">
        <v>3351</v>
      </c>
      <c r="M4175" s="49"/>
    </row>
    <row r="4176" spans="6:13" x14ac:dyDescent="0.25">
      <c r="F4176" t="s">
        <v>5842</v>
      </c>
      <c r="G4176">
        <v>54427</v>
      </c>
      <c r="H4176">
        <v>7235</v>
      </c>
      <c r="I4176" s="25" t="s">
        <v>2744</v>
      </c>
      <c r="J4176" t="s">
        <v>3016</v>
      </c>
      <c r="M4176" s="49"/>
    </row>
    <row r="4177" spans="6:13" x14ac:dyDescent="0.25">
      <c r="F4177" t="s">
        <v>5843</v>
      </c>
      <c r="G4177">
        <v>23746</v>
      </c>
      <c r="H4177">
        <v>1055</v>
      </c>
      <c r="I4177" s="25" t="s">
        <v>2706</v>
      </c>
      <c r="J4177" t="s">
        <v>2806</v>
      </c>
      <c r="M4177" s="49"/>
    </row>
    <row r="4178" spans="6:13" x14ac:dyDescent="0.25">
      <c r="F4178" t="s">
        <v>5844</v>
      </c>
      <c r="G4178">
        <v>25548</v>
      </c>
      <c r="H4178">
        <v>1061</v>
      </c>
      <c r="I4178" s="25" t="s">
        <v>2706</v>
      </c>
      <c r="J4178" t="s">
        <v>2998</v>
      </c>
      <c r="M4178" s="49"/>
    </row>
    <row r="4179" spans="6:13" x14ac:dyDescent="0.25">
      <c r="F4179" t="s">
        <v>5845</v>
      </c>
      <c r="G4179">
        <v>89293</v>
      </c>
      <c r="H4179">
        <v>9775</v>
      </c>
      <c r="I4179" s="25" t="s">
        <v>2671</v>
      </c>
      <c r="J4179" t="s">
        <v>3039</v>
      </c>
      <c r="M4179" s="49"/>
    </row>
    <row r="4180" spans="6:13" x14ac:dyDescent="0.25">
      <c r="F4180" t="s">
        <v>5846</v>
      </c>
      <c r="G4180">
        <v>65451</v>
      </c>
      <c r="H4180">
        <v>6433</v>
      </c>
      <c r="I4180" s="25" t="s">
        <v>2667</v>
      </c>
      <c r="J4180" t="s">
        <v>3682</v>
      </c>
      <c r="M4180" s="49"/>
    </row>
    <row r="4181" spans="6:13" x14ac:dyDescent="0.25">
      <c r="F4181" t="s">
        <v>5847</v>
      </c>
      <c r="G4181">
        <v>75210</v>
      </c>
      <c r="H4181">
        <v>8236</v>
      </c>
      <c r="I4181" s="25" t="s">
        <v>2639</v>
      </c>
      <c r="J4181" t="s">
        <v>3708</v>
      </c>
      <c r="M4181" s="49"/>
    </row>
    <row r="4182" spans="6:13" x14ac:dyDescent="0.25">
      <c r="F4182" t="s">
        <v>5848</v>
      </c>
      <c r="G4182">
        <v>6901</v>
      </c>
      <c r="H4182">
        <v>15091</v>
      </c>
      <c r="I4182" s="25" t="s">
        <v>2862</v>
      </c>
      <c r="J4182" t="s">
        <v>2126</v>
      </c>
      <c r="M4182" s="49"/>
    </row>
    <row r="4183" spans="6:13" x14ac:dyDescent="0.25">
      <c r="F4183" t="s">
        <v>5849</v>
      </c>
      <c r="G4183">
        <v>96164</v>
      </c>
      <c r="H4183">
        <v>9471</v>
      </c>
      <c r="I4183" s="25" t="s">
        <v>2671</v>
      </c>
      <c r="J4183" t="s">
        <v>3013</v>
      </c>
      <c r="M4183" s="49"/>
    </row>
    <row r="4184" spans="6:13" x14ac:dyDescent="0.25">
      <c r="F4184" t="s">
        <v>5850</v>
      </c>
      <c r="G4184">
        <v>95478</v>
      </c>
      <c r="H4184">
        <v>9377</v>
      </c>
      <c r="I4184" s="25" t="s">
        <v>2671</v>
      </c>
      <c r="J4184" t="s">
        <v>3014</v>
      </c>
      <c r="M4184" s="49"/>
    </row>
    <row r="4185" spans="6:13" x14ac:dyDescent="0.25">
      <c r="F4185" t="s">
        <v>5851</v>
      </c>
      <c r="G4185">
        <v>47906</v>
      </c>
      <c r="H4185">
        <v>5166</v>
      </c>
      <c r="I4185" s="25" t="s">
        <v>2644</v>
      </c>
      <c r="J4185" t="s">
        <v>3033</v>
      </c>
      <c r="M4185" s="49"/>
    </row>
    <row r="4186" spans="6:13" x14ac:dyDescent="0.25">
      <c r="F4186" t="s">
        <v>5852</v>
      </c>
      <c r="G4186">
        <v>56746</v>
      </c>
      <c r="H4186">
        <v>7131</v>
      </c>
      <c r="I4186" s="25" t="s">
        <v>2744</v>
      </c>
      <c r="J4186" t="s">
        <v>2643</v>
      </c>
      <c r="M4186" s="49"/>
    </row>
    <row r="4187" spans="6:13" x14ac:dyDescent="0.25">
      <c r="F4187" t="s">
        <v>5853</v>
      </c>
      <c r="G4187">
        <v>87439</v>
      </c>
      <c r="H4187">
        <v>9763</v>
      </c>
      <c r="I4187" s="25" t="s">
        <v>2671</v>
      </c>
      <c r="J4187" t="s">
        <v>2830</v>
      </c>
      <c r="M4187" s="49"/>
    </row>
    <row r="4188" spans="6:13" x14ac:dyDescent="0.25">
      <c r="F4188" t="s">
        <v>5853</v>
      </c>
      <c r="G4188">
        <v>87437</v>
      </c>
      <c r="H4188">
        <v>9763</v>
      </c>
      <c r="I4188" s="25" t="s">
        <v>2671</v>
      </c>
      <c r="J4188" t="s">
        <v>2830</v>
      </c>
      <c r="M4188" s="49"/>
    </row>
    <row r="4189" spans="6:13" x14ac:dyDescent="0.25">
      <c r="F4189" t="s">
        <v>5853</v>
      </c>
      <c r="G4189">
        <v>87435</v>
      </c>
      <c r="H4189">
        <v>9763</v>
      </c>
      <c r="I4189" s="25" t="s">
        <v>2671</v>
      </c>
      <c r="J4189" t="s">
        <v>2830</v>
      </c>
      <c r="M4189" s="49"/>
    </row>
    <row r="4190" spans="6:13" x14ac:dyDescent="0.25">
      <c r="F4190" t="s">
        <v>5854</v>
      </c>
      <c r="G4190">
        <v>54344</v>
      </c>
      <c r="H4190">
        <v>7235</v>
      </c>
      <c r="I4190" s="25" t="s">
        <v>2744</v>
      </c>
      <c r="J4190" t="s">
        <v>3016</v>
      </c>
      <c r="M4190" s="49"/>
    </row>
    <row r="4191" spans="6:13" x14ac:dyDescent="0.25">
      <c r="F4191" t="s">
        <v>5855</v>
      </c>
      <c r="G4191">
        <v>79341</v>
      </c>
      <c r="H4191">
        <v>8316</v>
      </c>
      <c r="I4191" s="25" t="s">
        <v>2639</v>
      </c>
      <c r="J4191" t="s">
        <v>3385</v>
      </c>
      <c r="M4191" s="49"/>
    </row>
    <row r="4192" spans="6:13" x14ac:dyDescent="0.25">
      <c r="F4192" t="s">
        <v>5856</v>
      </c>
      <c r="G4192">
        <v>47647</v>
      </c>
      <c r="H4192">
        <v>5154</v>
      </c>
      <c r="I4192" s="25" t="s">
        <v>2644</v>
      </c>
      <c r="J4192" t="s">
        <v>2835</v>
      </c>
      <c r="M4192" s="49"/>
    </row>
    <row r="4193" spans="6:13" x14ac:dyDescent="0.25">
      <c r="F4193" t="s">
        <v>5857</v>
      </c>
      <c r="G4193">
        <v>71394</v>
      </c>
      <c r="H4193">
        <v>8119</v>
      </c>
      <c r="I4193" s="25" t="s">
        <v>2639</v>
      </c>
      <c r="J4193" t="s">
        <v>2908</v>
      </c>
      <c r="M4193" s="49"/>
    </row>
    <row r="4194" spans="6:13" x14ac:dyDescent="0.25">
      <c r="F4194" t="s">
        <v>5858</v>
      </c>
      <c r="G4194">
        <v>50170</v>
      </c>
      <c r="H4194">
        <v>5362</v>
      </c>
      <c r="I4194" s="25" t="s">
        <v>2644</v>
      </c>
      <c r="J4194" t="s">
        <v>2947</v>
      </c>
      <c r="M4194" s="49"/>
    </row>
    <row r="4195" spans="6:13" x14ac:dyDescent="0.25">
      <c r="F4195" t="s">
        <v>5858</v>
      </c>
      <c r="G4195">
        <v>50169</v>
      </c>
      <c r="H4195">
        <v>5362</v>
      </c>
      <c r="I4195" s="25" t="s">
        <v>2644</v>
      </c>
      <c r="J4195" t="s">
        <v>2947</v>
      </c>
      <c r="M4195" s="49"/>
    </row>
    <row r="4196" spans="6:13" x14ac:dyDescent="0.25">
      <c r="F4196" t="s">
        <v>5858</v>
      </c>
      <c r="G4196">
        <v>50170</v>
      </c>
      <c r="H4196">
        <v>5362</v>
      </c>
      <c r="I4196" s="25" t="s">
        <v>2644</v>
      </c>
      <c r="J4196" t="s">
        <v>2947</v>
      </c>
      <c r="M4196" s="49"/>
    </row>
    <row r="4197" spans="6:13" x14ac:dyDescent="0.25">
      <c r="F4197" t="s">
        <v>5858</v>
      </c>
      <c r="G4197">
        <v>50171</v>
      </c>
      <c r="H4197">
        <v>5362</v>
      </c>
      <c r="I4197" s="25" t="s">
        <v>2644</v>
      </c>
      <c r="J4197" t="s">
        <v>2947</v>
      </c>
      <c r="M4197" s="49"/>
    </row>
    <row r="4198" spans="6:13" x14ac:dyDescent="0.25">
      <c r="F4198" t="s">
        <v>5859</v>
      </c>
      <c r="G4198">
        <v>68775</v>
      </c>
      <c r="H4198">
        <v>8226</v>
      </c>
      <c r="I4198" s="25" t="s">
        <v>2639</v>
      </c>
      <c r="J4198" t="s">
        <v>3063</v>
      </c>
      <c r="M4198" s="49"/>
    </row>
    <row r="4199" spans="6:13" x14ac:dyDescent="0.25">
      <c r="F4199" t="s">
        <v>5860</v>
      </c>
      <c r="G4199">
        <v>49577</v>
      </c>
      <c r="H4199">
        <v>3459</v>
      </c>
      <c r="I4199" s="25" t="s">
        <v>2695</v>
      </c>
      <c r="J4199" t="s">
        <v>2913</v>
      </c>
      <c r="M4199" s="49"/>
    </row>
    <row r="4200" spans="6:13" x14ac:dyDescent="0.25">
      <c r="F4200" t="s">
        <v>5861</v>
      </c>
      <c r="G4200">
        <v>86498</v>
      </c>
      <c r="H4200">
        <v>9778</v>
      </c>
      <c r="I4200" s="25" t="s">
        <v>2671</v>
      </c>
      <c r="J4200" t="s">
        <v>3081</v>
      </c>
      <c r="M4200" s="49"/>
    </row>
    <row r="4201" spans="6:13" x14ac:dyDescent="0.25">
      <c r="F4201" t="s">
        <v>5862</v>
      </c>
      <c r="G4201">
        <v>14669</v>
      </c>
      <c r="H4201">
        <v>12063</v>
      </c>
      <c r="I4201" s="25" t="s">
        <v>2977</v>
      </c>
      <c r="J4201" t="s">
        <v>2802</v>
      </c>
      <c r="M4201" s="49"/>
    </row>
    <row r="4202" spans="6:13" x14ac:dyDescent="0.25">
      <c r="F4202" t="s">
        <v>5863</v>
      </c>
      <c r="G4202">
        <v>47627</v>
      </c>
      <c r="H4202">
        <v>5154</v>
      </c>
      <c r="I4202" s="25" t="s">
        <v>2644</v>
      </c>
      <c r="J4202" t="s">
        <v>2835</v>
      </c>
      <c r="M4202" s="49"/>
    </row>
    <row r="4203" spans="6:13" x14ac:dyDescent="0.25">
      <c r="F4203" t="s">
        <v>5864</v>
      </c>
      <c r="G4203">
        <v>47623</v>
      </c>
      <c r="H4203">
        <v>5154</v>
      </c>
      <c r="I4203" s="25" t="s">
        <v>2644</v>
      </c>
      <c r="J4203" t="s">
        <v>2835</v>
      </c>
      <c r="M4203" s="49"/>
    </row>
    <row r="4204" spans="6:13" x14ac:dyDescent="0.25">
      <c r="F4204" t="s">
        <v>5865</v>
      </c>
      <c r="G4204">
        <v>47624</v>
      </c>
      <c r="H4204">
        <v>5154</v>
      </c>
      <c r="I4204" s="25" t="s">
        <v>2644</v>
      </c>
      <c r="J4204" t="s">
        <v>2835</v>
      </c>
      <c r="M4204" s="49"/>
    </row>
    <row r="4205" spans="6:13" x14ac:dyDescent="0.25">
      <c r="F4205" t="s">
        <v>5866</v>
      </c>
      <c r="G4205">
        <v>47625</v>
      </c>
      <c r="H4205">
        <v>5154</v>
      </c>
      <c r="I4205" s="25" t="s">
        <v>2644</v>
      </c>
      <c r="J4205" t="s">
        <v>2835</v>
      </c>
      <c r="M4205" s="49"/>
    </row>
    <row r="4206" spans="6:13" x14ac:dyDescent="0.25">
      <c r="F4206" t="s">
        <v>5867</v>
      </c>
      <c r="G4206">
        <v>47626</v>
      </c>
      <c r="H4206">
        <v>5154</v>
      </c>
      <c r="I4206" s="25" t="s">
        <v>2644</v>
      </c>
      <c r="J4206" t="s">
        <v>2835</v>
      </c>
      <c r="M4206" s="49"/>
    </row>
    <row r="4207" spans="6:13" x14ac:dyDescent="0.25">
      <c r="F4207" t="s">
        <v>5868</v>
      </c>
      <c r="G4207">
        <v>25368</v>
      </c>
      <c r="H4207">
        <v>1061</v>
      </c>
      <c r="I4207" s="25" t="s">
        <v>2706</v>
      </c>
      <c r="J4207" t="s">
        <v>2998</v>
      </c>
      <c r="M4207" s="49"/>
    </row>
    <row r="4208" spans="6:13" x14ac:dyDescent="0.25">
      <c r="F4208" t="s">
        <v>5869</v>
      </c>
      <c r="G4208">
        <v>65399</v>
      </c>
      <c r="H4208">
        <v>6439</v>
      </c>
      <c r="I4208" s="25" t="s">
        <v>2667</v>
      </c>
      <c r="J4208" t="s">
        <v>2668</v>
      </c>
      <c r="M4208" s="49"/>
    </row>
    <row r="4209" spans="6:13" x14ac:dyDescent="0.25">
      <c r="F4209" t="s">
        <v>5870</v>
      </c>
      <c r="G4209">
        <v>83088</v>
      </c>
      <c r="H4209">
        <v>9187</v>
      </c>
      <c r="I4209" s="25" t="s">
        <v>2671</v>
      </c>
      <c r="J4209" t="s">
        <v>2866</v>
      </c>
      <c r="M4209" s="49"/>
    </row>
    <row r="4210" spans="6:13" x14ac:dyDescent="0.25">
      <c r="F4210" t="s">
        <v>5871</v>
      </c>
      <c r="G4210">
        <v>24113</v>
      </c>
      <c r="H4210">
        <v>1002</v>
      </c>
      <c r="I4210" s="25" t="s">
        <v>2706</v>
      </c>
      <c r="J4210" t="s">
        <v>2832</v>
      </c>
      <c r="M4210" s="49"/>
    </row>
    <row r="4211" spans="6:13" x14ac:dyDescent="0.25">
      <c r="F4211" t="s">
        <v>5871</v>
      </c>
      <c r="G4211">
        <v>24159</v>
      </c>
      <c r="H4211">
        <v>1002</v>
      </c>
      <c r="I4211" s="25" t="s">
        <v>2706</v>
      </c>
      <c r="J4211" t="s">
        <v>2832</v>
      </c>
      <c r="M4211" s="49"/>
    </row>
    <row r="4212" spans="6:13" x14ac:dyDescent="0.25">
      <c r="F4212" t="s">
        <v>5871</v>
      </c>
      <c r="G4212">
        <v>24146</v>
      </c>
      <c r="H4212">
        <v>1002</v>
      </c>
      <c r="I4212" s="25" t="s">
        <v>2706</v>
      </c>
      <c r="J4212" t="s">
        <v>2832</v>
      </c>
      <c r="M4212" s="49"/>
    </row>
    <row r="4213" spans="6:13" x14ac:dyDescent="0.25">
      <c r="F4213" t="s">
        <v>5871</v>
      </c>
      <c r="G4213">
        <v>24145</v>
      </c>
      <c r="H4213">
        <v>1002</v>
      </c>
      <c r="I4213" s="25" t="s">
        <v>2706</v>
      </c>
      <c r="J4213" t="s">
        <v>2832</v>
      </c>
      <c r="M4213" s="49"/>
    </row>
    <row r="4214" spans="6:13" x14ac:dyDescent="0.25">
      <c r="F4214" t="s">
        <v>5871</v>
      </c>
      <c r="G4214">
        <v>24148</v>
      </c>
      <c r="H4214">
        <v>1002</v>
      </c>
      <c r="I4214" s="25" t="s">
        <v>2706</v>
      </c>
      <c r="J4214" t="s">
        <v>2832</v>
      </c>
      <c r="M4214" s="49"/>
    </row>
    <row r="4215" spans="6:13" x14ac:dyDescent="0.25">
      <c r="F4215" t="s">
        <v>5871</v>
      </c>
      <c r="G4215">
        <v>24107</v>
      </c>
      <c r="H4215">
        <v>1002</v>
      </c>
      <c r="I4215" s="25" t="s">
        <v>2706</v>
      </c>
      <c r="J4215" t="s">
        <v>2832</v>
      </c>
      <c r="M4215" s="49"/>
    </row>
    <row r="4216" spans="6:13" x14ac:dyDescent="0.25">
      <c r="F4216" t="s">
        <v>5871</v>
      </c>
      <c r="G4216">
        <v>24147</v>
      </c>
      <c r="H4216">
        <v>1002</v>
      </c>
      <c r="I4216" s="25" t="s">
        <v>2706</v>
      </c>
      <c r="J4216" t="s">
        <v>2832</v>
      </c>
      <c r="M4216" s="49"/>
    </row>
    <row r="4217" spans="6:13" x14ac:dyDescent="0.25">
      <c r="F4217" t="s">
        <v>5871</v>
      </c>
      <c r="G4217">
        <v>24149</v>
      </c>
      <c r="H4217">
        <v>1002</v>
      </c>
      <c r="I4217" s="25" t="s">
        <v>2706</v>
      </c>
      <c r="J4217" t="s">
        <v>2832</v>
      </c>
      <c r="M4217" s="49"/>
    </row>
    <row r="4218" spans="6:13" x14ac:dyDescent="0.25">
      <c r="F4218" t="s">
        <v>5871</v>
      </c>
      <c r="G4218">
        <v>24105</v>
      </c>
      <c r="H4218">
        <v>1002</v>
      </c>
      <c r="I4218" s="25" t="s">
        <v>2706</v>
      </c>
      <c r="J4218" t="s">
        <v>2832</v>
      </c>
      <c r="M4218" s="49"/>
    </row>
    <row r="4219" spans="6:13" x14ac:dyDescent="0.25">
      <c r="F4219" t="s">
        <v>5871</v>
      </c>
      <c r="G4219">
        <v>24118</v>
      </c>
      <c r="H4219">
        <v>1002</v>
      </c>
      <c r="I4219" s="25" t="s">
        <v>2706</v>
      </c>
      <c r="J4219" t="s">
        <v>2832</v>
      </c>
      <c r="M4219" s="49"/>
    </row>
    <row r="4220" spans="6:13" x14ac:dyDescent="0.25">
      <c r="F4220" t="s">
        <v>5871</v>
      </c>
      <c r="G4220">
        <v>24116</v>
      </c>
      <c r="H4220">
        <v>1002</v>
      </c>
      <c r="I4220" s="25" t="s">
        <v>2706</v>
      </c>
      <c r="J4220" t="s">
        <v>2832</v>
      </c>
      <c r="M4220" s="49"/>
    </row>
    <row r="4221" spans="6:13" x14ac:dyDescent="0.25">
      <c r="F4221" t="s">
        <v>5871</v>
      </c>
      <c r="G4221">
        <v>24114</v>
      </c>
      <c r="H4221">
        <v>1002</v>
      </c>
      <c r="I4221" s="25" t="s">
        <v>2706</v>
      </c>
      <c r="J4221" t="s">
        <v>2832</v>
      </c>
      <c r="M4221" s="49"/>
    </row>
    <row r="4222" spans="6:13" x14ac:dyDescent="0.25">
      <c r="F4222" t="s">
        <v>5871</v>
      </c>
      <c r="G4222">
        <v>24106</v>
      </c>
      <c r="H4222">
        <v>1002</v>
      </c>
      <c r="I4222" s="25" t="s">
        <v>2706</v>
      </c>
      <c r="J4222" t="s">
        <v>2832</v>
      </c>
      <c r="M4222" s="49"/>
    </row>
    <row r="4223" spans="6:13" x14ac:dyDescent="0.25">
      <c r="F4223" t="s">
        <v>5871</v>
      </c>
      <c r="G4223">
        <v>24103</v>
      </c>
      <c r="H4223">
        <v>1002</v>
      </c>
      <c r="I4223" s="25" t="s">
        <v>2706</v>
      </c>
      <c r="J4223" t="s">
        <v>2832</v>
      </c>
      <c r="M4223" s="49"/>
    </row>
    <row r="4224" spans="6:13" x14ac:dyDescent="0.25">
      <c r="F4224" t="s">
        <v>5871</v>
      </c>
      <c r="G4224">
        <v>24143</v>
      </c>
      <c r="H4224">
        <v>1002</v>
      </c>
      <c r="I4224" s="25" t="s">
        <v>2706</v>
      </c>
      <c r="J4224" t="s">
        <v>2832</v>
      </c>
      <c r="M4224" s="49"/>
    </row>
    <row r="4225" spans="6:13" x14ac:dyDescent="0.25">
      <c r="F4225" t="s">
        <v>5871</v>
      </c>
      <c r="G4225">
        <v>24107</v>
      </c>
      <c r="H4225">
        <v>1058</v>
      </c>
      <c r="I4225" s="25" t="s">
        <v>2706</v>
      </c>
      <c r="J4225" t="s">
        <v>2707</v>
      </c>
      <c r="M4225" s="49"/>
    </row>
    <row r="4226" spans="6:13" x14ac:dyDescent="0.25">
      <c r="F4226" t="s">
        <v>5871</v>
      </c>
      <c r="G4226">
        <v>24113</v>
      </c>
      <c r="H4226">
        <v>1058</v>
      </c>
      <c r="I4226" s="25" t="s">
        <v>2706</v>
      </c>
      <c r="J4226" t="s">
        <v>2707</v>
      </c>
      <c r="M4226" s="49"/>
    </row>
    <row r="4227" spans="6:13" x14ac:dyDescent="0.25">
      <c r="F4227" t="s">
        <v>5872</v>
      </c>
      <c r="G4227">
        <v>24111</v>
      </c>
      <c r="H4227">
        <v>1002</v>
      </c>
      <c r="I4227" s="25" t="s">
        <v>2706</v>
      </c>
      <c r="J4227" t="s">
        <v>2832</v>
      </c>
      <c r="M4227" s="49"/>
    </row>
    <row r="4228" spans="6:13" x14ac:dyDescent="0.25">
      <c r="F4228" t="s">
        <v>5873</v>
      </c>
      <c r="G4228">
        <v>83361</v>
      </c>
      <c r="H4228">
        <v>9189</v>
      </c>
      <c r="I4228" s="25" t="s">
        <v>2671</v>
      </c>
      <c r="J4228" t="s">
        <v>3028</v>
      </c>
      <c r="M4228" s="49"/>
    </row>
    <row r="4229" spans="6:13" x14ac:dyDescent="0.25">
      <c r="F4229" t="s">
        <v>5874</v>
      </c>
      <c r="G4229">
        <v>58566</v>
      </c>
      <c r="H4229">
        <v>5962</v>
      </c>
      <c r="I4229" s="25" t="s">
        <v>2644</v>
      </c>
      <c r="J4229" t="s">
        <v>2860</v>
      </c>
      <c r="M4229" s="49"/>
    </row>
    <row r="4230" spans="6:13" x14ac:dyDescent="0.25">
      <c r="F4230" t="s">
        <v>5875</v>
      </c>
      <c r="G4230">
        <v>75249</v>
      </c>
      <c r="H4230">
        <v>8236</v>
      </c>
      <c r="I4230" s="25" t="s">
        <v>2639</v>
      </c>
      <c r="J4230" t="s">
        <v>3708</v>
      </c>
      <c r="M4230" s="49"/>
    </row>
    <row r="4231" spans="6:13" x14ac:dyDescent="0.25">
      <c r="F4231" t="s">
        <v>5876</v>
      </c>
      <c r="G4231">
        <v>99638</v>
      </c>
      <c r="H4231">
        <v>16068</v>
      </c>
      <c r="I4231" s="25" t="s">
        <v>3005</v>
      </c>
      <c r="J4231" t="s">
        <v>3696</v>
      </c>
      <c r="M4231" s="49"/>
    </row>
    <row r="4232" spans="6:13" x14ac:dyDescent="0.25">
      <c r="F4232" t="s">
        <v>5877</v>
      </c>
      <c r="G4232">
        <v>67271</v>
      </c>
      <c r="H4232">
        <v>7332</v>
      </c>
      <c r="I4232" s="25" t="s">
        <v>2744</v>
      </c>
      <c r="J4232" t="s">
        <v>3061</v>
      </c>
      <c r="M4232" s="49"/>
    </row>
    <row r="4233" spans="6:13" x14ac:dyDescent="0.25">
      <c r="F4233" t="s">
        <v>5877</v>
      </c>
      <c r="G4233">
        <v>67271</v>
      </c>
      <c r="H4233">
        <v>7332</v>
      </c>
      <c r="I4233" s="25" t="s">
        <v>2744</v>
      </c>
      <c r="J4233" t="s">
        <v>3061</v>
      </c>
      <c r="M4233" s="49"/>
    </row>
    <row r="4234" spans="6:13" x14ac:dyDescent="0.25">
      <c r="F4234" t="s">
        <v>5877</v>
      </c>
      <c r="G4234">
        <v>67271</v>
      </c>
      <c r="H4234">
        <v>7332</v>
      </c>
      <c r="I4234" s="25" t="s">
        <v>2744</v>
      </c>
      <c r="J4234" t="s">
        <v>3061</v>
      </c>
      <c r="M4234" s="49"/>
    </row>
    <row r="4235" spans="6:13" x14ac:dyDescent="0.25">
      <c r="F4235" t="s">
        <v>5877</v>
      </c>
      <c r="G4235">
        <v>67271</v>
      </c>
      <c r="H4235">
        <v>7332</v>
      </c>
      <c r="I4235" s="25" t="s">
        <v>2744</v>
      </c>
      <c r="J4235" t="s">
        <v>3061</v>
      </c>
      <c r="M4235" s="49"/>
    </row>
    <row r="4236" spans="6:13" x14ac:dyDescent="0.25">
      <c r="F4236" t="s">
        <v>5878</v>
      </c>
      <c r="G4236">
        <v>85125</v>
      </c>
      <c r="H4236">
        <v>9176</v>
      </c>
      <c r="I4236" s="25" t="s">
        <v>2671</v>
      </c>
      <c r="J4236" t="s">
        <v>2723</v>
      </c>
      <c r="M4236" s="49"/>
    </row>
    <row r="4237" spans="6:13" x14ac:dyDescent="0.25">
      <c r="F4237" t="s">
        <v>5879</v>
      </c>
      <c r="G4237">
        <v>66862</v>
      </c>
      <c r="H4237">
        <v>7335</v>
      </c>
      <c r="I4237" s="25" t="s">
        <v>2744</v>
      </c>
      <c r="J4237" t="s">
        <v>3464</v>
      </c>
      <c r="M4237" s="49"/>
    </row>
    <row r="4238" spans="6:13" x14ac:dyDescent="0.25">
      <c r="F4238" t="s">
        <v>5880</v>
      </c>
      <c r="G4238">
        <v>86981</v>
      </c>
      <c r="H4238">
        <v>9181</v>
      </c>
      <c r="I4238" s="25" t="s">
        <v>2671</v>
      </c>
      <c r="J4238" t="s">
        <v>3126</v>
      </c>
      <c r="M4238" s="49"/>
    </row>
    <row r="4239" spans="6:13" x14ac:dyDescent="0.25">
      <c r="F4239" t="s">
        <v>5881</v>
      </c>
      <c r="G4239">
        <v>85110</v>
      </c>
      <c r="H4239">
        <v>9176</v>
      </c>
      <c r="I4239" s="25" t="s">
        <v>2671</v>
      </c>
      <c r="J4239" t="s">
        <v>2723</v>
      </c>
      <c r="M4239" s="49"/>
    </row>
    <row r="4240" spans="6:13" x14ac:dyDescent="0.25">
      <c r="F4240" t="s">
        <v>5882</v>
      </c>
      <c r="G4240">
        <v>77971</v>
      </c>
      <c r="H4240">
        <v>8317</v>
      </c>
      <c r="I4240" s="25" t="s">
        <v>2639</v>
      </c>
      <c r="J4240" t="s">
        <v>2692</v>
      </c>
      <c r="M4240" s="49"/>
    </row>
    <row r="4241" spans="6:13" x14ac:dyDescent="0.25">
      <c r="F4241" t="s">
        <v>5883</v>
      </c>
      <c r="G4241">
        <v>83417</v>
      </c>
      <c r="H4241">
        <v>9189</v>
      </c>
      <c r="I4241" s="25" t="s">
        <v>2671</v>
      </c>
      <c r="J4241" t="s">
        <v>3028</v>
      </c>
      <c r="M4241" s="49"/>
    </row>
    <row r="4242" spans="6:13" x14ac:dyDescent="0.25">
      <c r="F4242" t="s">
        <v>5884</v>
      </c>
      <c r="G4242">
        <v>74912</v>
      </c>
      <c r="H4242">
        <v>8125</v>
      </c>
      <c r="I4242" s="25" t="s">
        <v>2639</v>
      </c>
      <c r="J4242" t="s">
        <v>2681</v>
      </c>
      <c r="M4242" s="49"/>
    </row>
    <row r="4243" spans="6:13" x14ac:dyDescent="0.25">
      <c r="F4243" t="s">
        <v>5885</v>
      </c>
      <c r="G4243">
        <v>24245</v>
      </c>
      <c r="H4243">
        <v>1057</v>
      </c>
      <c r="I4243" s="25" t="s">
        <v>2706</v>
      </c>
      <c r="J4243" t="s">
        <v>2934</v>
      </c>
      <c r="M4243" s="49"/>
    </row>
    <row r="4244" spans="6:13" x14ac:dyDescent="0.25">
      <c r="F4244" t="s">
        <v>5886</v>
      </c>
      <c r="G4244">
        <v>71737</v>
      </c>
      <c r="H4244">
        <v>8119</v>
      </c>
      <c r="I4244" s="25" t="s">
        <v>2639</v>
      </c>
      <c r="J4244" t="s">
        <v>2908</v>
      </c>
      <c r="M4244" s="49"/>
    </row>
    <row r="4245" spans="6:13" x14ac:dyDescent="0.25">
      <c r="F4245" t="s">
        <v>5886</v>
      </c>
      <c r="G4245">
        <v>84434</v>
      </c>
      <c r="H4245">
        <v>9177</v>
      </c>
      <c r="I4245" s="25" t="s">
        <v>2671</v>
      </c>
      <c r="J4245" t="s">
        <v>3536</v>
      </c>
      <c r="M4245" s="49"/>
    </row>
    <row r="4246" spans="6:13" x14ac:dyDescent="0.25">
      <c r="F4246" t="s">
        <v>5886</v>
      </c>
      <c r="G4246">
        <v>94259</v>
      </c>
      <c r="H4246">
        <v>9276</v>
      </c>
      <c r="I4246" s="25" t="s">
        <v>2671</v>
      </c>
      <c r="J4246" t="s">
        <v>2699</v>
      </c>
      <c r="M4246" s="49"/>
    </row>
    <row r="4247" spans="6:13" x14ac:dyDescent="0.25">
      <c r="F4247" t="s">
        <v>5886</v>
      </c>
      <c r="G4247">
        <v>8107</v>
      </c>
      <c r="H4247">
        <v>14524</v>
      </c>
      <c r="I4247" s="25" t="s">
        <v>2756</v>
      </c>
      <c r="J4247" t="s">
        <v>4045</v>
      </c>
      <c r="M4247" s="49"/>
    </row>
    <row r="4248" spans="6:13" x14ac:dyDescent="0.25">
      <c r="F4248" t="s">
        <v>5887</v>
      </c>
      <c r="G4248">
        <v>88486</v>
      </c>
      <c r="H4248">
        <v>8426</v>
      </c>
      <c r="I4248" s="25" t="s">
        <v>2639</v>
      </c>
      <c r="J4248" t="s">
        <v>2702</v>
      </c>
      <c r="M4248" s="49"/>
    </row>
    <row r="4249" spans="6:13" x14ac:dyDescent="0.25">
      <c r="F4249" t="s">
        <v>5888</v>
      </c>
      <c r="G4249">
        <v>74592</v>
      </c>
      <c r="H4249">
        <v>8127</v>
      </c>
      <c r="I4249" s="25" t="s">
        <v>2639</v>
      </c>
      <c r="J4249" t="s">
        <v>3747</v>
      </c>
      <c r="M4249" s="49"/>
    </row>
    <row r="4250" spans="6:13" x14ac:dyDescent="0.25">
      <c r="F4250" t="s">
        <v>5889</v>
      </c>
      <c r="G4250">
        <v>55481</v>
      </c>
      <c r="H4250">
        <v>7140</v>
      </c>
      <c r="I4250" s="25" t="s">
        <v>2744</v>
      </c>
      <c r="J4250" t="s">
        <v>2950</v>
      </c>
      <c r="M4250" s="49"/>
    </row>
    <row r="4251" spans="6:13" x14ac:dyDescent="0.25">
      <c r="F4251" t="s">
        <v>5890</v>
      </c>
      <c r="G4251">
        <v>93348</v>
      </c>
      <c r="H4251">
        <v>9273</v>
      </c>
      <c r="I4251" s="25" t="s">
        <v>2671</v>
      </c>
      <c r="J4251" t="s">
        <v>2675</v>
      </c>
      <c r="M4251" s="49"/>
    </row>
    <row r="4252" spans="6:13" x14ac:dyDescent="0.25">
      <c r="F4252" t="s">
        <v>5891</v>
      </c>
      <c r="G4252">
        <v>84375</v>
      </c>
      <c r="H4252">
        <v>9277</v>
      </c>
      <c r="I4252" s="25" t="s">
        <v>2671</v>
      </c>
      <c r="J4252" t="s">
        <v>3150</v>
      </c>
      <c r="M4252" s="49"/>
    </row>
    <row r="4253" spans="6:13" x14ac:dyDescent="0.25">
      <c r="F4253" t="s">
        <v>5892</v>
      </c>
      <c r="G4253">
        <v>85414</v>
      </c>
      <c r="H4253">
        <v>9178</v>
      </c>
      <c r="I4253" s="25" t="s">
        <v>2671</v>
      </c>
      <c r="J4253" t="s">
        <v>2936</v>
      </c>
      <c r="M4253" s="49"/>
    </row>
    <row r="4254" spans="6:13" x14ac:dyDescent="0.25">
      <c r="F4254" t="s">
        <v>5893</v>
      </c>
      <c r="G4254">
        <v>88457</v>
      </c>
      <c r="H4254">
        <v>8426</v>
      </c>
      <c r="I4254" s="25" t="s">
        <v>2639</v>
      </c>
      <c r="J4254" t="s">
        <v>2702</v>
      </c>
      <c r="M4254" s="49"/>
    </row>
    <row r="4255" spans="6:13" x14ac:dyDescent="0.25">
      <c r="F4255" t="s">
        <v>5893</v>
      </c>
      <c r="G4255">
        <v>88457</v>
      </c>
      <c r="H4255">
        <v>8426</v>
      </c>
      <c r="I4255" s="25" t="s">
        <v>2639</v>
      </c>
      <c r="J4255" t="s">
        <v>2702</v>
      </c>
      <c r="M4255" s="49"/>
    </row>
    <row r="4256" spans="6:13" x14ac:dyDescent="0.25">
      <c r="F4256" t="s">
        <v>5894</v>
      </c>
      <c r="G4256">
        <v>94261</v>
      </c>
      <c r="H4256">
        <v>9276</v>
      </c>
      <c r="I4256" s="25" t="s">
        <v>2671</v>
      </c>
      <c r="J4256" t="s">
        <v>2699</v>
      </c>
      <c r="M4256" s="49"/>
    </row>
    <row r="4257" spans="6:13" x14ac:dyDescent="0.25">
      <c r="F4257" t="s">
        <v>5895</v>
      </c>
      <c r="G4257">
        <v>91356</v>
      </c>
      <c r="H4257">
        <v>9474</v>
      </c>
      <c r="I4257" s="25" t="s">
        <v>2671</v>
      </c>
      <c r="J4257" t="s">
        <v>4313</v>
      </c>
      <c r="M4257" s="49"/>
    </row>
    <row r="4258" spans="6:13" x14ac:dyDescent="0.25">
      <c r="F4258" t="s">
        <v>5896</v>
      </c>
      <c r="G4258">
        <v>57548</v>
      </c>
      <c r="H4258">
        <v>7132</v>
      </c>
      <c r="I4258" s="25" t="s">
        <v>2744</v>
      </c>
      <c r="J4258" t="s">
        <v>3022</v>
      </c>
      <c r="M4258" s="49"/>
    </row>
    <row r="4259" spans="6:13" x14ac:dyDescent="0.25">
      <c r="F4259" t="s">
        <v>5897</v>
      </c>
      <c r="G4259">
        <v>95158</v>
      </c>
      <c r="H4259">
        <v>9479</v>
      </c>
      <c r="I4259" s="25" t="s">
        <v>2671</v>
      </c>
      <c r="J4259" t="s">
        <v>3057</v>
      </c>
      <c r="M4259" s="49"/>
    </row>
    <row r="4260" spans="6:13" x14ac:dyDescent="0.25">
      <c r="F4260" t="s">
        <v>5898</v>
      </c>
      <c r="G4260">
        <v>91241</v>
      </c>
      <c r="H4260">
        <v>9574</v>
      </c>
      <c r="I4260" s="25" t="s">
        <v>2671</v>
      </c>
      <c r="J4260" t="s">
        <v>2912</v>
      </c>
      <c r="M4260" s="49"/>
    </row>
    <row r="4261" spans="6:13" x14ac:dyDescent="0.25">
      <c r="F4261" t="s">
        <v>5899</v>
      </c>
      <c r="G4261">
        <v>72138</v>
      </c>
      <c r="H4261">
        <v>8416</v>
      </c>
      <c r="I4261" s="25" t="s">
        <v>2639</v>
      </c>
      <c r="J4261" t="s">
        <v>3085</v>
      </c>
      <c r="M4261" s="49"/>
    </row>
    <row r="4262" spans="6:13" x14ac:dyDescent="0.25">
      <c r="F4262" t="s">
        <v>5900</v>
      </c>
      <c r="G4262">
        <v>91281</v>
      </c>
      <c r="H4262">
        <v>9374</v>
      </c>
      <c r="I4262" s="25" t="s">
        <v>2671</v>
      </c>
      <c r="J4262" t="s">
        <v>3041</v>
      </c>
      <c r="M4262" s="49"/>
    </row>
    <row r="4263" spans="6:13" x14ac:dyDescent="0.25">
      <c r="F4263" t="s">
        <v>5901</v>
      </c>
      <c r="G4263">
        <v>21394</v>
      </c>
      <c r="H4263">
        <v>3355</v>
      </c>
      <c r="I4263" s="25" t="s">
        <v>2695</v>
      </c>
      <c r="J4263" t="s">
        <v>2750</v>
      </c>
      <c r="M4263" s="49"/>
    </row>
    <row r="4264" spans="6:13" x14ac:dyDescent="0.25">
      <c r="F4264" t="s">
        <v>5902</v>
      </c>
      <c r="G4264">
        <v>35274</v>
      </c>
      <c r="H4264">
        <v>6534</v>
      </c>
      <c r="I4264" s="25" t="s">
        <v>2667</v>
      </c>
      <c r="J4264" t="s">
        <v>3092</v>
      </c>
      <c r="M4264" s="49"/>
    </row>
    <row r="4265" spans="6:13" x14ac:dyDescent="0.25">
      <c r="F4265" t="s">
        <v>5903</v>
      </c>
      <c r="G4265">
        <v>94148</v>
      </c>
      <c r="H4265">
        <v>9275</v>
      </c>
      <c r="I4265" s="25" t="s">
        <v>2671</v>
      </c>
      <c r="J4265" t="s">
        <v>2819</v>
      </c>
      <c r="M4265" s="49"/>
    </row>
    <row r="4266" spans="6:13" x14ac:dyDescent="0.25">
      <c r="F4266" t="s">
        <v>5904</v>
      </c>
      <c r="G4266">
        <v>87755</v>
      </c>
      <c r="H4266">
        <v>9778</v>
      </c>
      <c r="I4266" s="25" t="s">
        <v>2671</v>
      </c>
      <c r="J4266" t="s">
        <v>3081</v>
      </c>
      <c r="M4266" s="49"/>
    </row>
    <row r="4267" spans="6:13" x14ac:dyDescent="0.25">
      <c r="F4267" t="s">
        <v>5905</v>
      </c>
      <c r="G4267">
        <v>97268</v>
      </c>
      <c r="H4267">
        <v>9679</v>
      </c>
      <c r="I4267" s="25" t="s">
        <v>2671</v>
      </c>
      <c r="J4267" t="s">
        <v>3049</v>
      </c>
      <c r="M4267" s="49"/>
    </row>
    <row r="4268" spans="6:13" x14ac:dyDescent="0.25">
      <c r="F4268" t="s">
        <v>5906</v>
      </c>
      <c r="G4268">
        <v>36275</v>
      </c>
      <c r="H4268">
        <v>6632</v>
      </c>
      <c r="I4268" s="25" t="s">
        <v>2667</v>
      </c>
      <c r="J4268" t="s">
        <v>2924</v>
      </c>
      <c r="M4268" s="49"/>
    </row>
    <row r="4269" spans="6:13" x14ac:dyDescent="0.25">
      <c r="F4269" t="s">
        <v>5907</v>
      </c>
      <c r="G4269">
        <v>74366</v>
      </c>
      <c r="H4269">
        <v>8118</v>
      </c>
      <c r="I4269" s="25" t="s">
        <v>2639</v>
      </c>
      <c r="J4269" t="s">
        <v>2763</v>
      </c>
      <c r="M4269" s="49"/>
    </row>
    <row r="4270" spans="6:13" x14ac:dyDescent="0.25">
      <c r="F4270" t="s">
        <v>5908</v>
      </c>
      <c r="G4270">
        <v>73467</v>
      </c>
      <c r="H4270">
        <v>8136</v>
      </c>
      <c r="I4270" s="25" t="s">
        <v>2639</v>
      </c>
      <c r="J4270" t="s">
        <v>2660</v>
      </c>
      <c r="M4270" s="49"/>
    </row>
    <row r="4271" spans="6:13" x14ac:dyDescent="0.25">
      <c r="F4271" t="s">
        <v>5909</v>
      </c>
      <c r="G4271">
        <v>67281</v>
      </c>
      <c r="H4271">
        <v>7332</v>
      </c>
      <c r="I4271" s="25" t="s">
        <v>2744</v>
      </c>
      <c r="J4271" t="s">
        <v>3061</v>
      </c>
      <c r="M4271" s="49"/>
    </row>
    <row r="4272" spans="6:13" x14ac:dyDescent="0.25">
      <c r="F4272" t="s">
        <v>5910</v>
      </c>
      <c r="G4272">
        <v>85551</v>
      </c>
      <c r="H4272">
        <v>9184</v>
      </c>
      <c r="I4272" s="25" t="s">
        <v>2671</v>
      </c>
      <c r="J4272" t="s">
        <v>3168</v>
      </c>
      <c r="M4272" s="49"/>
    </row>
    <row r="4273" spans="6:13" x14ac:dyDescent="0.25">
      <c r="F4273" t="s">
        <v>5911</v>
      </c>
      <c r="G4273">
        <v>87757</v>
      </c>
      <c r="H4273">
        <v>9778</v>
      </c>
      <c r="I4273" s="25" t="s">
        <v>2671</v>
      </c>
      <c r="J4273" t="s">
        <v>3081</v>
      </c>
      <c r="M4273" s="49"/>
    </row>
    <row r="4274" spans="6:13" x14ac:dyDescent="0.25">
      <c r="F4274" t="s">
        <v>5912</v>
      </c>
      <c r="G4274">
        <v>73230</v>
      </c>
      <c r="H4274">
        <v>8116</v>
      </c>
      <c r="I4274" s="25" t="s">
        <v>2639</v>
      </c>
      <c r="J4274" t="s">
        <v>2834</v>
      </c>
      <c r="M4274" s="49"/>
    </row>
    <row r="4275" spans="6:13" x14ac:dyDescent="0.25">
      <c r="F4275" t="s">
        <v>5913</v>
      </c>
      <c r="G4275">
        <v>67292</v>
      </c>
      <c r="H4275">
        <v>7333</v>
      </c>
      <c r="I4275" s="25" t="s">
        <v>2744</v>
      </c>
      <c r="J4275" t="s">
        <v>2724</v>
      </c>
      <c r="M4275" s="49"/>
    </row>
    <row r="4276" spans="6:13" x14ac:dyDescent="0.25">
      <c r="F4276" t="s">
        <v>5914</v>
      </c>
      <c r="G4276">
        <v>57399</v>
      </c>
      <c r="H4276">
        <v>5966</v>
      </c>
      <c r="I4276" s="25" t="s">
        <v>2644</v>
      </c>
      <c r="J4276" t="s">
        <v>2910</v>
      </c>
      <c r="M4276" s="49"/>
    </row>
    <row r="4277" spans="6:13" x14ac:dyDescent="0.25">
      <c r="F4277" t="s">
        <v>5915</v>
      </c>
      <c r="G4277">
        <v>96166</v>
      </c>
      <c r="H4277">
        <v>9674</v>
      </c>
      <c r="I4277" s="25" t="s">
        <v>2671</v>
      </c>
      <c r="J4277" t="s">
        <v>2839</v>
      </c>
      <c r="M4277" s="49"/>
    </row>
    <row r="4278" spans="6:13" x14ac:dyDescent="0.25">
      <c r="F4278" t="s">
        <v>5916</v>
      </c>
      <c r="G4278">
        <v>32278</v>
      </c>
      <c r="H4278">
        <v>5758</v>
      </c>
      <c r="I4278" s="25" t="s">
        <v>2644</v>
      </c>
      <c r="J4278" t="s">
        <v>2810</v>
      </c>
      <c r="M4278" s="49"/>
    </row>
    <row r="4279" spans="6:13" x14ac:dyDescent="0.25">
      <c r="F4279" t="s">
        <v>5917</v>
      </c>
      <c r="G4279">
        <v>27308</v>
      </c>
      <c r="H4279">
        <v>3361</v>
      </c>
      <c r="I4279" s="25" t="s">
        <v>2695</v>
      </c>
      <c r="J4279" t="s">
        <v>2696</v>
      </c>
      <c r="M4279" s="49"/>
    </row>
    <row r="4280" spans="6:13" x14ac:dyDescent="0.25">
      <c r="F4280" t="s">
        <v>5918</v>
      </c>
      <c r="G4280">
        <v>94356</v>
      </c>
      <c r="H4280">
        <v>9278</v>
      </c>
      <c r="I4280" s="25" t="s">
        <v>2671</v>
      </c>
      <c r="J4280" t="s">
        <v>2791</v>
      </c>
      <c r="M4280" s="49"/>
    </row>
    <row r="4281" spans="6:13" x14ac:dyDescent="0.25">
      <c r="F4281" t="s">
        <v>5919</v>
      </c>
      <c r="G4281">
        <v>85614</v>
      </c>
      <c r="H4281">
        <v>9175</v>
      </c>
      <c r="I4281" s="25" t="s">
        <v>2671</v>
      </c>
      <c r="J4281" t="s">
        <v>3121</v>
      </c>
      <c r="M4281" s="49"/>
    </row>
    <row r="4282" spans="6:13" x14ac:dyDescent="0.25">
      <c r="F4282" t="s">
        <v>5920</v>
      </c>
      <c r="G4282">
        <v>84558</v>
      </c>
      <c r="H4282">
        <v>9171</v>
      </c>
      <c r="I4282" s="25" t="s">
        <v>2671</v>
      </c>
      <c r="J4282" t="s">
        <v>3067</v>
      </c>
      <c r="M4282" s="49"/>
    </row>
    <row r="4283" spans="6:13" x14ac:dyDescent="0.25">
      <c r="F4283" t="s">
        <v>5921</v>
      </c>
      <c r="G4283">
        <v>79199</v>
      </c>
      <c r="H4283">
        <v>8315</v>
      </c>
      <c r="I4283" s="25" t="s">
        <v>2639</v>
      </c>
      <c r="J4283" t="s">
        <v>2682</v>
      </c>
      <c r="M4283" s="49"/>
    </row>
    <row r="4284" spans="6:13" x14ac:dyDescent="0.25">
      <c r="F4284" t="s">
        <v>5922</v>
      </c>
      <c r="G4284">
        <v>63931</v>
      </c>
      <c r="H4284">
        <v>9676</v>
      </c>
      <c r="I4284" s="25" t="s">
        <v>2671</v>
      </c>
      <c r="J4284" t="s">
        <v>3002</v>
      </c>
      <c r="M4284" s="49"/>
    </row>
    <row r="4285" spans="6:13" x14ac:dyDescent="0.25">
      <c r="F4285" t="s">
        <v>5923</v>
      </c>
      <c r="G4285">
        <v>66459</v>
      </c>
      <c r="H4285">
        <v>10045</v>
      </c>
      <c r="I4285" s="25" t="s">
        <v>3470</v>
      </c>
      <c r="J4285" t="s">
        <v>3669</v>
      </c>
      <c r="M4285" s="49"/>
    </row>
    <row r="4286" spans="6:13" x14ac:dyDescent="0.25">
      <c r="F4286" t="s">
        <v>5924</v>
      </c>
      <c r="G4286">
        <v>55606</v>
      </c>
      <c r="H4286">
        <v>7133</v>
      </c>
      <c r="I4286" s="25" t="s">
        <v>2744</v>
      </c>
      <c r="J4286" t="s">
        <v>2658</v>
      </c>
      <c r="M4286" s="49"/>
    </row>
    <row r="4287" spans="6:13" x14ac:dyDescent="0.25">
      <c r="F4287" t="s">
        <v>5924</v>
      </c>
      <c r="G4287">
        <v>55606</v>
      </c>
      <c r="H4287">
        <v>7133</v>
      </c>
      <c r="I4287" s="25" t="s">
        <v>2744</v>
      </c>
      <c r="J4287" t="s">
        <v>2658</v>
      </c>
      <c r="M4287" s="49"/>
    </row>
    <row r="4288" spans="6:13" x14ac:dyDescent="0.25">
      <c r="F4288" t="s">
        <v>5924</v>
      </c>
      <c r="G4288">
        <v>55606</v>
      </c>
      <c r="H4288">
        <v>7133</v>
      </c>
      <c r="I4288" s="25" t="s">
        <v>2744</v>
      </c>
      <c r="J4288" t="s">
        <v>2658</v>
      </c>
      <c r="M4288" s="49"/>
    </row>
    <row r="4289" spans="6:13" x14ac:dyDescent="0.25">
      <c r="F4289" t="s">
        <v>5925</v>
      </c>
      <c r="G4289">
        <v>67489</v>
      </c>
      <c r="H4289">
        <v>7337</v>
      </c>
      <c r="I4289" s="25" t="s">
        <v>2744</v>
      </c>
      <c r="J4289" t="s">
        <v>2877</v>
      </c>
      <c r="M4289" s="49"/>
    </row>
    <row r="4290" spans="6:13" x14ac:dyDescent="0.25">
      <c r="F4290" t="s">
        <v>5925</v>
      </c>
      <c r="G4290">
        <v>67489</v>
      </c>
      <c r="H4290">
        <v>7337</v>
      </c>
      <c r="I4290" s="25" t="s">
        <v>2744</v>
      </c>
      <c r="J4290" t="s">
        <v>2877</v>
      </c>
      <c r="M4290" s="49"/>
    </row>
    <row r="4291" spans="6:13" x14ac:dyDescent="0.25">
      <c r="F4291" t="s">
        <v>5926</v>
      </c>
      <c r="G4291">
        <v>7919</v>
      </c>
      <c r="H4291">
        <v>14523</v>
      </c>
      <c r="I4291" s="25" t="s">
        <v>2756</v>
      </c>
      <c r="J4291" t="s">
        <v>2757</v>
      </c>
      <c r="M4291" s="49"/>
    </row>
    <row r="4292" spans="6:13" x14ac:dyDescent="0.25">
      <c r="F4292" t="s">
        <v>5926</v>
      </c>
      <c r="G4292">
        <v>7919</v>
      </c>
      <c r="H4292">
        <v>14523</v>
      </c>
      <c r="I4292" s="25" t="s">
        <v>2756</v>
      </c>
      <c r="J4292" t="s">
        <v>2757</v>
      </c>
      <c r="M4292" s="49"/>
    </row>
    <row r="4293" spans="6:13" x14ac:dyDescent="0.25">
      <c r="F4293" t="s">
        <v>5926</v>
      </c>
      <c r="G4293">
        <v>7919</v>
      </c>
      <c r="H4293">
        <v>16075</v>
      </c>
      <c r="I4293" s="25" t="s">
        <v>3005</v>
      </c>
      <c r="J4293" t="s">
        <v>4842</v>
      </c>
      <c r="M4293" s="49"/>
    </row>
    <row r="4294" spans="6:13" x14ac:dyDescent="0.25">
      <c r="F4294" t="s">
        <v>5926</v>
      </c>
      <c r="G4294">
        <v>7919</v>
      </c>
      <c r="H4294">
        <v>16075</v>
      </c>
      <c r="I4294" s="25" t="s">
        <v>3005</v>
      </c>
      <c r="J4294" t="s">
        <v>4842</v>
      </c>
      <c r="M4294" s="49"/>
    </row>
    <row r="4295" spans="6:13" x14ac:dyDescent="0.25">
      <c r="F4295" t="s">
        <v>5927</v>
      </c>
      <c r="G4295">
        <v>36320</v>
      </c>
      <c r="H4295">
        <v>6535</v>
      </c>
      <c r="I4295" s="25" t="s">
        <v>2667</v>
      </c>
      <c r="J4295" t="s">
        <v>2967</v>
      </c>
      <c r="M4295" s="49"/>
    </row>
    <row r="4296" spans="6:13" x14ac:dyDescent="0.25">
      <c r="F4296" t="s">
        <v>5928</v>
      </c>
      <c r="G4296">
        <v>24629</v>
      </c>
      <c r="H4296">
        <v>1060</v>
      </c>
      <c r="I4296" s="25" t="s">
        <v>2706</v>
      </c>
      <c r="J4296" t="s">
        <v>2984</v>
      </c>
      <c r="M4296" s="49"/>
    </row>
    <row r="4297" spans="6:13" x14ac:dyDescent="0.25">
      <c r="F4297" t="s">
        <v>5929</v>
      </c>
      <c r="G4297">
        <v>38324</v>
      </c>
      <c r="H4297">
        <v>3158</v>
      </c>
      <c r="I4297" s="25" t="s">
        <v>2695</v>
      </c>
      <c r="J4297" t="s">
        <v>3055</v>
      </c>
      <c r="M4297" s="49"/>
    </row>
    <row r="4298" spans="6:13" x14ac:dyDescent="0.25">
      <c r="F4298" t="s">
        <v>5930</v>
      </c>
      <c r="G4298">
        <v>86438</v>
      </c>
      <c r="H4298">
        <v>9771</v>
      </c>
      <c r="I4298" s="25" t="s">
        <v>2671</v>
      </c>
      <c r="J4298" t="s">
        <v>2741</v>
      </c>
      <c r="M4298" s="49"/>
    </row>
    <row r="4299" spans="6:13" x14ac:dyDescent="0.25">
      <c r="F4299" t="s">
        <v>5931</v>
      </c>
      <c r="G4299">
        <v>88353</v>
      </c>
      <c r="H4299">
        <v>8436</v>
      </c>
      <c r="I4299" s="25" t="s">
        <v>2639</v>
      </c>
      <c r="J4299" t="s">
        <v>2689</v>
      </c>
      <c r="M4299" s="49"/>
    </row>
    <row r="4300" spans="6:13" x14ac:dyDescent="0.25">
      <c r="F4300" t="s">
        <v>5932</v>
      </c>
      <c r="G4300">
        <v>97270</v>
      </c>
      <c r="H4300">
        <v>9679</v>
      </c>
      <c r="I4300" s="25" t="s">
        <v>2671</v>
      </c>
      <c r="J4300" t="s">
        <v>3049</v>
      </c>
      <c r="M4300" s="49"/>
    </row>
    <row r="4301" spans="6:13" x14ac:dyDescent="0.25">
      <c r="F4301" t="s">
        <v>2880</v>
      </c>
      <c r="G4301">
        <v>97318</v>
      </c>
      <c r="H4301">
        <v>9675</v>
      </c>
      <c r="I4301" s="25" t="s">
        <v>2671</v>
      </c>
      <c r="J4301" t="s">
        <v>2880</v>
      </c>
      <c r="M4301" s="49"/>
    </row>
    <row r="4302" spans="6:13" x14ac:dyDescent="0.25">
      <c r="F4302" t="s">
        <v>5933</v>
      </c>
      <c r="G4302">
        <v>4567</v>
      </c>
      <c r="H4302">
        <v>14729</v>
      </c>
      <c r="I4302" s="25" t="s">
        <v>2756</v>
      </c>
      <c r="J4302" t="s">
        <v>3305</v>
      </c>
      <c r="M4302" s="49"/>
    </row>
    <row r="4303" spans="6:13" x14ac:dyDescent="0.25">
      <c r="F4303" t="s">
        <v>5934</v>
      </c>
      <c r="G4303">
        <v>54524</v>
      </c>
      <c r="H4303">
        <v>7231</v>
      </c>
      <c r="I4303" s="25" t="s">
        <v>2744</v>
      </c>
      <c r="J4303" t="s">
        <v>2664</v>
      </c>
      <c r="M4303" s="49"/>
    </row>
    <row r="4304" spans="6:13" x14ac:dyDescent="0.25">
      <c r="F4304" t="s">
        <v>5935</v>
      </c>
      <c r="G4304">
        <v>17390</v>
      </c>
      <c r="H4304">
        <v>13075</v>
      </c>
      <c r="I4304" s="25" t="s">
        <v>2812</v>
      </c>
      <c r="J4304" t="s">
        <v>2781</v>
      </c>
      <c r="M4304" s="49"/>
    </row>
    <row r="4305" spans="6:13" x14ac:dyDescent="0.25">
      <c r="F4305" t="s">
        <v>5936</v>
      </c>
      <c r="G4305">
        <v>25365</v>
      </c>
      <c r="H4305">
        <v>1056</v>
      </c>
      <c r="I4305" s="25" t="s">
        <v>2706</v>
      </c>
      <c r="J4305" t="s">
        <v>2932</v>
      </c>
      <c r="M4305" s="49"/>
    </row>
    <row r="4306" spans="6:13" x14ac:dyDescent="0.25">
      <c r="F4306" t="s">
        <v>5937</v>
      </c>
      <c r="G4306">
        <v>23860</v>
      </c>
      <c r="H4306">
        <v>1053</v>
      </c>
      <c r="I4306" s="25" t="s">
        <v>2706</v>
      </c>
      <c r="J4306" t="s">
        <v>2814</v>
      </c>
      <c r="M4306" s="49"/>
    </row>
    <row r="4307" spans="6:13" x14ac:dyDescent="0.25">
      <c r="F4307" t="s">
        <v>5937</v>
      </c>
      <c r="G4307">
        <v>23860</v>
      </c>
      <c r="H4307">
        <v>1062</v>
      </c>
      <c r="I4307" s="25" t="s">
        <v>2706</v>
      </c>
      <c r="J4307" t="s">
        <v>2809</v>
      </c>
      <c r="M4307" s="49"/>
    </row>
    <row r="4308" spans="6:13" x14ac:dyDescent="0.25">
      <c r="F4308" t="s">
        <v>5938</v>
      </c>
      <c r="G4308">
        <v>66271</v>
      </c>
      <c r="H4308">
        <v>10041</v>
      </c>
      <c r="I4308" s="25" t="s">
        <v>3470</v>
      </c>
      <c r="J4308" t="s">
        <v>4759</v>
      </c>
      <c r="M4308" s="49"/>
    </row>
    <row r="4309" spans="6:13" x14ac:dyDescent="0.25">
      <c r="F4309" t="s">
        <v>5939</v>
      </c>
      <c r="G4309">
        <v>66501</v>
      </c>
      <c r="H4309">
        <v>7340</v>
      </c>
      <c r="I4309" s="25" t="s">
        <v>2744</v>
      </c>
      <c r="J4309" t="s">
        <v>3447</v>
      </c>
      <c r="M4309" s="49"/>
    </row>
    <row r="4310" spans="6:13" x14ac:dyDescent="0.25">
      <c r="F4310" t="s">
        <v>5940</v>
      </c>
      <c r="G4310">
        <v>79692</v>
      </c>
      <c r="H4310">
        <v>8336</v>
      </c>
      <c r="I4310" s="25" t="s">
        <v>2639</v>
      </c>
      <c r="J4310" t="s">
        <v>2848</v>
      </c>
      <c r="M4310" s="49"/>
    </row>
    <row r="4311" spans="6:13" x14ac:dyDescent="0.25">
      <c r="F4311" t="s">
        <v>5941</v>
      </c>
      <c r="G4311">
        <v>63924</v>
      </c>
      <c r="H4311">
        <v>9676</v>
      </c>
      <c r="I4311" s="25" t="s">
        <v>2671</v>
      </c>
      <c r="J4311" t="s">
        <v>3002</v>
      </c>
      <c r="M4311" s="49"/>
    </row>
    <row r="4312" spans="6:13" x14ac:dyDescent="0.25">
      <c r="F4312" t="s">
        <v>5942</v>
      </c>
      <c r="G4312">
        <v>54483</v>
      </c>
      <c r="H4312">
        <v>7231</v>
      </c>
      <c r="I4312" s="25" t="s">
        <v>2744</v>
      </c>
      <c r="J4312" t="s">
        <v>2664</v>
      </c>
      <c r="M4312" s="49"/>
    </row>
    <row r="4313" spans="6:13" x14ac:dyDescent="0.25">
      <c r="F4313" t="s">
        <v>5943</v>
      </c>
      <c r="G4313">
        <v>63828</v>
      </c>
      <c r="H4313">
        <v>9671</v>
      </c>
      <c r="I4313" s="25" t="s">
        <v>2671</v>
      </c>
      <c r="J4313" t="s">
        <v>3074</v>
      </c>
      <c r="M4313" s="49"/>
    </row>
    <row r="4314" spans="6:13" x14ac:dyDescent="0.25">
      <c r="F4314" t="s">
        <v>5944</v>
      </c>
      <c r="G4314">
        <v>97355</v>
      </c>
      <c r="H4314">
        <v>9675</v>
      </c>
      <c r="I4314" s="25" t="s">
        <v>2671</v>
      </c>
      <c r="J4314" t="s">
        <v>2880</v>
      </c>
      <c r="M4314" s="49"/>
    </row>
    <row r="4315" spans="6:13" x14ac:dyDescent="0.25">
      <c r="F4315" t="s">
        <v>5945</v>
      </c>
      <c r="G4315">
        <v>14532</v>
      </c>
      <c r="H4315">
        <v>12069</v>
      </c>
      <c r="I4315" s="25" t="s">
        <v>2977</v>
      </c>
      <c r="J4315" t="s">
        <v>3478</v>
      </c>
      <c r="M4315" s="49"/>
    </row>
    <row r="4316" spans="6:13" x14ac:dyDescent="0.25">
      <c r="F4316" t="s">
        <v>5946</v>
      </c>
      <c r="G4316">
        <v>56271</v>
      </c>
      <c r="H4316">
        <v>7138</v>
      </c>
      <c r="I4316" s="25" t="s">
        <v>2744</v>
      </c>
      <c r="J4316" t="s">
        <v>3110</v>
      </c>
      <c r="M4316" s="49"/>
    </row>
    <row r="4317" spans="6:13" x14ac:dyDescent="0.25">
      <c r="F4317" t="s">
        <v>5946</v>
      </c>
      <c r="G4317">
        <v>56271</v>
      </c>
      <c r="H4317">
        <v>7138</v>
      </c>
      <c r="I4317" s="25" t="s">
        <v>2744</v>
      </c>
      <c r="J4317" t="s">
        <v>3110</v>
      </c>
      <c r="M4317" s="49"/>
    </row>
    <row r="4318" spans="6:13" x14ac:dyDescent="0.25">
      <c r="F4318" t="s">
        <v>5946</v>
      </c>
      <c r="G4318">
        <v>56271</v>
      </c>
      <c r="H4318">
        <v>7143</v>
      </c>
      <c r="I4318" s="25" t="s">
        <v>2744</v>
      </c>
      <c r="J4318" t="s">
        <v>2952</v>
      </c>
      <c r="M4318" s="49"/>
    </row>
    <row r="4319" spans="6:13" x14ac:dyDescent="0.25">
      <c r="F4319" t="s">
        <v>5946</v>
      </c>
      <c r="G4319">
        <v>56271</v>
      </c>
      <c r="H4319">
        <v>7143</v>
      </c>
      <c r="I4319" s="25" t="s">
        <v>2744</v>
      </c>
      <c r="J4319" t="s">
        <v>2952</v>
      </c>
      <c r="M4319" s="49"/>
    </row>
    <row r="4320" spans="6:13" x14ac:dyDescent="0.25">
      <c r="F4320" t="s">
        <v>5947</v>
      </c>
      <c r="G4320">
        <v>63801</v>
      </c>
      <c r="H4320">
        <v>9671</v>
      </c>
      <c r="I4320" s="25" t="s">
        <v>2671</v>
      </c>
      <c r="J4320" t="s">
        <v>3074</v>
      </c>
      <c r="M4320" s="49"/>
    </row>
    <row r="4321" spans="6:13" x14ac:dyDescent="0.25">
      <c r="F4321" t="s">
        <v>5947</v>
      </c>
      <c r="G4321">
        <v>63801</v>
      </c>
      <c r="H4321">
        <v>9671</v>
      </c>
      <c r="I4321" s="25" t="s">
        <v>2671</v>
      </c>
      <c r="J4321" t="s">
        <v>3074</v>
      </c>
      <c r="M4321" s="49"/>
    </row>
    <row r="4322" spans="6:13" x14ac:dyDescent="0.25">
      <c r="F4322" t="s">
        <v>5948</v>
      </c>
      <c r="G4322">
        <v>97271</v>
      </c>
      <c r="H4322">
        <v>9679</v>
      </c>
      <c r="I4322" s="25" t="s">
        <v>2671</v>
      </c>
      <c r="J4322" t="s">
        <v>3049</v>
      </c>
      <c r="M4322" s="49"/>
    </row>
    <row r="4323" spans="6:13" x14ac:dyDescent="0.25">
      <c r="F4323" t="s">
        <v>5949</v>
      </c>
      <c r="G4323">
        <v>63839</v>
      </c>
      <c r="H4323">
        <v>9676</v>
      </c>
      <c r="I4323" s="25" t="s">
        <v>2671</v>
      </c>
      <c r="J4323" t="s">
        <v>3002</v>
      </c>
      <c r="M4323" s="49"/>
    </row>
    <row r="4324" spans="6:13" x14ac:dyDescent="0.25">
      <c r="F4324" t="s">
        <v>5950</v>
      </c>
      <c r="G4324">
        <v>79771</v>
      </c>
      <c r="H4324">
        <v>8337</v>
      </c>
      <c r="I4324" s="25" t="s">
        <v>2639</v>
      </c>
      <c r="J4324" t="s">
        <v>2869</v>
      </c>
      <c r="M4324" s="49"/>
    </row>
    <row r="4325" spans="6:13" x14ac:dyDescent="0.25">
      <c r="F4325" t="s">
        <v>2835</v>
      </c>
      <c r="G4325">
        <v>47533</v>
      </c>
      <c r="H4325">
        <v>5154</v>
      </c>
      <c r="I4325" s="25" t="s">
        <v>2644</v>
      </c>
      <c r="J4325" t="s">
        <v>2835</v>
      </c>
      <c r="M4325" s="49"/>
    </row>
    <row r="4326" spans="6:13" x14ac:dyDescent="0.25">
      <c r="F4326" t="s">
        <v>5951</v>
      </c>
      <c r="G4326">
        <v>1774</v>
      </c>
      <c r="H4326">
        <v>14628</v>
      </c>
      <c r="I4326" s="25" t="s">
        <v>2756</v>
      </c>
      <c r="J4326" t="s">
        <v>2968</v>
      </c>
      <c r="M4326" s="49"/>
    </row>
    <row r="4327" spans="6:13" x14ac:dyDescent="0.25">
      <c r="F4327" t="s">
        <v>5952</v>
      </c>
      <c r="G4327">
        <v>63911</v>
      </c>
      <c r="H4327">
        <v>9676</v>
      </c>
      <c r="I4327" s="25" t="s">
        <v>2671</v>
      </c>
      <c r="J4327" t="s">
        <v>3002</v>
      </c>
      <c r="M4327" s="49"/>
    </row>
    <row r="4328" spans="6:13" x14ac:dyDescent="0.25">
      <c r="F4328" t="s">
        <v>5953</v>
      </c>
      <c r="G4328">
        <v>76889</v>
      </c>
      <c r="H4328">
        <v>7337</v>
      </c>
      <c r="I4328" s="25" t="s">
        <v>2744</v>
      </c>
      <c r="J4328" t="s">
        <v>2877</v>
      </c>
      <c r="M4328" s="49"/>
    </row>
    <row r="4329" spans="6:13" x14ac:dyDescent="0.25">
      <c r="F4329" t="s">
        <v>5954</v>
      </c>
      <c r="G4329">
        <v>8267</v>
      </c>
      <c r="H4329">
        <v>14523</v>
      </c>
      <c r="I4329" s="25" t="s">
        <v>2756</v>
      </c>
      <c r="J4329" t="s">
        <v>2757</v>
      </c>
      <c r="M4329" s="49"/>
    </row>
    <row r="4330" spans="6:13" x14ac:dyDescent="0.25">
      <c r="F4330" t="s">
        <v>5955</v>
      </c>
      <c r="G4330">
        <v>8248</v>
      </c>
      <c r="H4330">
        <v>14523</v>
      </c>
      <c r="I4330" s="25" t="s">
        <v>2756</v>
      </c>
      <c r="J4330" t="s">
        <v>2757</v>
      </c>
      <c r="M4330" s="49"/>
    </row>
    <row r="4331" spans="6:13" x14ac:dyDescent="0.25">
      <c r="F4331" t="s">
        <v>5956</v>
      </c>
      <c r="G4331">
        <v>6308</v>
      </c>
      <c r="H4331">
        <v>15087</v>
      </c>
      <c r="I4331" s="25" t="s">
        <v>2862</v>
      </c>
      <c r="J4331" t="s">
        <v>2945</v>
      </c>
      <c r="M4331" s="49"/>
    </row>
    <row r="4332" spans="6:13" x14ac:dyDescent="0.25">
      <c r="F4332" t="s">
        <v>5957</v>
      </c>
      <c r="G4332">
        <v>56818</v>
      </c>
      <c r="H4332">
        <v>7135</v>
      </c>
      <c r="I4332" s="25" t="s">
        <v>2744</v>
      </c>
      <c r="J4332" t="s">
        <v>2693</v>
      </c>
      <c r="M4332" s="49"/>
    </row>
    <row r="4333" spans="6:13" x14ac:dyDescent="0.25">
      <c r="F4333" t="s">
        <v>5958</v>
      </c>
      <c r="G4333">
        <v>38486</v>
      </c>
      <c r="H4333">
        <v>15081</v>
      </c>
      <c r="I4333" s="25" t="s">
        <v>2862</v>
      </c>
      <c r="J4333" t="s">
        <v>2649</v>
      </c>
      <c r="M4333" s="49"/>
    </row>
    <row r="4334" spans="6:13" x14ac:dyDescent="0.25">
      <c r="F4334" t="s">
        <v>5959</v>
      </c>
      <c r="G4334">
        <v>23948</v>
      </c>
      <c r="H4334">
        <v>13074</v>
      </c>
      <c r="I4334" s="25" t="s">
        <v>2812</v>
      </c>
      <c r="J4334" t="s">
        <v>2896</v>
      </c>
      <c r="M4334" s="49"/>
    </row>
    <row r="4335" spans="6:13" x14ac:dyDescent="0.25">
      <c r="F4335" t="s">
        <v>5960</v>
      </c>
      <c r="G4335">
        <v>97478</v>
      </c>
      <c r="H4335">
        <v>9674</v>
      </c>
      <c r="I4335" s="25" t="s">
        <v>2671</v>
      </c>
      <c r="J4335" t="s">
        <v>2839</v>
      </c>
      <c r="M4335" s="49"/>
    </row>
    <row r="4336" spans="6:13" x14ac:dyDescent="0.25">
      <c r="F4336" t="s">
        <v>5961</v>
      </c>
      <c r="G4336">
        <v>75438</v>
      </c>
      <c r="H4336">
        <v>8236</v>
      </c>
      <c r="I4336" s="25" t="s">
        <v>2639</v>
      </c>
      <c r="J4336" t="s">
        <v>3708</v>
      </c>
      <c r="M4336" s="49"/>
    </row>
    <row r="4337" spans="6:13" x14ac:dyDescent="0.25">
      <c r="F4337" t="s">
        <v>5962</v>
      </c>
      <c r="G4337">
        <v>34593</v>
      </c>
      <c r="H4337">
        <v>6634</v>
      </c>
      <c r="I4337" s="25" t="s">
        <v>2667</v>
      </c>
      <c r="J4337" t="s">
        <v>2981</v>
      </c>
      <c r="M4337" s="49"/>
    </row>
    <row r="4338" spans="6:13" x14ac:dyDescent="0.25">
      <c r="F4338" t="s">
        <v>5963</v>
      </c>
      <c r="G4338">
        <v>56330</v>
      </c>
      <c r="H4338">
        <v>7137</v>
      </c>
      <c r="I4338" s="25" t="s">
        <v>2744</v>
      </c>
      <c r="J4338" t="s">
        <v>2867</v>
      </c>
      <c r="M4338" s="49"/>
    </row>
    <row r="4339" spans="6:13" x14ac:dyDescent="0.25">
      <c r="F4339" t="s">
        <v>5964</v>
      </c>
      <c r="G4339">
        <v>56076</v>
      </c>
      <c r="H4339">
        <v>7111</v>
      </c>
      <c r="I4339" s="25" t="s">
        <v>2744</v>
      </c>
      <c r="J4339" t="s">
        <v>5965</v>
      </c>
      <c r="M4339" s="49"/>
    </row>
    <row r="4340" spans="6:13" x14ac:dyDescent="0.25">
      <c r="F4340" t="s">
        <v>5964</v>
      </c>
      <c r="G4340">
        <v>56068</v>
      </c>
      <c r="H4340">
        <v>7111</v>
      </c>
      <c r="I4340" s="25" t="s">
        <v>2744</v>
      </c>
      <c r="J4340" t="s">
        <v>5965</v>
      </c>
      <c r="M4340" s="49"/>
    </row>
    <row r="4341" spans="6:13" x14ac:dyDescent="0.25">
      <c r="F4341" t="s">
        <v>5964</v>
      </c>
      <c r="G4341">
        <v>56070</v>
      </c>
      <c r="H4341">
        <v>7111</v>
      </c>
      <c r="I4341" s="25" t="s">
        <v>2744</v>
      </c>
      <c r="J4341" t="s">
        <v>5965</v>
      </c>
      <c r="M4341" s="49"/>
    </row>
    <row r="4342" spans="6:13" x14ac:dyDescent="0.25">
      <c r="F4342" t="s">
        <v>5964</v>
      </c>
      <c r="G4342">
        <v>56075</v>
      </c>
      <c r="H4342">
        <v>7111</v>
      </c>
      <c r="I4342" s="25" t="s">
        <v>2744</v>
      </c>
      <c r="J4342" t="s">
        <v>5965</v>
      </c>
      <c r="M4342" s="49"/>
    </row>
    <row r="4343" spans="6:13" x14ac:dyDescent="0.25">
      <c r="F4343" t="s">
        <v>5964</v>
      </c>
      <c r="G4343">
        <v>56073</v>
      </c>
      <c r="H4343">
        <v>7111</v>
      </c>
      <c r="I4343" s="25" t="s">
        <v>2744</v>
      </c>
      <c r="J4343" t="s">
        <v>5965</v>
      </c>
      <c r="M4343" s="49"/>
    </row>
    <row r="4344" spans="6:13" x14ac:dyDescent="0.25">
      <c r="F4344" t="s">
        <v>5964</v>
      </c>
      <c r="G4344">
        <v>56077</v>
      </c>
      <c r="H4344">
        <v>7111</v>
      </c>
      <c r="I4344" s="25" t="s">
        <v>2744</v>
      </c>
      <c r="J4344" t="s">
        <v>5965</v>
      </c>
      <c r="M4344" s="49"/>
    </row>
    <row r="4345" spans="6:13" x14ac:dyDescent="0.25">
      <c r="F4345" t="s">
        <v>5964</v>
      </c>
      <c r="G4345">
        <v>56072</v>
      </c>
      <c r="H4345">
        <v>7111</v>
      </c>
      <c r="I4345" s="25" t="s">
        <v>2744</v>
      </c>
      <c r="J4345" t="s">
        <v>5965</v>
      </c>
      <c r="M4345" s="49"/>
    </row>
    <row r="4346" spans="6:13" x14ac:dyDescent="0.25">
      <c r="F4346" t="s">
        <v>5964</v>
      </c>
      <c r="G4346">
        <v>56070</v>
      </c>
      <c r="H4346">
        <v>7111</v>
      </c>
      <c r="I4346" s="25" t="s">
        <v>2744</v>
      </c>
      <c r="J4346" t="s">
        <v>5965</v>
      </c>
      <c r="M4346" s="49"/>
    </row>
    <row r="4347" spans="6:13" x14ac:dyDescent="0.25">
      <c r="F4347" t="s">
        <v>5966</v>
      </c>
      <c r="G4347">
        <v>82431</v>
      </c>
      <c r="H4347">
        <v>9173</v>
      </c>
      <c r="I4347" s="25" t="s">
        <v>2671</v>
      </c>
      <c r="J4347" t="s">
        <v>3280</v>
      </c>
      <c r="M4347" s="49"/>
    </row>
    <row r="4348" spans="6:13" x14ac:dyDescent="0.25">
      <c r="F4348" t="s">
        <v>5967</v>
      </c>
      <c r="G4348">
        <v>95189</v>
      </c>
      <c r="H4348">
        <v>9475</v>
      </c>
      <c r="I4348" s="25" t="s">
        <v>2671</v>
      </c>
      <c r="J4348" t="s">
        <v>2822</v>
      </c>
      <c r="M4348" s="49"/>
    </row>
    <row r="4349" spans="6:13" x14ac:dyDescent="0.25">
      <c r="F4349" t="s">
        <v>5968</v>
      </c>
      <c r="G4349">
        <v>95361</v>
      </c>
      <c r="H4349">
        <v>9477</v>
      </c>
      <c r="I4349" s="25" t="s">
        <v>2671</v>
      </c>
      <c r="J4349" t="s">
        <v>5006</v>
      </c>
      <c r="M4349" s="49"/>
    </row>
    <row r="4350" spans="6:13" x14ac:dyDescent="0.25">
      <c r="F4350" t="s">
        <v>5969</v>
      </c>
      <c r="G4350">
        <v>93096</v>
      </c>
      <c r="H4350">
        <v>9375</v>
      </c>
      <c r="I4350" s="25" t="s">
        <v>2671</v>
      </c>
      <c r="J4350" t="s">
        <v>2986</v>
      </c>
      <c r="M4350" s="49"/>
    </row>
    <row r="4351" spans="6:13" x14ac:dyDescent="0.25">
      <c r="F4351" t="s">
        <v>5970</v>
      </c>
      <c r="G4351">
        <v>72664</v>
      </c>
      <c r="H4351">
        <v>8116</v>
      </c>
      <c r="I4351" s="25" t="s">
        <v>2639</v>
      </c>
      <c r="J4351" t="s">
        <v>2834</v>
      </c>
      <c r="M4351" s="49"/>
    </row>
    <row r="4352" spans="6:13" x14ac:dyDescent="0.25">
      <c r="F4352" t="s">
        <v>5970</v>
      </c>
      <c r="G4352">
        <v>92702</v>
      </c>
      <c r="H4352">
        <v>9374</v>
      </c>
      <c r="I4352" s="25" t="s">
        <v>2671</v>
      </c>
      <c r="J4352" t="s">
        <v>3041</v>
      </c>
      <c r="M4352" s="49"/>
    </row>
    <row r="4353" spans="6:13" x14ac:dyDescent="0.25">
      <c r="F4353" t="s">
        <v>5971</v>
      </c>
      <c r="G4353">
        <v>83059</v>
      </c>
      <c r="H4353">
        <v>9187</v>
      </c>
      <c r="I4353" s="25" t="s">
        <v>2671</v>
      </c>
      <c r="J4353" t="s">
        <v>2866</v>
      </c>
      <c r="M4353" s="49"/>
    </row>
    <row r="4354" spans="6:13" x14ac:dyDescent="0.25">
      <c r="F4354" t="s">
        <v>5972</v>
      </c>
      <c r="G4354">
        <v>78600</v>
      </c>
      <c r="H4354">
        <v>8327</v>
      </c>
      <c r="I4354" s="25" t="s">
        <v>2639</v>
      </c>
      <c r="J4354" t="s">
        <v>2898</v>
      </c>
      <c r="M4354" s="49"/>
    </row>
    <row r="4355" spans="6:13" x14ac:dyDescent="0.25">
      <c r="F4355" t="s">
        <v>5973</v>
      </c>
      <c r="G4355">
        <v>97509</v>
      </c>
      <c r="H4355">
        <v>9678</v>
      </c>
      <c r="I4355" s="25" t="s">
        <v>2671</v>
      </c>
      <c r="J4355" t="s">
        <v>3539</v>
      </c>
      <c r="M4355" s="49"/>
    </row>
    <row r="4356" spans="6:13" x14ac:dyDescent="0.25">
      <c r="F4356" t="s">
        <v>5974</v>
      </c>
      <c r="G4356">
        <v>3099</v>
      </c>
      <c r="H4356">
        <v>12071</v>
      </c>
      <c r="I4356" s="25" t="s">
        <v>2977</v>
      </c>
      <c r="J4356" t="s">
        <v>3985</v>
      </c>
      <c r="M4356" s="49"/>
    </row>
    <row r="4357" spans="6:13" x14ac:dyDescent="0.25">
      <c r="F4357" t="s">
        <v>5975</v>
      </c>
      <c r="G4357">
        <v>99625</v>
      </c>
      <c r="H4357">
        <v>16068</v>
      </c>
      <c r="I4357" s="25" t="s">
        <v>3005</v>
      </c>
      <c r="J4357" t="s">
        <v>3696</v>
      </c>
      <c r="M4357" s="49"/>
    </row>
    <row r="4358" spans="6:13" x14ac:dyDescent="0.25">
      <c r="F4358" t="s">
        <v>5976</v>
      </c>
      <c r="G4358">
        <v>25377</v>
      </c>
      <c r="H4358">
        <v>1061</v>
      </c>
      <c r="I4358" s="25" t="s">
        <v>2706</v>
      </c>
      <c r="J4358" t="s">
        <v>2998</v>
      </c>
      <c r="M4358" s="49"/>
    </row>
    <row r="4359" spans="6:13" x14ac:dyDescent="0.25">
      <c r="F4359" t="s">
        <v>5976</v>
      </c>
      <c r="G4359">
        <v>25377</v>
      </c>
      <c r="H4359">
        <v>1061</v>
      </c>
      <c r="I4359" s="25" t="s">
        <v>2706</v>
      </c>
      <c r="J4359" t="s">
        <v>2998</v>
      </c>
      <c r="M4359" s="49"/>
    </row>
    <row r="4360" spans="6:13" x14ac:dyDescent="0.25">
      <c r="F4360" t="s">
        <v>5977</v>
      </c>
      <c r="G4360">
        <v>94262</v>
      </c>
      <c r="H4360">
        <v>9276</v>
      </c>
      <c r="I4360" s="25" t="s">
        <v>2671</v>
      </c>
      <c r="J4360" t="s">
        <v>2699</v>
      </c>
      <c r="M4360" s="49"/>
    </row>
    <row r="4361" spans="6:13" x14ac:dyDescent="0.25">
      <c r="F4361" t="s">
        <v>5978</v>
      </c>
      <c r="G4361">
        <v>21527</v>
      </c>
      <c r="H4361">
        <v>1053</v>
      </c>
      <c r="I4361" s="25" t="s">
        <v>2706</v>
      </c>
      <c r="J4361" t="s">
        <v>2814</v>
      </c>
      <c r="M4361" s="49"/>
    </row>
    <row r="4362" spans="6:13" x14ac:dyDescent="0.25">
      <c r="F4362" t="s">
        <v>5979</v>
      </c>
      <c r="G4362">
        <v>50739</v>
      </c>
      <c r="H4362">
        <v>5315</v>
      </c>
      <c r="I4362" s="25" t="s">
        <v>2644</v>
      </c>
      <c r="J4362" t="s">
        <v>3529</v>
      </c>
      <c r="M4362" s="49"/>
    </row>
    <row r="4363" spans="6:13" x14ac:dyDescent="0.25">
      <c r="F4363" t="s">
        <v>5979</v>
      </c>
      <c r="G4363">
        <v>50968</v>
      </c>
      <c r="H4363">
        <v>5315</v>
      </c>
      <c r="I4363" s="25" t="s">
        <v>2644</v>
      </c>
      <c r="J4363" t="s">
        <v>3529</v>
      </c>
      <c r="M4363" s="49"/>
    </row>
    <row r="4364" spans="6:13" x14ac:dyDescent="0.25">
      <c r="F4364" t="s">
        <v>5979</v>
      </c>
      <c r="G4364">
        <v>50667</v>
      </c>
      <c r="H4364">
        <v>5315</v>
      </c>
      <c r="I4364" s="25" t="s">
        <v>2644</v>
      </c>
      <c r="J4364" t="s">
        <v>3529</v>
      </c>
      <c r="M4364" s="49"/>
    </row>
    <row r="4365" spans="6:13" x14ac:dyDescent="0.25">
      <c r="F4365" t="s">
        <v>5979</v>
      </c>
      <c r="G4365">
        <v>50823</v>
      </c>
      <c r="H4365">
        <v>5315</v>
      </c>
      <c r="I4365" s="25" t="s">
        <v>2644</v>
      </c>
      <c r="J4365" t="s">
        <v>3529</v>
      </c>
      <c r="M4365" s="49"/>
    </row>
    <row r="4366" spans="6:13" x14ac:dyDescent="0.25">
      <c r="F4366" t="s">
        <v>5979</v>
      </c>
      <c r="G4366">
        <v>50672</v>
      </c>
      <c r="H4366">
        <v>5315</v>
      </c>
      <c r="I4366" s="25" t="s">
        <v>2644</v>
      </c>
      <c r="J4366" t="s">
        <v>3529</v>
      </c>
      <c r="M4366" s="49"/>
    </row>
    <row r="4367" spans="6:13" x14ac:dyDescent="0.25">
      <c r="F4367" t="s">
        <v>5979</v>
      </c>
      <c r="G4367">
        <v>50999</v>
      </c>
      <c r="H4367">
        <v>5315</v>
      </c>
      <c r="I4367" s="25" t="s">
        <v>2644</v>
      </c>
      <c r="J4367" t="s">
        <v>3529</v>
      </c>
      <c r="M4367" s="49"/>
    </row>
    <row r="4368" spans="6:13" x14ac:dyDescent="0.25">
      <c r="F4368" t="s">
        <v>5979</v>
      </c>
      <c r="G4368">
        <v>51065</v>
      </c>
      <c r="H4368">
        <v>5315</v>
      </c>
      <c r="I4368" s="25" t="s">
        <v>2644</v>
      </c>
      <c r="J4368" t="s">
        <v>3529</v>
      </c>
      <c r="M4368" s="49"/>
    </row>
    <row r="4369" spans="6:13" x14ac:dyDescent="0.25">
      <c r="F4369" t="s">
        <v>5979</v>
      </c>
      <c r="G4369">
        <v>50939</v>
      </c>
      <c r="H4369">
        <v>5315</v>
      </c>
      <c r="I4369" s="25" t="s">
        <v>2644</v>
      </c>
      <c r="J4369" t="s">
        <v>3529</v>
      </c>
      <c r="M4369" s="49"/>
    </row>
    <row r="4370" spans="6:13" x14ac:dyDescent="0.25">
      <c r="F4370" t="s">
        <v>5979</v>
      </c>
      <c r="G4370">
        <v>50667</v>
      </c>
      <c r="H4370">
        <v>5315</v>
      </c>
      <c r="I4370" s="25" t="s">
        <v>2644</v>
      </c>
      <c r="J4370" t="s">
        <v>3529</v>
      </c>
      <c r="M4370" s="49"/>
    </row>
    <row r="4371" spans="6:13" x14ac:dyDescent="0.25">
      <c r="F4371" t="s">
        <v>5979</v>
      </c>
      <c r="G4371">
        <v>50769</v>
      </c>
      <c r="H4371">
        <v>5315</v>
      </c>
      <c r="I4371" s="25" t="s">
        <v>2644</v>
      </c>
      <c r="J4371" t="s">
        <v>3529</v>
      </c>
      <c r="M4371" s="49"/>
    </row>
    <row r="4372" spans="6:13" x14ac:dyDescent="0.25">
      <c r="F4372" t="s">
        <v>5979</v>
      </c>
      <c r="G4372">
        <v>50825</v>
      </c>
      <c r="H4372">
        <v>5315</v>
      </c>
      <c r="I4372" s="25" t="s">
        <v>2644</v>
      </c>
      <c r="J4372" t="s">
        <v>3529</v>
      </c>
      <c r="M4372" s="49"/>
    </row>
    <row r="4373" spans="6:13" x14ac:dyDescent="0.25">
      <c r="F4373" t="s">
        <v>5979</v>
      </c>
      <c r="G4373">
        <v>50735</v>
      </c>
      <c r="H4373">
        <v>5315</v>
      </c>
      <c r="I4373" s="25" t="s">
        <v>2644</v>
      </c>
      <c r="J4373" t="s">
        <v>3529</v>
      </c>
      <c r="M4373" s="49"/>
    </row>
    <row r="4374" spans="6:13" x14ac:dyDescent="0.25">
      <c r="F4374" t="s">
        <v>5979</v>
      </c>
      <c r="G4374">
        <v>51145</v>
      </c>
      <c r="H4374">
        <v>5315</v>
      </c>
      <c r="I4374" s="25" t="s">
        <v>2644</v>
      </c>
      <c r="J4374" t="s">
        <v>3529</v>
      </c>
      <c r="M4374" s="49"/>
    </row>
    <row r="4375" spans="6:13" x14ac:dyDescent="0.25">
      <c r="F4375" t="s">
        <v>5979</v>
      </c>
      <c r="G4375">
        <v>50737</v>
      </c>
      <c r="H4375">
        <v>5315</v>
      </c>
      <c r="I4375" s="25" t="s">
        <v>2644</v>
      </c>
      <c r="J4375" t="s">
        <v>3529</v>
      </c>
      <c r="M4375" s="49"/>
    </row>
    <row r="4376" spans="6:13" x14ac:dyDescent="0.25">
      <c r="F4376" t="s">
        <v>5979</v>
      </c>
      <c r="G4376">
        <v>50996</v>
      </c>
      <c r="H4376">
        <v>5315</v>
      </c>
      <c r="I4376" s="25" t="s">
        <v>2644</v>
      </c>
      <c r="J4376" t="s">
        <v>3529</v>
      </c>
      <c r="M4376" s="49"/>
    </row>
    <row r="4377" spans="6:13" x14ac:dyDescent="0.25">
      <c r="F4377" t="s">
        <v>5979</v>
      </c>
      <c r="G4377">
        <v>51063</v>
      </c>
      <c r="H4377">
        <v>5315</v>
      </c>
      <c r="I4377" s="25" t="s">
        <v>2644</v>
      </c>
      <c r="J4377" t="s">
        <v>3529</v>
      </c>
      <c r="M4377" s="49"/>
    </row>
    <row r="4378" spans="6:13" x14ac:dyDescent="0.25">
      <c r="F4378" t="s">
        <v>5979</v>
      </c>
      <c r="G4378">
        <v>51107</v>
      </c>
      <c r="H4378">
        <v>5315</v>
      </c>
      <c r="I4378" s="25" t="s">
        <v>2644</v>
      </c>
      <c r="J4378" t="s">
        <v>3529</v>
      </c>
      <c r="M4378" s="49"/>
    </row>
    <row r="4379" spans="6:13" x14ac:dyDescent="0.25">
      <c r="F4379" t="s">
        <v>5979</v>
      </c>
      <c r="G4379">
        <v>50767</v>
      </c>
      <c r="H4379">
        <v>5315</v>
      </c>
      <c r="I4379" s="25" t="s">
        <v>2644</v>
      </c>
      <c r="J4379" t="s">
        <v>3529</v>
      </c>
      <c r="M4379" s="49"/>
    </row>
    <row r="4380" spans="6:13" x14ac:dyDescent="0.25">
      <c r="F4380" t="s">
        <v>5979</v>
      </c>
      <c r="G4380">
        <v>50677</v>
      </c>
      <c r="H4380">
        <v>5315</v>
      </c>
      <c r="I4380" s="25" t="s">
        <v>2644</v>
      </c>
      <c r="J4380" t="s">
        <v>3529</v>
      </c>
      <c r="M4380" s="49"/>
    </row>
    <row r="4381" spans="6:13" x14ac:dyDescent="0.25">
      <c r="F4381" t="s">
        <v>5979</v>
      </c>
      <c r="G4381">
        <v>50827</v>
      </c>
      <c r="H4381">
        <v>5315</v>
      </c>
      <c r="I4381" s="25" t="s">
        <v>2644</v>
      </c>
      <c r="J4381" t="s">
        <v>3529</v>
      </c>
      <c r="M4381" s="49"/>
    </row>
    <row r="4382" spans="6:13" x14ac:dyDescent="0.25">
      <c r="F4382" t="s">
        <v>5979</v>
      </c>
      <c r="G4382">
        <v>51105</v>
      </c>
      <c r="H4382">
        <v>5315</v>
      </c>
      <c r="I4382" s="25" t="s">
        <v>2644</v>
      </c>
      <c r="J4382" t="s">
        <v>3529</v>
      </c>
      <c r="M4382" s="49"/>
    </row>
    <row r="4383" spans="6:13" x14ac:dyDescent="0.25">
      <c r="F4383" t="s">
        <v>5979</v>
      </c>
      <c r="G4383">
        <v>50931</v>
      </c>
      <c r="H4383">
        <v>5315</v>
      </c>
      <c r="I4383" s="25" t="s">
        <v>2644</v>
      </c>
      <c r="J4383" t="s">
        <v>3529</v>
      </c>
      <c r="M4383" s="49"/>
    </row>
    <row r="4384" spans="6:13" x14ac:dyDescent="0.25">
      <c r="F4384" t="s">
        <v>5979</v>
      </c>
      <c r="G4384">
        <v>51103</v>
      </c>
      <c r="H4384">
        <v>5315</v>
      </c>
      <c r="I4384" s="25" t="s">
        <v>2644</v>
      </c>
      <c r="J4384" t="s">
        <v>3529</v>
      </c>
      <c r="M4384" s="49"/>
    </row>
    <row r="4385" spans="6:13" x14ac:dyDescent="0.25">
      <c r="F4385" t="s">
        <v>5979</v>
      </c>
      <c r="G4385">
        <v>50765</v>
      </c>
      <c r="H4385">
        <v>5315</v>
      </c>
      <c r="I4385" s="25" t="s">
        <v>2644</v>
      </c>
      <c r="J4385" t="s">
        <v>3529</v>
      </c>
      <c r="M4385" s="49"/>
    </row>
    <row r="4386" spans="6:13" x14ac:dyDescent="0.25">
      <c r="F4386" t="s">
        <v>5979</v>
      </c>
      <c r="G4386">
        <v>50670</v>
      </c>
      <c r="H4386">
        <v>5315</v>
      </c>
      <c r="I4386" s="25" t="s">
        <v>2644</v>
      </c>
      <c r="J4386" t="s">
        <v>3529</v>
      </c>
      <c r="M4386" s="49"/>
    </row>
    <row r="4387" spans="6:13" x14ac:dyDescent="0.25">
      <c r="F4387" t="s">
        <v>5979</v>
      </c>
      <c r="G4387">
        <v>51147</v>
      </c>
      <c r="H4387">
        <v>5315</v>
      </c>
      <c r="I4387" s="25" t="s">
        <v>2644</v>
      </c>
      <c r="J4387" t="s">
        <v>3529</v>
      </c>
      <c r="M4387" s="49"/>
    </row>
    <row r="4388" spans="6:13" x14ac:dyDescent="0.25">
      <c r="F4388" t="s">
        <v>5979</v>
      </c>
      <c r="G4388">
        <v>50678</v>
      </c>
      <c r="H4388">
        <v>5315</v>
      </c>
      <c r="I4388" s="25" t="s">
        <v>2644</v>
      </c>
      <c r="J4388" t="s">
        <v>3529</v>
      </c>
      <c r="M4388" s="49"/>
    </row>
    <row r="4389" spans="6:13" x14ac:dyDescent="0.25">
      <c r="F4389" t="s">
        <v>5979</v>
      </c>
      <c r="G4389">
        <v>50859</v>
      </c>
      <c r="H4389">
        <v>5315</v>
      </c>
      <c r="I4389" s="25" t="s">
        <v>2644</v>
      </c>
      <c r="J4389" t="s">
        <v>3529</v>
      </c>
      <c r="M4389" s="49"/>
    </row>
    <row r="4390" spans="6:13" x14ac:dyDescent="0.25">
      <c r="F4390" t="s">
        <v>5979</v>
      </c>
      <c r="G4390">
        <v>50858</v>
      </c>
      <c r="H4390">
        <v>5315</v>
      </c>
      <c r="I4390" s="25" t="s">
        <v>2644</v>
      </c>
      <c r="J4390" t="s">
        <v>3529</v>
      </c>
      <c r="M4390" s="49"/>
    </row>
    <row r="4391" spans="6:13" x14ac:dyDescent="0.25">
      <c r="F4391" t="s">
        <v>5979</v>
      </c>
      <c r="G4391">
        <v>50969</v>
      </c>
      <c r="H4391">
        <v>5315</v>
      </c>
      <c r="I4391" s="25" t="s">
        <v>2644</v>
      </c>
      <c r="J4391" t="s">
        <v>3529</v>
      </c>
      <c r="M4391" s="49"/>
    </row>
    <row r="4392" spans="6:13" x14ac:dyDescent="0.25">
      <c r="F4392" t="s">
        <v>5979</v>
      </c>
      <c r="G4392">
        <v>50674</v>
      </c>
      <c r="H4392">
        <v>5315</v>
      </c>
      <c r="I4392" s="25" t="s">
        <v>2644</v>
      </c>
      <c r="J4392" t="s">
        <v>3529</v>
      </c>
      <c r="M4392" s="49"/>
    </row>
    <row r="4393" spans="6:13" x14ac:dyDescent="0.25">
      <c r="F4393" t="s">
        <v>5979</v>
      </c>
      <c r="G4393">
        <v>50935</v>
      </c>
      <c r="H4393">
        <v>5315</v>
      </c>
      <c r="I4393" s="25" t="s">
        <v>2644</v>
      </c>
      <c r="J4393" t="s">
        <v>3529</v>
      </c>
      <c r="M4393" s="49"/>
    </row>
    <row r="4394" spans="6:13" x14ac:dyDescent="0.25">
      <c r="F4394" t="s">
        <v>5979</v>
      </c>
      <c r="G4394">
        <v>51069</v>
      </c>
      <c r="H4394">
        <v>5315</v>
      </c>
      <c r="I4394" s="25" t="s">
        <v>2644</v>
      </c>
      <c r="J4394" t="s">
        <v>3529</v>
      </c>
      <c r="M4394" s="49"/>
    </row>
    <row r="4395" spans="6:13" x14ac:dyDescent="0.25">
      <c r="F4395" t="s">
        <v>5979</v>
      </c>
      <c r="G4395">
        <v>50937</v>
      </c>
      <c r="H4395">
        <v>5315</v>
      </c>
      <c r="I4395" s="25" t="s">
        <v>2644</v>
      </c>
      <c r="J4395" t="s">
        <v>3529</v>
      </c>
      <c r="M4395" s="49"/>
    </row>
    <row r="4396" spans="6:13" x14ac:dyDescent="0.25">
      <c r="F4396" t="s">
        <v>5979</v>
      </c>
      <c r="G4396">
        <v>50997</v>
      </c>
      <c r="H4396">
        <v>5315</v>
      </c>
      <c r="I4396" s="25" t="s">
        <v>2644</v>
      </c>
      <c r="J4396" t="s">
        <v>3529</v>
      </c>
      <c r="M4396" s="49"/>
    </row>
    <row r="4397" spans="6:13" x14ac:dyDescent="0.25">
      <c r="F4397" t="s">
        <v>5979</v>
      </c>
      <c r="G4397">
        <v>50668</v>
      </c>
      <c r="H4397">
        <v>5315</v>
      </c>
      <c r="I4397" s="25" t="s">
        <v>2644</v>
      </c>
      <c r="J4397" t="s">
        <v>3529</v>
      </c>
      <c r="M4397" s="49"/>
    </row>
    <row r="4398" spans="6:13" x14ac:dyDescent="0.25">
      <c r="F4398" t="s">
        <v>5979</v>
      </c>
      <c r="G4398">
        <v>50676</v>
      </c>
      <c r="H4398">
        <v>5315</v>
      </c>
      <c r="I4398" s="25" t="s">
        <v>2644</v>
      </c>
      <c r="J4398" t="s">
        <v>3529</v>
      </c>
      <c r="M4398" s="49"/>
    </row>
    <row r="4399" spans="6:13" x14ac:dyDescent="0.25">
      <c r="F4399" t="s">
        <v>5979</v>
      </c>
      <c r="G4399">
        <v>50733</v>
      </c>
      <c r="H4399">
        <v>5315</v>
      </c>
      <c r="I4399" s="25" t="s">
        <v>2644</v>
      </c>
      <c r="J4399" t="s">
        <v>3529</v>
      </c>
      <c r="M4399" s="49"/>
    </row>
    <row r="4400" spans="6:13" x14ac:dyDescent="0.25">
      <c r="F4400" t="s">
        <v>5979</v>
      </c>
      <c r="G4400">
        <v>50939</v>
      </c>
      <c r="H4400">
        <v>5315</v>
      </c>
      <c r="I4400" s="25" t="s">
        <v>2644</v>
      </c>
      <c r="J4400" t="s">
        <v>3529</v>
      </c>
      <c r="M4400" s="49"/>
    </row>
    <row r="4401" spans="6:13" x14ac:dyDescent="0.25">
      <c r="F4401" t="s">
        <v>5979</v>
      </c>
      <c r="G4401">
        <v>50933</v>
      </c>
      <c r="H4401">
        <v>5315</v>
      </c>
      <c r="I4401" s="25" t="s">
        <v>2644</v>
      </c>
      <c r="J4401" t="s">
        <v>3529</v>
      </c>
      <c r="M4401" s="49"/>
    </row>
    <row r="4402" spans="6:13" x14ac:dyDescent="0.25">
      <c r="F4402" t="s">
        <v>5979</v>
      </c>
      <c r="G4402">
        <v>50679</v>
      </c>
      <c r="H4402">
        <v>5315</v>
      </c>
      <c r="I4402" s="25" t="s">
        <v>2644</v>
      </c>
      <c r="J4402" t="s">
        <v>3529</v>
      </c>
      <c r="M4402" s="49"/>
    </row>
    <row r="4403" spans="6:13" x14ac:dyDescent="0.25">
      <c r="F4403" t="s">
        <v>5979</v>
      </c>
      <c r="G4403">
        <v>51149</v>
      </c>
      <c r="H4403">
        <v>5315</v>
      </c>
      <c r="I4403" s="25" t="s">
        <v>2644</v>
      </c>
      <c r="J4403" t="s">
        <v>3529</v>
      </c>
      <c r="M4403" s="49"/>
    </row>
    <row r="4404" spans="6:13" x14ac:dyDescent="0.25">
      <c r="F4404" t="s">
        <v>5979</v>
      </c>
      <c r="G4404">
        <v>51067</v>
      </c>
      <c r="H4404">
        <v>5315</v>
      </c>
      <c r="I4404" s="25" t="s">
        <v>2644</v>
      </c>
      <c r="J4404" t="s">
        <v>3529</v>
      </c>
      <c r="M4404" s="49"/>
    </row>
    <row r="4405" spans="6:13" x14ac:dyDescent="0.25">
      <c r="F4405" t="s">
        <v>5979</v>
      </c>
      <c r="G4405">
        <v>50735</v>
      </c>
      <c r="H4405">
        <v>5315</v>
      </c>
      <c r="I4405" s="25" t="s">
        <v>2644</v>
      </c>
      <c r="J4405" t="s">
        <v>3529</v>
      </c>
      <c r="M4405" s="49"/>
    </row>
    <row r="4406" spans="6:13" x14ac:dyDescent="0.25">
      <c r="F4406" t="s">
        <v>5979</v>
      </c>
      <c r="G4406">
        <v>51061</v>
      </c>
      <c r="H4406">
        <v>5315</v>
      </c>
      <c r="I4406" s="25" t="s">
        <v>2644</v>
      </c>
      <c r="J4406" t="s">
        <v>3529</v>
      </c>
      <c r="M4406" s="49"/>
    </row>
    <row r="4407" spans="6:13" x14ac:dyDescent="0.25">
      <c r="F4407" t="s">
        <v>5979</v>
      </c>
      <c r="G4407">
        <v>51109</v>
      </c>
      <c r="H4407">
        <v>5315</v>
      </c>
      <c r="I4407" s="25" t="s">
        <v>2644</v>
      </c>
      <c r="J4407" t="s">
        <v>3529</v>
      </c>
      <c r="M4407" s="49"/>
    </row>
    <row r="4408" spans="6:13" x14ac:dyDescent="0.25">
      <c r="F4408" t="s">
        <v>5979</v>
      </c>
      <c r="G4408">
        <v>50829</v>
      </c>
      <c r="H4408">
        <v>5315</v>
      </c>
      <c r="I4408" s="25" t="s">
        <v>2644</v>
      </c>
      <c r="J4408" t="s">
        <v>3529</v>
      </c>
      <c r="M4408" s="49"/>
    </row>
    <row r="4409" spans="6:13" x14ac:dyDescent="0.25">
      <c r="F4409" t="s">
        <v>5979</v>
      </c>
      <c r="G4409">
        <v>51143</v>
      </c>
      <c r="H4409">
        <v>5315</v>
      </c>
      <c r="I4409" s="25" t="s">
        <v>2644</v>
      </c>
      <c r="J4409" t="s">
        <v>3529</v>
      </c>
      <c r="M4409" s="49"/>
    </row>
    <row r="4410" spans="6:13" x14ac:dyDescent="0.25">
      <c r="F4410" t="s">
        <v>5980</v>
      </c>
      <c r="G4410">
        <v>73257</v>
      </c>
      <c r="H4410">
        <v>8116</v>
      </c>
      <c r="I4410" s="25" t="s">
        <v>2639</v>
      </c>
      <c r="J4410" t="s">
        <v>2834</v>
      </c>
      <c r="M4410" s="49"/>
    </row>
    <row r="4411" spans="6:13" x14ac:dyDescent="0.25">
      <c r="F4411" t="s">
        <v>5980</v>
      </c>
      <c r="G4411">
        <v>73257</v>
      </c>
      <c r="H4411">
        <v>8116</v>
      </c>
      <c r="I4411" s="25" t="s">
        <v>2639</v>
      </c>
      <c r="J4411" t="s">
        <v>2834</v>
      </c>
      <c r="M4411" s="49"/>
    </row>
    <row r="4412" spans="6:13" x14ac:dyDescent="0.25">
      <c r="F4412" t="s">
        <v>5981</v>
      </c>
      <c r="G4412">
        <v>97953</v>
      </c>
      <c r="H4412">
        <v>8128</v>
      </c>
      <c r="I4412" s="25" t="s">
        <v>2639</v>
      </c>
      <c r="J4412" t="s">
        <v>2796</v>
      </c>
      <c r="M4412" s="49"/>
    </row>
    <row r="4413" spans="6:13" x14ac:dyDescent="0.25">
      <c r="F4413" t="s">
        <v>5982</v>
      </c>
      <c r="G4413">
        <v>15712</v>
      </c>
      <c r="H4413">
        <v>12061</v>
      </c>
      <c r="I4413" s="25" t="s">
        <v>2977</v>
      </c>
      <c r="J4413" t="s">
        <v>3654</v>
      </c>
      <c r="M4413" s="49"/>
    </row>
    <row r="4414" spans="6:13" x14ac:dyDescent="0.25">
      <c r="F4414" t="s">
        <v>5982</v>
      </c>
      <c r="G4414">
        <v>15711</v>
      </c>
      <c r="H4414">
        <v>12061</v>
      </c>
      <c r="I4414" s="25" t="s">
        <v>2977</v>
      </c>
      <c r="J4414" t="s">
        <v>3654</v>
      </c>
      <c r="M4414" s="49"/>
    </row>
    <row r="4415" spans="6:13" x14ac:dyDescent="0.25">
      <c r="F4415" t="s">
        <v>5982</v>
      </c>
      <c r="G4415">
        <v>15713</v>
      </c>
      <c r="H4415">
        <v>12061</v>
      </c>
      <c r="I4415" s="25" t="s">
        <v>2977</v>
      </c>
      <c r="J4415" t="s">
        <v>3654</v>
      </c>
      <c r="M4415" s="49"/>
    </row>
    <row r="4416" spans="6:13" x14ac:dyDescent="0.25">
      <c r="F4416" t="s">
        <v>5983</v>
      </c>
      <c r="G4416">
        <v>75203</v>
      </c>
      <c r="H4416">
        <v>8236</v>
      </c>
      <c r="I4416" s="25" t="s">
        <v>2639</v>
      </c>
      <c r="J4416" t="s">
        <v>3708</v>
      </c>
      <c r="M4416" s="49"/>
    </row>
    <row r="4417" spans="6:13" x14ac:dyDescent="0.25">
      <c r="F4417" t="s">
        <v>5984</v>
      </c>
      <c r="G4417">
        <v>97486</v>
      </c>
      <c r="H4417">
        <v>9674</v>
      </c>
      <c r="I4417" s="25" t="s">
        <v>2671</v>
      </c>
      <c r="J4417" t="s">
        <v>2839</v>
      </c>
      <c r="M4417" s="49"/>
    </row>
    <row r="4418" spans="6:13" x14ac:dyDescent="0.25">
      <c r="F4418" t="s">
        <v>5985</v>
      </c>
      <c r="G4418">
        <v>89551</v>
      </c>
      <c r="H4418">
        <v>8135</v>
      </c>
      <c r="I4418" s="25" t="s">
        <v>2639</v>
      </c>
      <c r="J4418" t="s">
        <v>3437</v>
      </c>
      <c r="M4418" s="49"/>
    </row>
    <row r="4419" spans="6:13" x14ac:dyDescent="0.25">
      <c r="F4419" t="s">
        <v>5986</v>
      </c>
      <c r="G4419">
        <v>1936</v>
      </c>
      <c r="H4419">
        <v>14625</v>
      </c>
      <c r="I4419" s="25" t="s">
        <v>2756</v>
      </c>
      <c r="J4419" t="s">
        <v>2662</v>
      </c>
      <c r="M4419" s="49"/>
    </row>
    <row r="4420" spans="6:13" x14ac:dyDescent="0.25">
      <c r="F4420" t="s">
        <v>5987</v>
      </c>
      <c r="G4420">
        <v>86343</v>
      </c>
      <c r="H4420">
        <v>9772</v>
      </c>
      <c r="I4420" s="25" t="s">
        <v>2671</v>
      </c>
      <c r="J4420" t="s">
        <v>2738</v>
      </c>
      <c r="M4420" s="49"/>
    </row>
    <row r="4421" spans="6:13" x14ac:dyDescent="0.25">
      <c r="F4421" t="s">
        <v>5988</v>
      </c>
      <c r="G4421">
        <v>82549</v>
      </c>
      <c r="H4421">
        <v>9173</v>
      </c>
      <c r="I4421" s="25" t="s">
        <v>2671</v>
      </c>
      <c r="J4421" t="s">
        <v>3280</v>
      </c>
      <c r="M4421" s="49"/>
    </row>
    <row r="4422" spans="6:13" x14ac:dyDescent="0.25">
      <c r="F4422" t="s">
        <v>5989</v>
      </c>
      <c r="G4422">
        <v>7426</v>
      </c>
      <c r="H4422">
        <v>16073</v>
      </c>
      <c r="I4422" s="25" t="s">
        <v>3005</v>
      </c>
      <c r="J4422" t="s">
        <v>3239</v>
      </c>
      <c r="M4422" s="49"/>
    </row>
    <row r="4423" spans="6:13" x14ac:dyDescent="0.25">
      <c r="F4423" t="s">
        <v>5990</v>
      </c>
      <c r="G4423">
        <v>88376</v>
      </c>
      <c r="H4423">
        <v>8436</v>
      </c>
      <c r="I4423" s="25" t="s">
        <v>2639</v>
      </c>
      <c r="J4423" t="s">
        <v>2689</v>
      </c>
      <c r="M4423" s="49"/>
    </row>
    <row r="4424" spans="6:13" x14ac:dyDescent="0.25">
      <c r="F4424" t="s">
        <v>5991</v>
      </c>
      <c r="G4424">
        <v>96167</v>
      </c>
      <c r="H4424">
        <v>9471</v>
      </c>
      <c r="I4424" s="25" t="s">
        <v>2671</v>
      </c>
      <c r="J4424" t="s">
        <v>3013</v>
      </c>
      <c r="M4424" s="49"/>
    </row>
    <row r="4425" spans="6:13" x14ac:dyDescent="0.25">
      <c r="F4425" t="s">
        <v>5992</v>
      </c>
      <c r="G4425">
        <v>78126</v>
      </c>
      <c r="H4425">
        <v>8326</v>
      </c>
      <c r="I4425" s="25" t="s">
        <v>2639</v>
      </c>
      <c r="J4425" t="s">
        <v>3259</v>
      </c>
      <c r="M4425" s="49"/>
    </row>
    <row r="4426" spans="6:13" x14ac:dyDescent="0.25">
      <c r="F4426" t="s">
        <v>5993</v>
      </c>
      <c r="G4426">
        <v>78598</v>
      </c>
      <c r="H4426">
        <v>8327</v>
      </c>
      <c r="I4426" s="25" t="s">
        <v>2639</v>
      </c>
      <c r="J4426" t="s">
        <v>2898</v>
      </c>
      <c r="M4426" s="49"/>
    </row>
    <row r="4427" spans="6:13" x14ac:dyDescent="0.25">
      <c r="F4427" t="s">
        <v>5994</v>
      </c>
      <c r="G4427">
        <v>38154</v>
      </c>
      <c r="H4427">
        <v>3154</v>
      </c>
      <c r="I4427" s="25" t="s">
        <v>2695</v>
      </c>
      <c r="J4427" t="s">
        <v>2807</v>
      </c>
      <c r="M4427" s="49"/>
    </row>
    <row r="4428" spans="6:13" x14ac:dyDescent="0.25">
      <c r="F4428" t="s">
        <v>5994</v>
      </c>
      <c r="G4428">
        <v>38154</v>
      </c>
      <c r="H4428">
        <v>3154</v>
      </c>
      <c r="I4428" s="25" t="s">
        <v>2695</v>
      </c>
      <c r="J4428" t="s">
        <v>2807</v>
      </c>
      <c r="M4428" s="49"/>
    </row>
    <row r="4429" spans="6:13" x14ac:dyDescent="0.25">
      <c r="F4429" t="s">
        <v>5994</v>
      </c>
      <c r="G4429">
        <v>38154</v>
      </c>
      <c r="H4429">
        <v>3154</v>
      </c>
      <c r="I4429" s="25" t="s">
        <v>2695</v>
      </c>
      <c r="J4429" t="s">
        <v>2807</v>
      </c>
      <c r="M4429" s="49"/>
    </row>
    <row r="4430" spans="6:13" x14ac:dyDescent="0.25">
      <c r="F4430" t="s">
        <v>5995</v>
      </c>
      <c r="G4430">
        <v>86669</v>
      </c>
      <c r="H4430">
        <v>9185</v>
      </c>
      <c r="I4430" s="25" t="s">
        <v>2671</v>
      </c>
      <c r="J4430" t="s">
        <v>3136</v>
      </c>
      <c r="M4430" s="49"/>
    </row>
    <row r="4431" spans="6:13" x14ac:dyDescent="0.25">
      <c r="F4431" t="s">
        <v>5996</v>
      </c>
      <c r="G4431">
        <v>92281</v>
      </c>
      <c r="H4431">
        <v>9371</v>
      </c>
      <c r="I4431" s="25" t="s">
        <v>2671</v>
      </c>
      <c r="J4431" t="s">
        <v>3090</v>
      </c>
      <c r="M4431" s="49"/>
    </row>
    <row r="4432" spans="6:13" x14ac:dyDescent="0.25">
      <c r="F4432" t="s">
        <v>5997</v>
      </c>
      <c r="G4432">
        <v>61462</v>
      </c>
      <c r="H4432">
        <v>6434</v>
      </c>
      <c r="I4432" s="25" t="s">
        <v>2667</v>
      </c>
      <c r="J4432" t="s">
        <v>3285</v>
      </c>
      <c r="M4432" s="49"/>
    </row>
    <row r="4433" spans="6:13" x14ac:dyDescent="0.25">
      <c r="F4433" t="s">
        <v>5998</v>
      </c>
      <c r="G4433">
        <v>1824</v>
      </c>
      <c r="H4433">
        <v>14628</v>
      </c>
      <c r="I4433" s="25" t="s">
        <v>2756</v>
      </c>
      <c r="J4433" t="s">
        <v>2968</v>
      </c>
      <c r="M4433" s="49"/>
    </row>
    <row r="4434" spans="6:13" x14ac:dyDescent="0.25">
      <c r="F4434" t="s">
        <v>5999</v>
      </c>
      <c r="G4434">
        <v>2699</v>
      </c>
      <c r="H4434">
        <v>14625</v>
      </c>
      <c r="I4434" s="25" t="s">
        <v>2756</v>
      </c>
      <c r="J4434" t="s">
        <v>2662</v>
      </c>
      <c r="M4434" s="49"/>
    </row>
    <row r="4435" spans="6:13" x14ac:dyDescent="0.25">
      <c r="F4435" t="s">
        <v>6000</v>
      </c>
      <c r="G4435">
        <v>53639</v>
      </c>
      <c r="H4435">
        <v>5382</v>
      </c>
      <c r="I4435" s="25" t="s">
        <v>2644</v>
      </c>
      <c r="J4435" t="s">
        <v>2919</v>
      </c>
      <c r="M4435" s="49"/>
    </row>
    <row r="4436" spans="6:13" x14ac:dyDescent="0.25">
      <c r="F4436" t="s">
        <v>6001</v>
      </c>
      <c r="G4436">
        <v>6420</v>
      </c>
      <c r="H4436">
        <v>15089</v>
      </c>
      <c r="I4436" s="25" t="s">
        <v>2862</v>
      </c>
      <c r="J4436" t="s">
        <v>2972</v>
      </c>
      <c r="M4436" s="49"/>
    </row>
    <row r="4437" spans="6:13" x14ac:dyDescent="0.25">
      <c r="F4437" t="s">
        <v>6002</v>
      </c>
      <c r="G4437">
        <v>95692</v>
      </c>
      <c r="H4437">
        <v>9377</v>
      </c>
      <c r="I4437" s="25" t="s">
        <v>2671</v>
      </c>
      <c r="J4437" t="s">
        <v>3014</v>
      </c>
      <c r="M4437" s="49"/>
    </row>
    <row r="4438" spans="6:13" x14ac:dyDescent="0.25">
      <c r="F4438" t="s">
        <v>6003</v>
      </c>
      <c r="G4438">
        <v>95176</v>
      </c>
      <c r="H4438">
        <v>9475</v>
      </c>
      <c r="I4438" s="25" t="s">
        <v>2671</v>
      </c>
      <c r="J4438" t="s">
        <v>2822</v>
      </c>
      <c r="M4438" s="49"/>
    </row>
    <row r="4439" spans="6:13" x14ac:dyDescent="0.25">
      <c r="F4439" t="s">
        <v>2640</v>
      </c>
      <c r="G4439">
        <v>78465</v>
      </c>
      <c r="H4439">
        <v>8335</v>
      </c>
      <c r="I4439" s="25" t="s">
        <v>2639</v>
      </c>
      <c r="J4439" t="s">
        <v>2640</v>
      </c>
      <c r="M4439" s="49"/>
    </row>
    <row r="4440" spans="6:13" x14ac:dyDescent="0.25">
      <c r="F4440" t="s">
        <v>2640</v>
      </c>
      <c r="G4440">
        <v>78465</v>
      </c>
      <c r="H4440">
        <v>8335</v>
      </c>
      <c r="I4440" s="25" t="s">
        <v>2639</v>
      </c>
      <c r="J4440" t="s">
        <v>2640</v>
      </c>
      <c r="M4440" s="49"/>
    </row>
    <row r="4441" spans="6:13" x14ac:dyDescent="0.25">
      <c r="F4441" t="s">
        <v>2640</v>
      </c>
      <c r="G4441">
        <v>78464</v>
      </c>
      <c r="H4441">
        <v>8335</v>
      </c>
      <c r="I4441" s="25" t="s">
        <v>2639</v>
      </c>
      <c r="J4441" t="s">
        <v>2640</v>
      </c>
      <c r="M4441" s="49"/>
    </row>
    <row r="4442" spans="6:13" x14ac:dyDescent="0.25">
      <c r="F4442" t="s">
        <v>2640</v>
      </c>
      <c r="G4442">
        <v>78467</v>
      </c>
      <c r="H4442">
        <v>8335</v>
      </c>
      <c r="I4442" s="25" t="s">
        <v>2639</v>
      </c>
      <c r="J4442" t="s">
        <v>2640</v>
      </c>
      <c r="M4442" s="49"/>
    </row>
    <row r="4443" spans="6:13" x14ac:dyDescent="0.25">
      <c r="F4443" t="s">
        <v>2640</v>
      </c>
      <c r="G4443">
        <v>78462</v>
      </c>
      <c r="H4443">
        <v>8335</v>
      </c>
      <c r="I4443" s="25" t="s">
        <v>2639</v>
      </c>
      <c r="J4443" t="s">
        <v>2640</v>
      </c>
      <c r="M4443" s="49"/>
    </row>
    <row r="4444" spans="6:13" x14ac:dyDescent="0.25">
      <c r="F4444" t="s">
        <v>6004</v>
      </c>
      <c r="G4444">
        <v>54329</v>
      </c>
      <c r="H4444">
        <v>7235</v>
      </c>
      <c r="I4444" s="25" t="s">
        <v>2744</v>
      </c>
      <c r="J4444" t="s">
        <v>3016</v>
      </c>
      <c r="M4444" s="49"/>
    </row>
    <row r="4445" spans="6:13" x14ac:dyDescent="0.25">
      <c r="F4445" t="s">
        <v>6005</v>
      </c>
      <c r="G4445">
        <v>94357</v>
      </c>
      <c r="H4445">
        <v>9278</v>
      </c>
      <c r="I4445" s="25" t="s">
        <v>2671</v>
      </c>
      <c r="J4445" t="s">
        <v>2791</v>
      </c>
      <c r="M4445" s="49"/>
    </row>
    <row r="4446" spans="6:13" x14ac:dyDescent="0.25">
      <c r="F4446" t="s">
        <v>6006</v>
      </c>
      <c r="G4446">
        <v>71404</v>
      </c>
      <c r="H4446">
        <v>8119</v>
      </c>
      <c r="I4446" s="25" t="s">
        <v>2639</v>
      </c>
      <c r="J4446" t="s">
        <v>2908</v>
      </c>
      <c r="M4446" s="49"/>
    </row>
    <row r="4447" spans="6:13" x14ac:dyDescent="0.25">
      <c r="F4447" t="s">
        <v>6007</v>
      </c>
      <c r="G4447">
        <v>34497</v>
      </c>
      <c r="H4447">
        <v>6635</v>
      </c>
      <c r="I4447" s="25" t="s">
        <v>2667</v>
      </c>
      <c r="J4447" t="s">
        <v>2929</v>
      </c>
      <c r="M4447" s="49"/>
    </row>
    <row r="4448" spans="6:13" x14ac:dyDescent="0.25">
      <c r="F4448" t="s">
        <v>6008</v>
      </c>
      <c r="G4448">
        <v>54306</v>
      </c>
      <c r="H4448">
        <v>7235</v>
      </c>
      <c r="I4448" s="25" t="s">
        <v>2744</v>
      </c>
      <c r="J4448" t="s">
        <v>3016</v>
      </c>
      <c r="M4448" s="49"/>
    </row>
    <row r="4449" spans="6:13" x14ac:dyDescent="0.25">
      <c r="F4449" t="s">
        <v>6009</v>
      </c>
      <c r="G4449">
        <v>34327</v>
      </c>
      <c r="H4449">
        <v>6634</v>
      </c>
      <c r="I4449" s="25" t="s">
        <v>2667</v>
      </c>
      <c r="J4449" t="s">
        <v>2981</v>
      </c>
      <c r="M4449" s="49"/>
    </row>
    <row r="4450" spans="6:13" x14ac:dyDescent="0.25">
      <c r="F4450" t="s">
        <v>6010</v>
      </c>
      <c r="G4450">
        <v>99998</v>
      </c>
      <c r="H4450">
        <v>16064</v>
      </c>
      <c r="I4450" s="25" t="s">
        <v>3005</v>
      </c>
      <c r="J4450" t="s">
        <v>3026</v>
      </c>
      <c r="M4450" s="49"/>
    </row>
    <row r="4451" spans="6:13" x14ac:dyDescent="0.25">
      <c r="F4451" t="s">
        <v>6011</v>
      </c>
      <c r="G4451">
        <v>70825</v>
      </c>
      <c r="H4451">
        <v>8118</v>
      </c>
      <c r="I4451" s="25" t="s">
        <v>2639</v>
      </c>
      <c r="J4451" t="s">
        <v>2763</v>
      </c>
      <c r="M4451" s="49"/>
    </row>
    <row r="4452" spans="6:13" x14ac:dyDescent="0.25">
      <c r="F4452" t="s">
        <v>6012</v>
      </c>
      <c r="G4452">
        <v>70806</v>
      </c>
      <c r="H4452">
        <v>8118</v>
      </c>
      <c r="I4452" s="25" t="s">
        <v>2639</v>
      </c>
      <c r="J4452" t="s">
        <v>2763</v>
      </c>
      <c r="M4452" s="49"/>
    </row>
    <row r="4453" spans="6:13" x14ac:dyDescent="0.25">
      <c r="F4453" t="s">
        <v>6013</v>
      </c>
      <c r="G4453">
        <v>54675</v>
      </c>
      <c r="H4453">
        <v>7232</v>
      </c>
      <c r="I4453" s="25" t="s">
        <v>2744</v>
      </c>
      <c r="J4453" t="s">
        <v>2733</v>
      </c>
      <c r="M4453" s="49"/>
    </row>
    <row r="4454" spans="6:13" x14ac:dyDescent="0.25">
      <c r="F4454" t="s">
        <v>6014</v>
      </c>
      <c r="G4454">
        <v>41352</v>
      </c>
      <c r="H4454">
        <v>5162</v>
      </c>
      <c r="I4454" s="25" t="s">
        <v>2644</v>
      </c>
      <c r="J4454" t="s">
        <v>2954</v>
      </c>
      <c r="M4454" s="49"/>
    </row>
    <row r="4455" spans="6:13" x14ac:dyDescent="0.25">
      <c r="F4455" t="s">
        <v>6015</v>
      </c>
      <c r="G4455">
        <v>85092</v>
      </c>
      <c r="H4455">
        <v>9176</v>
      </c>
      <c r="I4455" s="25" t="s">
        <v>2671</v>
      </c>
      <c r="J4455" t="s">
        <v>2723</v>
      </c>
      <c r="M4455" s="49"/>
    </row>
    <row r="4456" spans="6:13" x14ac:dyDescent="0.25">
      <c r="F4456" t="s">
        <v>6016</v>
      </c>
      <c r="G4456">
        <v>24354</v>
      </c>
      <c r="H4456">
        <v>1058</v>
      </c>
      <c r="I4456" s="25" t="s">
        <v>2706</v>
      </c>
      <c r="J4456" t="s">
        <v>2707</v>
      </c>
      <c r="M4456" s="49"/>
    </row>
    <row r="4457" spans="6:13" x14ac:dyDescent="0.25">
      <c r="F4457" t="s">
        <v>6017</v>
      </c>
      <c r="G4457">
        <v>17459</v>
      </c>
      <c r="H4457">
        <v>13075</v>
      </c>
      <c r="I4457" s="25" t="s">
        <v>2812</v>
      </c>
      <c r="J4457" t="s">
        <v>2781</v>
      </c>
      <c r="M4457" s="49"/>
    </row>
    <row r="4458" spans="6:13" x14ac:dyDescent="0.25">
      <c r="F4458" t="s">
        <v>6018</v>
      </c>
      <c r="G4458">
        <v>94149</v>
      </c>
      <c r="H4458">
        <v>9275</v>
      </c>
      <c r="I4458" s="25" t="s">
        <v>2671</v>
      </c>
      <c r="J4458" t="s">
        <v>2819</v>
      </c>
      <c r="M4458" s="49"/>
    </row>
    <row r="4459" spans="6:13" x14ac:dyDescent="0.25">
      <c r="F4459" t="s">
        <v>6019</v>
      </c>
      <c r="G4459">
        <v>6366</v>
      </c>
      <c r="H4459">
        <v>15082</v>
      </c>
      <c r="I4459" s="25" t="s">
        <v>2862</v>
      </c>
      <c r="J4459" t="s">
        <v>2863</v>
      </c>
      <c r="M4459" s="49"/>
    </row>
    <row r="4460" spans="6:13" x14ac:dyDescent="0.25">
      <c r="F4460" t="s">
        <v>6020</v>
      </c>
      <c r="G4460">
        <v>56736</v>
      </c>
      <c r="H4460">
        <v>7137</v>
      </c>
      <c r="I4460" s="25" t="s">
        <v>2744</v>
      </c>
      <c r="J4460" t="s">
        <v>2867</v>
      </c>
      <c r="M4460" s="49"/>
    </row>
    <row r="4461" spans="6:13" x14ac:dyDescent="0.25">
      <c r="F4461" t="s">
        <v>6021</v>
      </c>
      <c r="G4461">
        <v>82288</v>
      </c>
      <c r="H4461">
        <v>9179</v>
      </c>
      <c r="I4461" s="25" t="s">
        <v>2671</v>
      </c>
      <c r="J4461" t="s">
        <v>2732</v>
      </c>
      <c r="M4461" s="49"/>
    </row>
    <row r="4462" spans="6:13" x14ac:dyDescent="0.25">
      <c r="F4462" t="s">
        <v>6022</v>
      </c>
      <c r="G4462">
        <v>2739</v>
      </c>
      <c r="H4462">
        <v>14626</v>
      </c>
      <c r="I4462" s="25" t="s">
        <v>2756</v>
      </c>
      <c r="J4462" t="s">
        <v>2771</v>
      </c>
      <c r="M4462" s="49"/>
    </row>
    <row r="4463" spans="6:13" x14ac:dyDescent="0.25">
      <c r="F4463" t="s">
        <v>6023</v>
      </c>
      <c r="G4463">
        <v>89359</v>
      </c>
      <c r="H4463">
        <v>9774</v>
      </c>
      <c r="I4463" s="25" t="s">
        <v>2671</v>
      </c>
      <c r="J4463" t="s">
        <v>2826</v>
      </c>
      <c r="M4463" s="49"/>
    </row>
    <row r="4464" spans="6:13" x14ac:dyDescent="0.25">
      <c r="F4464" t="s">
        <v>6024</v>
      </c>
      <c r="G4464">
        <v>93444</v>
      </c>
      <c r="H4464">
        <v>9372</v>
      </c>
      <c r="I4464" s="25" t="s">
        <v>2671</v>
      </c>
      <c r="J4464" t="s">
        <v>3144</v>
      </c>
      <c r="M4464" s="49"/>
    </row>
    <row r="4465" spans="6:13" x14ac:dyDescent="0.25">
      <c r="F4465" t="s">
        <v>6025</v>
      </c>
      <c r="G4465">
        <v>17329</v>
      </c>
      <c r="H4465">
        <v>13075</v>
      </c>
      <c r="I4465" s="25" t="s">
        <v>2812</v>
      </c>
      <c r="J4465" t="s">
        <v>2781</v>
      </c>
      <c r="M4465" s="49"/>
    </row>
    <row r="4466" spans="6:13" x14ac:dyDescent="0.25">
      <c r="F4466" t="s">
        <v>6026</v>
      </c>
      <c r="G4466">
        <v>84559</v>
      </c>
      <c r="H4466">
        <v>9183</v>
      </c>
      <c r="I4466" s="25" t="s">
        <v>2671</v>
      </c>
      <c r="J4466" t="s">
        <v>3095</v>
      </c>
      <c r="M4466" s="49"/>
    </row>
    <row r="4467" spans="6:13" x14ac:dyDescent="0.25">
      <c r="F4467" t="s">
        <v>6027</v>
      </c>
      <c r="G4467">
        <v>76703</v>
      </c>
      <c r="H4467">
        <v>8215</v>
      </c>
      <c r="I4467" s="25" t="s">
        <v>2639</v>
      </c>
      <c r="J4467" t="s">
        <v>3345</v>
      </c>
      <c r="M4467" s="49"/>
    </row>
    <row r="4468" spans="6:13" x14ac:dyDescent="0.25">
      <c r="F4468" t="s">
        <v>6028</v>
      </c>
      <c r="G4468">
        <v>18292</v>
      </c>
      <c r="H4468">
        <v>13072</v>
      </c>
      <c r="I4468" s="25" t="s">
        <v>2812</v>
      </c>
      <c r="J4468" t="s">
        <v>2657</v>
      </c>
      <c r="M4468" s="49"/>
    </row>
    <row r="4469" spans="6:13" x14ac:dyDescent="0.25">
      <c r="F4469" t="s">
        <v>6029</v>
      </c>
      <c r="G4469">
        <v>47559</v>
      </c>
      <c r="H4469">
        <v>5154</v>
      </c>
      <c r="I4469" s="25" t="s">
        <v>2644</v>
      </c>
      <c r="J4469" t="s">
        <v>2835</v>
      </c>
      <c r="M4469" s="49"/>
    </row>
    <row r="4470" spans="6:13" x14ac:dyDescent="0.25">
      <c r="F4470" t="s">
        <v>6030</v>
      </c>
      <c r="G4470">
        <v>99448</v>
      </c>
      <c r="H4470">
        <v>16071</v>
      </c>
      <c r="I4470" s="25" t="s">
        <v>3005</v>
      </c>
      <c r="J4470" t="s">
        <v>3129</v>
      </c>
      <c r="M4470" s="49"/>
    </row>
    <row r="4471" spans="6:13" x14ac:dyDescent="0.25">
      <c r="F4471" t="s">
        <v>6031</v>
      </c>
      <c r="G4471">
        <v>85402</v>
      </c>
      <c r="H4471">
        <v>9178</v>
      </c>
      <c r="I4471" s="25" t="s">
        <v>2671</v>
      </c>
      <c r="J4471" t="s">
        <v>2936</v>
      </c>
      <c r="M4471" s="49"/>
    </row>
    <row r="4472" spans="6:13" x14ac:dyDescent="0.25">
      <c r="F4472" t="s">
        <v>6032</v>
      </c>
      <c r="G4472">
        <v>72505</v>
      </c>
      <c r="H4472">
        <v>8437</v>
      </c>
      <c r="I4472" s="25" t="s">
        <v>2639</v>
      </c>
      <c r="J4472" t="s">
        <v>3341</v>
      </c>
      <c r="M4472" s="49"/>
    </row>
    <row r="4473" spans="6:13" x14ac:dyDescent="0.25">
      <c r="F4473" t="s">
        <v>6033</v>
      </c>
      <c r="G4473">
        <v>2957</v>
      </c>
      <c r="H4473">
        <v>14626</v>
      </c>
      <c r="I4473" s="25" t="s">
        <v>2756</v>
      </c>
      <c r="J4473" t="s">
        <v>2771</v>
      </c>
      <c r="M4473" s="49"/>
    </row>
    <row r="4474" spans="6:13" x14ac:dyDescent="0.25">
      <c r="F4474" t="s">
        <v>6033</v>
      </c>
      <c r="G4474">
        <v>2957</v>
      </c>
      <c r="H4474">
        <v>14626</v>
      </c>
      <c r="I4474" s="25" t="s">
        <v>2756</v>
      </c>
      <c r="J4474" t="s">
        <v>2771</v>
      </c>
      <c r="M4474" s="49"/>
    </row>
    <row r="4475" spans="6:13" x14ac:dyDescent="0.25">
      <c r="F4475" t="s">
        <v>6033</v>
      </c>
      <c r="G4475">
        <v>2957</v>
      </c>
      <c r="H4475">
        <v>14626</v>
      </c>
      <c r="I4475" s="25" t="s">
        <v>2756</v>
      </c>
      <c r="J4475" t="s">
        <v>2771</v>
      </c>
      <c r="M4475" s="49"/>
    </row>
    <row r="4476" spans="6:13" x14ac:dyDescent="0.25">
      <c r="F4476" t="s">
        <v>6034</v>
      </c>
      <c r="G4476">
        <v>74238</v>
      </c>
      <c r="H4476">
        <v>8126</v>
      </c>
      <c r="I4476" s="25" t="s">
        <v>2639</v>
      </c>
      <c r="J4476" t="s">
        <v>3901</v>
      </c>
      <c r="M4476" s="49"/>
    </row>
    <row r="4477" spans="6:13" x14ac:dyDescent="0.25">
      <c r="F4477" t="s">
        <v>6035</v>
      </c>
      <c r="G4477">
        <v>36460</v>
      </c>
      <c r="H4477">
        <v>16063</v>
      </c>
      <c r="I4477" s="25" t="s">
        <v>3005</v>
      </c>
      <c r="J4477" t="s">
        <v>3308</v>
      </c>
      <c r="M4477" s="49"/>
    </row>
    <row r="4478" spans="6:13" x14ac:dyDescent="0.25">
      <c r="F4478" t="s">
        <v>6036</v>
      </c>
      <c r="G4478">
        <v>47800</v>
      </c>
      <c r="H4478">
        <v>5114</v>
      </c>
      <c r="I4478" s="25" t="s">
        <v>2644</v>
      </c>
      <c r="J4478" t="s">
        <v>6037</v>
      </c>
      <c r="M4478" s="49"/>
    </row>
    <row r="4479" spans="6:13" x14ac:dyDescent="0.25">
      <c r="F4479" t="s">
        <v>6036</v>
      </c>
      <c r="G4479">
        <v>47805</v>
      </c>
      <c r="H4479">
        <v>5114</v>
      </c>
      <c r="I4479" s="25" t="s">
        <v>2644</v>
      </c>
      <c r="J4479" t="s">
        <v>6037</v>
      </c>
      <c r="M4479" s="49"/>
    </row>
    <row r="4480" spans="6:13" x14ac:dyDescent="0.25">
      <c r="F4480" t="s">
        <v>6036</v>
      </c>
      <c r="G4480">
        <v>47803</v>
      </c>
      <c r="H4480">
        <v>5114</v>
      </c>
      <c r="I4480" s="25" t="s">
        <v>2644</v>
      </c>
      <c r="J4480" t="s">
        <v>6037</v>
      </c>
      <c r="M4480" s="49"/>
    </row>
    <row r="4481" spans="6:13" x14ac:dyDescent="0.25">
      <c r="F4481" t="s">
        <v>6036</v>
      </c>
      <c r="G4481">
        <v>47799</v>
      </c>
      <c r="H4481">
        <v>5114</v>
      </c>
      <c r="I4481" s="25" t="s">
        <v>2644</v>
      </c>
      <c r="J4481" t="s">
        <v>6037</v>
      </c>
      <c r="M4481" s="49"/>
    </row>
    <row r="4482" spans="6:13" x14ac:dyDescent="0.25">
      <c r="F4482" t="s">
        <v>6036</v>
      </c>
      <c r="G4482">
        <v>47804</v>
      </c>
      <c r="H4482">
        <v>5114</v>
      </c>
      <c r="I4482" s="25" t="s">
        <v>2644</v>
      </c>
      <c r="J4482" t="s">
        <v>6037</v>
      </c>
      <c r="M4482" s="49"/>
    </row>
    <row r="4483" spans="6:13" x14ac:dyDescent="0.25">
      <c r="F4483" t="s">
        <v>6036</v>
      </c>
      <c r="G4483">
        <v>47829</v>
      </c>
      <c r="H4483">
        <v>5114</v>
      </c>
      <c r="I4483" s="25" t="s">
        <v>2644</v>
      </c>
      <c r="J4483" t="s">
        <v>6037</v>
      </c>
      <c r="M4483" s="49"/>
    </row>
    <row r="4484" spans="6:13" x14ac:dyDescent="0.25">
      <c r="F4484" t="s">
        <v>6036</v>
      </c>
      <c r="G4484">
        <v>47807</v>
      </c>
      <c r="H4484">
        <v>5114</v>
      </c>
      <c r="I4484" s="25" t="s">
        <v>2644</v>
      </c>
      <c r="J4484" t="s">
        <v>6037</v>
      </c>
      <c r="M4484" s="49"/>
    </row>
    <row r="4485" spans="6:13" x14ac:dyDescent="0.25">
      <c r="F4485" t="s">
        <v>6036</v>
      </c>
      <c r="G4485">
        <v>47798</v>
      </c>
      <c r="H4485">
        <v>5114</v>
      </c>
      <c r="I4485" s="25" t="s">
        <v>2644</v>
      </c>
      <c r="J4485" t="s">
        <v>6037</v>
      </c>
      <c r="M4485" s="49"/>
    </row>
    <row r="4486" spans="6:13" x14ac:dyDescent="0.25">
      <c r="F4486" t="s">
        <v>6036</v>
      </c>
      <c r="G4486">
        <v>47839</v>
      </c>
      <c r="H4486">
        <v>5114</v>
      </c>
      <c r="I4486" s="25" t="s">
        <v>2644</v>
      </c>
      <c r="J4486" t="s">
        <v>6037</v>
      </c>
      <c r="M4486" s="49"/>
    </row>
    <row r="4487" spans="6:13" x14ac:dyDescent="0.25">
      <c r="F4487" t="s">
        <v>6036</v>
      </c>
      <c r="G4487">
        <v>47802</v>
      </c>
      <c r="H4487">
        <v>5114</v>
      </c>
      <c r="I4487" s="25" t="s">
        <v>2644</v>
      </c>
      <c r="J4487" t="s">
        <v>6037</v>
      </c>
      <c r="M4487" s="49"/>
    </row>
    <row r="4488" spans="6:13" x14ac:dyDescent="0.25">
      <c r="F4488" t="s">
        <v>6036</v>
      </c>
      <c r="G4488">
        <v>47809</v>
      </c>
      <c r="H4488">
        <v>5114</v>
      </c>
      <c r="I4488" s="25" t="s">
        <v>2644</v>
      </c>
      <c r="J4488" t="s">
        <v>6037</v>
      </c>
      <c r="M4488" s="49"/>
    </row>
    <row r="4489" spans="6:13" x14ac:dyDescent="0.25">
      <c r="F4489" t="s">
        <v>6038</v>
      </c>
      <c r="G4489">
        <v>67757</v>
      </c>
      <c r="H4489">
        <v>7336</v>
      </c>
      <c r="I4489" s="25" t="s">
        <v>2744</v>
      </c>
      <c r="J4489" t="s">
        <v>2837</v>
      </c>
      <c r="M4489" s="49"/>
    </row>
    <row r="4490" spans="6:13" x14ac:dyDescent="0.25">
      <c r="F4490" t="s">
        <v>6039</v>
      </c>
      <c r="G4490">
        <v>1731</v>
      </c>
      <c r="H4490">
        <v>14628</v>
      </c>
      <c r="I4490" s="25" t="s">
        <v>2756</v>
      </c>
      <c r="J4490" t="s">
        <v>2968</v>
      </c>
      <c r="M4490" s="49"/>
    </row>
    <row r="4491" spans="6:13" x14ac:dyDescent="0.25">
      <c r="F4491" t="s">
        <v>6040</v>
      </c>
      <c r="G4491">
        <v>16766</v>
      </c>
      <c r="H4491">
        <v>12065</v>
      </c>
      <c r="I4491" s="25" t="s">
        <v>2977</v>
      </c>
      <c r="J4491" t="s">
        <v>2904</v>
      </c>
      <c r="M4491" s="49"/>
    </row>
    <row r="4492" spans="6:13" x14ac:dyDescent="0.25">
      <c r="F4492" t="s">
        <v>6041</v>
      </c>
      <c r="G4492">
        <v>25361</v>
      </c>
      <c r="H4492">
        <v>1061</v>
      </c>
      <c r="I4492" s="25" t="s">
        <v>2706</v>
      </c>
      <c r="J4492" t="s">
        <v>2998</v>
      </c>
      <c r="M4492" s="49"/>
    </row>
    <row r="4493" spans="6:13" x14ac:dyDescent="0.25">
      <c r="F4493" t="s">
        <v>6042</v>
      </c>
      <c r="G4493">
        <v>25569</v>
      </c>
      <c r="H4493">
        <v>1061</v>
      </c>
      <c r="I4493" s="25" t="s">
        <v>2706</v>
      </c>
      <c r="J4493" t="s">
        <v>2998</v>
      </c>
      <c r="M4493" s="49"/>
    </row>
    <row r="4494" spans="6:13" x14ac:dyDescent="0.25">
      <c r="F4494" t="s">
        <v>6043</v>
      </c>
      <c r="G4494">
        <v>74594</v>
      </c>
      <c r="H4494">
        <v>8127</v>
      </c>
      <c r="I4494" s="25" t="s">
        <v>2639</v>
      </c>
      <c r="J4494" t="s">
        <v>3747</v>
      </c>
      <c r="M4494" s="49"/>
    </row>
    <row r="4495" spans="6:13" x14ac:dyDescent="0.25">
      <c r="F4495" t="s">
        <v>6044</v>
      </c>
      <c r="G4495">
        <v>88079</v>
      </c>
      <c r="H4495">
        <v>8435</v>
      </c>
      <c r="I4495" s="25" t="s">
        <v>2639</v>
      </c>
      <c r="J4495" t="s">
        <v>3632</v>
      </c>
      <c r="M4495" s="49"/>
    </row>
    <row r="4496" spans="6:13" x14ac:dyDescent="0.25">
      <c r="F4496" t="s">
        <v>6045</v>
      </c>
      <c r="G4496">
        <v>56630</v>
      </c>
      <c r="H4496">
        <v>7137</v>
      </c>
      <c r="I4496" s="25" t="s">
        <v>2744</v>
      </c>
      <c r="J4496" t="s">
        <v>2867</v>
      </c>
      <c r="M4496" s="49"/>
    </row>
    <row r="4497" spans="6:13" x14ac:dyDescent="0.25">
      <c r="F4497" t="s">
        <v>6046</v>
      </c>
      <c r="G4497">
        <v>83708</v>
      </c>
      <c r="H4497">
        <v>9182</v>
      </c>
      <c r="I4497" s="25" t="s">
        <v>2671</v>
      </c>
      <c r="J4497" t="s">
        <v>2875</v>
      </c>
      <c r="M4497" s="49"/>
    </row>
    <row r="4498" spans="6:13" x14ac:dyDescent="0.25">
      <c r="F4498" t="s">
        <v>6047</v>
      </c>
      <c r="G4498">
        <v>52372</v>
      </c>
      <c r="H4498">
        <v>5358</v>
      </c>
      <c r="I4498" s="25" t="s">
        <v>2644</v>
      </c>
      <c r="J4498" t="s">
        <v>2727</v>
      </c>
      <c r="M4498" s="49"/>
    </row>
    <row r="4499" spans="6:13" x14ac:dyDescent="0.25">
      <c r="F4499" t="s">
        <v>6048</v>
      </c>
      <c r="G4499">
        <v>57223</v>
      </c>
      <c r="H4499">
        <v>5970</v>
      </c>
      <c r="I4499" s="25" t="s">
        <v>2644</v>
      </c>
      <c r="J4499" t="s">
        <v>2987</v>
      </c>
      <c r="M4499" s="49"/>
    </row>
    <row r="4500" spans="6:13" x14ac:dyDescent="0.25">
      <c r="F4500" t="s">
        <v>6049</v>
      </c>
      <c r="G4500">
        <v>97892</v>
      </c>
      <c r="H4500">
        <v>9677</v>
      </c>
      <c r="I4500" s="25" t="s">
        <v>2671</v>
      </c>
      <c r="J4500" t="s">
        <v>3148</v>
      </c>
      <c r="M4500" s="49"/>
    </row>
    <row r="4501" spans="6:13" x14ac:dyDescent="0.25">
      <c r="F4501" t="s">
        <v>6050</v>
      </c>
      <c r="G4501">
        <v>67706</v>
      </c>
      <c r="H4501">
        <v>7335</v>
      </c>
      <c r="I4501" s="25" t="s">
        <v>2744</v>
      </c>
      <c r="J4501" t="s">
        <v>3464</v>
      </c>
      <c r="M4501" s="49"/>
    </row>
    <row r="4502" spans="6:13" x14ac:dyDescent="0.25">
      <c r="F4502" t="s">
        <v>6051</v>
      </c>
      <c r="G4502">
        <v>67819</v>
      </c>
      <c r="H4502">
        <v>7333</v>
      </c>
      <c r="I4502" s="25" t="s">
        <v>2744</v>
      </c>
      <c r="J4502" t="s">
        <v>2724</v>
      </c>
      <c r="M4502" s="49"/>
    </row>
    <row r="4503" spans="6:13" x14ac:dyDescent="0.25">
      <c r="F4503" t="s">
        <v>6052</v>
      </c>
      <c r="G4503">
        <v>17391</v>
      </c>
      <c r="H4503">
        <v>13075</v>
      </c>
      <c r="I4503" s="25" t="s">
        <v>2812</v>
      </c>
      <c r="J4503" t="s">
        <v>2781</v>
      </c>
      <c r="M4503" s="49"/>
    </row>
    <row r="4504" spans="6:13" x14ac:dyDescent="0.25">
      <c r="F4504" t="s">
        <v>6053</v>
      </c>
      <c r="G4504">
        <v>65830</v>
      </c>
      <c r="H4504">
        <v>6436</v>
      </c>
      <c r="I4504" s="25" t="s">
        <v>2667</v>
      </c>
      <c r="J4504" t="s">
        <v>3351</v>
      </c>
      <c r="M4504" s="49"/>
    </row>
    <row r="4505" spans="6:13" x14ac:dyDescent="0.25">
      <c r="F4505" t="s">
        <v>6054</v>
      </c>
      <c r="G4505">
        <v>7387</v>
      </c>
      <c r="H4505">
        <v>16075</v>
      </c>
      <c r="I4505" s="25" t="s">
        <v>3005</v>
      </c>
      <c r="J4505" t="s">
        <v>4842</v>
      </c>
      <c r="M4505" s="49"/>
    </row>
    <row r="4506" spans="6:13" x14ac:dyDescent="0.25">
      <c r="F4506" t="s">
        <v>6055</v>
      </c>
      <c r="G4506">
        <v>63829</v>
      </c>
      <c r="H4506">
        <v>9671</v>
      </c>
      <c r="I4506" s="25" t="s">
        <v>2671</v>
      </c>
      <c r="J4506" t="s">
        <v>3074</v>
      </c>
      <c r="M4506" s="49"/>
    </row>
    <row r="4507" spans="6:13" x14ac:dyDescent="0.25">
      <c r="F4507" t="s">
        <v>6056</v>
      </c>
      <c r="G4507">
        <v>96317</v>
      </c>
      <c r="H4507">
        <v>9476</v>
      </c>
      <c r="I4507" s="25" t="s">
        <v>2671</v>
      </c>
      <c r="J4507" t="s">
        <v>6056</v>
      </c>
      <c r="M4507" s="49"/>
    </row>
    <row r="4508" spans="6:13" x14ac:dyDescent="0.25">
      <c r="F4508" t="s">
        <v>6057</v>
      </c>
      <c r="G4508">
        <v>76709</v>
      </c>
      <c r="H4508">
        <v>8215</v>
      </c>
      <c r="I4508" s="25" t="s">
        <v>2639</v>
      </c>
      <c r="J4508" t="s">
        <v>3345</v>
      </c>
      <c r="M4508" s="49"/>
    </row>
    <row r="4509" spans="6:13" x14ac:dyDescent="0.25">
      <c r="F4509" t="s">
        <v>6058</v>
      </c>
      <c r="G4509">
        <v>61476</v>
      </c>
      <c r="H4509">
        <v>6434</v>
      </c>
      <c r="I4509" s="25" t="s">
        <v>2667</v>
      </c>
      <c r="J4509" t="s">
        <v>3285</v>
      </c>
      <c r="M4509" s="49"/>
    </row>
    <row r="4510" spans="6:13" x14ac:dyDescent="0.25">
      <c r="F4510" t="s">
        <v>6059</v>
      </c>
      <c r="G4510">
        <v>87758</v>
      </c>
      <c r="H4510">
        <v>9778</v>
      </c>
      <c r="I4510" s="25" t="s">
        <v>2671</v>
      </c>
      <c r="J4510" t="s">
        <v>3081</v>
      </c>
      <c r="M4510" s="49"/>
    </row>
    <row r="4511" spans="6:13" x14ac:dyDescent="0.25">
      <c r="F4511" t="s">
        <v>6060</v>
      </c>
      <c r="G4511">
        <v>84178</v>
      </c>
      <c r="H4511">
        <v>9274</v>
      </c>
      <c r="I4511" s="25" t="s">
        <v>2671</v>
      </c>
      <c r="J4511" t="s">
        <v>2753</v>
      </c>
      <c r="M4511" s="49"/>
    </row>
    <row r="4512" spans="6:13" x14ac:dyDescent="0.25">
      <c r="F4512" t="s">
        <v>6061</v>
      </c>
      <c r="G4512">
        <v>25709</v>
      </c>
      <c r="H4512">
        <v>1051</v>
      </c>
      <c r="I4512" s="25" t="s">
        <v>2706</v>
      </c>
      <c r="J4512" t="s">
        <v>2718</v>
      </c>
      <c r="M4512" s="49"/>
    </row>
    <row r="4513" spans="6:13" x14ac:dyDescent="0.25">
      <c r="F4513" t="s">
        <v>6062</v>
      </c>
      <c r="G4513">
        <v>24119</v>
      </c>
      <c r="H4513">
        <v>1058</v>
      </c>
      <c r="I4513" s="25" t="s">
        <v>2706</v>
      </c>
      <c r="J4513" t="s">
        <v>2707</v>
      </c>
      <c r="M4513" s="49"/>
    </row>
    <row r="4514" spans="6:13" x14ac:dyDescent="0.25">
      <c r="F4514" t="s">
        <v>6063</v>
      </c>
      <c r="G4514">
        <v>18236</v>
      </c>
      <c r="H4514">
        <v>13072</v>
      </c>
      <c r="I4514" s="25" t="s">
        <v>2812</v>
      </c>
      <c r="J4514" t="s">
        <v>2657</v>
      </c>
      <c r="M4514" s="49"/>
    </row>
    <row r="4515" spans="6:13" x14ac:dyDescent="0.25">
      <c r="F4515" t="s">
        <v>6064</v>
      </c>
      <c r="G4515">
        <v>24848</v>
      </c>
      <c r="H4515">
        <v>1058</v>
      </c>
      <c r="I4515" s="25" t="s">
        <v>2706</v>
      </c>
      <c r="J4515" t="s">
        <v>2707</v>
      </c>
      <c r="M4515" s="49"/>
    </row>
    <row r="4516" spans="6:13" x14ac:dyDescent="0.25">
      <c r="F4516" t="s">
        <v>6064</v>
      </c>
      <c r="G4516">
        <v>24848</v>
      </c>
      <c r="H4516">
        <v>1059</v>
      </c>
      <c r="I4516" s="25" t="s">
        <v>2706</v>
      </c>
      <c r="J4516" t="s">
        <v>2975</v>
      </c>
      <c r="M4516" s="49"/>
    </row>
    <row r="4517" spans="6:13" x14ac:dyDescent="0.25">
      <c r="F4517" t="s">
        <v>6065</v>
      </c>
      <c r="G4517">
        <v>21529</v>
      </c>
      <c r="H4517">
        <v>1053</v>
      </c>
      <c r="I4517" s="25" t="s">
        <v>2706</v>
      </c>
      <c r="J4517" t="s">
        <v>2814</v>
      </c>
      <c r="M4517" s="49"/>
    </row>
    <row r="4518" spans="6:13" x14ac:dyDescent="0.25">
      <c r="F4518" t="s">
        <v>6066</v>
      </c>
      <c r="G4518">
        <v>17440</v>
      </c>
      <c r="H4518">
        <v>13075</v>
      </c>
      <c r="I4518" s="25" t="s">
        <v>2812</v>
      </c>
      <c r="J4518" t="s">
        <v>2781</v>
      </c>
      <c r="M4518" s="49"/>
    </row>
    <row r="4519" spans="6:13" x14ac:dyDescent="0.25">
      <c r="F4519" t="s">
        <v>6066</v>
      </c>
      <c r="G4519">
        <v>17440</v>
      </c>
      <c r="H4519">
        <v>13075</v>
      </c>
      <c r="I4519" s="25" t="s">
        <v>2812</v>
      </c>
      <c r="J4519" t="s">
        <v>2781</v>
      </c>
      <c r="M4519" s="49"/>
    </row>
    <row r="4520" spans="6:13" x14ac:dyDescent="0.25">
      <c r="F4520" t="s">
        <v>6066</v>
      </c>
      <c r="G4520">
        <v>17440</v>
      </c>
      <c r="H4520">
        <v>13075</v>
      </c>
      <c r="I4520" s="25" t="s">
        <v>2812</v>
      </c>
      <c r="J4520" t="s">
        <v>2781</v>
      </c>
      <c r="M4520" s="49"/>
    </row>
    <row r="4521" spans="6:13" x14ac:dyDescent="0.25">
      <c r="F4521" t="s">
        <v>6066</v>
      </c>
      <c r="G4521">
        <v>17440</v>
      </c>
      <c r="H4521">
        <v>13075</v>
      </c>
      <c r="I4521" s="25" t="s">
        <v>2812</v>
      </c>
      <c r="J4521" t="s">
        <v>2781</v>
      </c>
      <c r="M4521" s="49"/>
    </row>
    <row r="4522" spans="6:13" x14ac:dyDescent="0.25">
      <c r="F4522" t="s">
        <v>6066</v>
      </c>
      <c r="G4522">
        <v>17440</v>
      </c>
      <c r="H4522">
        <v>13075</v>
      </c>
      <c r="I4522" s="25" t="s">
        <v>2812</v>
      </c>
      <c r="J4522" t="s">
        <v>2781</v>
      </c>
      <c r="M4522" s="49"/>
    </row>
    <row r="4523" spans="6:13" x14ac:dyDescent="0.25">
      <c r="F4523" t="s">
        <v>6066</v>
      </c>
      <c r="G4523">
        <v>17440</v>
      </c>
      <c r="H4523">
        <v>13075</v>
      </c>
      <c r="I4523" s="25" t="s">
        <v>2812</v>
      </c>
      <c r="J4523" t="s">
        <v>2781</v>
      </c>
      <c r="M4523" s="49"/>
    </row>
    <row r="4524" spans="6:13" x14ac:dyDescent="0.25">
      <c r="F4524" t="s">
        <v>6066</v>
      </c>
      <c r="G4524">
        <v>17440</v>
      </c>
      <c r="H4524">
        <v>13075</v>
      </c>
      <c r="I4524" s="25" t="s">
        <v>2812</v>
      </c>
      <c r="J4524" t="s">
        <v>2781</v>
      </c>
      <c r="M4524" s="49"/>
    </row>
    <row r="4525" spans="6:13" x14ac:dyDescent="0.25">
      <c r="F4525" t="s">
        <v>6066</v>
      </c>
      <c r="G4525">
        <v>17440</v>
      </c>
      <c r="H4525">
        <v>13075</v>
      </c>
      <c r="I4525" s="25" t="s">
        <v>2812</v>
      </c>
      <c r="J4525" t="s">
        <v>2781</v>
      </c>
      <c r="M4525" s="49"/>
    </row>
    <row r="4526" spans="6:13" x14ac:dyDescent="0.25">
      <c r="F4526" t="s">
        <v>6066</v>
      </c>
      <c r="G4526">
        <v>17440</v>
      </c>
      <c r="H4526">
        <v>13075</v>
      </c>
      <c r="I4526" s="25" t="s">
        <v>2812</v>
      </c>
      <c r="J4526" t="s">
        <v>2781</v>
      </c>
      <c r="M4526" s="49"/>
    </row>
    <row r="4527" spans="6:13" x14ac:dyDescent="0.25">
      <c r="F4527" t="s">
        <v>6067</v>
      </c>
      <c r="G4527">
        <v>54536</v>
      </c>
      <c r="H4527">
        <v>7231</v>
      </c>
      <c r="I4527" s="25" t="s">
        <v>2744</v>
      </c>
      <c r="J4527" t="s">
        <v>2664</v>
      </c>
      <c r="M4527" s="49"/>
    </row>
    <row r="4528" spans="6:13" x14ac:dyDescent="0.25">
      <c r="F4528" t="s">
        <v>6068</v>
      </c>
      <c r="G4528">
        <v>56642</v>
      </c>
      <c r="H4528">
        <v>7137</v>
      </c>
      <c r="I4528" s="25" t="s">
        <v>2744</v>
      </c>
      <c r="J4528" t="s">
        <v>2867</v>
      </c>
      <c r="M4528" s="49"/>
    </row>
    <row r="4529" spans="6:13" x14ac:dyDescent="0.25">
      <c r="F4529" t="s">
        <v>6069</v>
      </c>
      <c r="G4529">
        <v>86381</v>
      </c>
      <c r="H4529">
        <v>9774</v>
      </c>
      <c r="I4529" s="25" t="s">
        <v>2671</v>
      </c>
      <c r="J4529" t="s">
        <v>2826</v>
      </c>
      <c r="M4529" s="49"/>
    </row>
    <row r="4530" spans="6:13" x14ac:dyDescent="0.25">
      <c r="F4530" t="s">
        <v>6070</v>
      </c>
      <c r="G4530">
        <v>21732</v>
      </c>
      <c r="H4530">
        <v>3359</v>
      </c>
      <c r="I4530" s="25" t="s">
        <v>2695</v>
      </c>
      <c r="J4530" t="s">
        <v>2779</v>
      </c>
      <c r="M4530" s="49"/>
    </row>
    <row r="4531" spans="6:13" x14ac:dyDescent="0.25">
      <c r="F4531" t="s">
        <v>6071</v>
      </c>
      <c r="G4531">
        <v>92703</v>
      </c>
      <c r="H4531">
        <v>9377</v>
      </c>
      <c r="I4531" s="25" t="s">
        <v>2671</v>
      </c>
      <c r="J4531" t="s">
        <v>3014</v>
      </c>
      <c r="M4531" s="49"/>
    </row>
    <row r="4532" spans="6:13" x14ac:dyDescent="0.25">
      <c r="F4532" t="s">
        <v>6072</v>
      </c>
      <c r="G4532">
        <v>23628</v>
      </c>
      <c r="H4532">
        <v>1053</v>
      </c>
      <c r="I4532" s="25" t="s">
        <v>2706</v>
      </c>
      <c r="J4532" t="s">
        <v>2814</v>
      </c>
      <c r="M4532" s="49"/>
    </row>
    <row r="4533" spans="6:13" x14ac:dyDescent="0.25">
      <c r="F4533" t="s">
        <v>6073</v>
      </c>
      <c r="G4533">
        <v>26736</v>
      </c>
      <c r="H4533">
        <v>3452</v>
      </c>
      <c r="I4533" s="25" t="s">
        <v>2695</v>
      </c>
      <c r="J4533" t="s">
        <v>2655</v>
      </c>
      <c r="M4533" s="49"/>
    </row>
    <row r="4534" spans="6:13" x14ac:dyDescent="0.25">
      <c r="F4534" t="s">
        <v>6074</v>
      </c>
      <c r="G4534">
        <v>82493</v>
      </c>
      <c r="H4534">
        <v>9180</v>
      </c>
      <c r="I4534" s="25" t="s">
        <v>2671</v>
      </c>
      <c r="J4534" t="s">
        <v>2768</v>
      </c>
      <c r="M4534" s="49"/>
    </row>
    <row r="4535" spans="6:13" x14ac:dyDescent="0.25">
      <c r="F4535" t="s">
        <v>6074</v>
      </c>
      <c r="G4535">
        <v>82494</v>
      </c>
      <c r="H4535">
        <v>9180</v>
      </c>
      <c r="I4535" s="25" t="s">
        <v>2671</v>
      </c>
      <c r="J4535" t="s">
        <v>2768</v>
      </c>
      <c r="M4535" s="49"/>
    </row>
    <row r="4536" spans="6:13" x14ac:dyDescent="0.25">
      <c r="F4536" t="s">
        <v>6075</v>
      </c>
      <c r="G4536">
        <v>73329</v>
      </c>
      <c r="H4536">
        <v>8117</v>
      </c>
      <c r="I4536" s="25" t="s">
        <v>2639</v>
      </c>
      <c r="J4536" t="s">
        <v>2710</v>
      </c>
      <c r="M4536" s="49"/>
    </row>
    <row r="4537" spans="6:13" x14ac:dyDescent="0.25">
      <c r="F4537" t="s">
        <v>6076</v>
      </c>
      <c r="G4537">
        <v>22958</v>
      </c>
      <c r="H4537">
        <v>1053</v>
      </c>
      <c r="I4537" s="25" t="s">
        <v>2706</v>
      </c>
      <c r="J4537" t="s">
        <v>2814</v>
      </c>
      <c r="M4537" s="49"/>
    </row>
    <row r="4538" spans="6:13" x14ac:dyDescent="0.25">
      <c r="F4538" t="s">
        <v>6077</v>
      </c>
      <c r="G4538">
        <v>76773</v>
      </c>
      <c r="H4538">
        <v>7334</v>
      </c>
      <c r="I4538" s="25" t="s">
        <v>2744</v>
      </c>
      <c r="J4538" t="s">
        <v>3494</v>
      </c>
      <c r="M4538" s="49"/>
    </row>
    <row r="4539" spans="6:13" x14ac:dyDescent="0.25">
      <c r="F4539" t="s">
        <v>6078</v>
      </c>
      <c r="G4539">
        <v>86556</v>
      </c>
      <c r="H4539">
        <v>9771</v>
      </c>
      <c r="I4539" s="25" t="s">
        <v>2671</v>
      </c>
      <c r="J4539" t="s">
        <v>2741</v>
      </c>
      <c r="M4539" s="49"/>
    </row>
    <row r="4540" spans="6:13" x14ac:dyDescent="0.25">
      <c r="F4540" t="s">
        <v>6079</v>
      </c>
      <c r="G4540">
        <v>29416</v>
      </c>
      <c r="H4540">
        <v>15081</v>
      </c>
      <c r="I4540" s="25" t="s">
        <v>2862</v>
      </c>
      <c r="J4540" t="s">
        <v>2649</v>
      </c>
      <c r="M4540" s="49"/>
    </row>
    <row r="4541" spans="6:13" x14ac:dyDescent="0.25">
      <c r="F4541" t="s">
        <v>6080</v>
      </c>
      <c r="G4541">
        <v>18225</v>
      </c>
      <c r="H4541">
        <v>13072</v>
      </c>
      <c r="I4541" s="25" t="s">
        <v>2812</v>
      </c>
      <c r="J4541" t="s">
        <v>2657</v>
      </c>
      <c r="M4541" s="49"/>
    </row>
    <row r="4542" spans="6:13" x14ac:dyDescent="0.25">
      <c r="F4542" t="s">
        <v>6081</v>
      </c>
      <c r="G4542">
        <v>37359</v>
      </c>
      <c r="H4542">
        <v>16061</v>
      </c>
      <c r="I4542" s="25" t="s">
        <v>3005</v>
      </c>
      <c r="J4542" t="s">
        <v>2730</v>
      </c>
      <c r="M4542" s="49"/>
    </row>
    <row r="4543" spans="6:13" x14ac:dyDescent="0.25">
      <c r="F4543" t="s">
        <v>6082</v>
      </c>
      <c r="G4543">
        <v>95508</v>
      </c>
      <c r="H4543">
        <v>9377</v>
      </c>
      <c r="I4543" s="25" t="s">
        <v>2671</v>
      </c>
      <c r="J4543" t="s">
        <v>3014</v>
      </c>
      <c r="M4543" s="49"/>
    </row>
    <row r="4544" spans="6:13" x14ac:dyDescent="0.25">
      <c r="F4544" t="s">
        <v>5006</v>
      </c>
      <c r="G4544">
        <v>95326</v>
      </c>
      <c r="H4544">
        <v>9477</v>
      </c>
      <c r="I4544" s="25" t="s">
        <v>2671</v>
      </c>
      <c r="J4544" t="s">
        <v>5006</v>
      </c>
      <c r="M4544" s="49"/>
    </row>
    <row r="4545" spans="6:13" x14ac:dyDescent="0.25">
      <c r="F4545" t="s">
        <v>6083</v>
      </c>
      <c r="G4545">
        <v>97900</v>
      </c>
      <c r="H4545">
        <v>8128</v>
      </c>
      <c r="I4545" s="25" t="s">
        <v>2639</v>
      </c>
      <c r="J4545" t="s">
        <v>2796</v>
      </c>
      <c r="M4545" s="49"/>
    </row>
    <row r="4546" spans="6:13" x14ac:dyDescent="0.25">
      <c r="F4546" t="s">
        <v>6084</v>
      </c>
      <c r="G4546">
        <v>25495</v>
      </c>
      <c r="H4546">
        <v>1056</v>
      </c>
      <c r="I4546" s="25" t="s">
        <v>2706</v>
      </c>
      <c r="J4546" t="s">
        <v>2932</v>
      </c>
      <c r="M4546" s="49"/>
    </row>
    <row r="4547" spans="6:13" x14ac:dyDescent="0.25">
      <c r="F4547" t="s">
        <v>6085</v>
      </c>
      <c r="G4547">
        <v>92245</v>
      </c>
      <c r="H4547">
        <v>9371</v>
      </c>
      <c r="I4547" s="25" t="s">
        <v>2671</v>
      </c>
      <c r="J4547" t="s">
        <v>3090</v>
      </c>
      <c r="M4547" s="49"/>
    </row>
    <row r="4548" spans="6:13" x14ac:dyDescent="0.25">
      <c r="F4548" t="s">
        <v>6086</v>
      </c>
      <c r="G4548">
        <v>91358</v>
      </c>
      <c r="H4548">
        <v>9474</v>
      </c>
      <c r="I4548" s="25" t="s">
        <v>2671</v>
      </c>
      <c r="J4548" t="s">
        <v>4313</v>
      </c>
      <c r="M4548" s="49"/>
    </row>
    <row r="4549" spans="6:13" x14ac:dyDescent="0.25">
      <c r="F4549" t="s">
        <v>6087</v>
      </c>
      <c r="G4549">
        <v>36093</v>
      </c>
      <c r="H4549">
        <v>6631</v>
      </c>
      <c r="I4549" s="25" t="s">
        <v>2667</v>
      </c>
      <c r="J4549" t="s">
        <v>2766</v>
      </c>
      <c r="M4549" s="49"/>
    </row>
    <row r="4550" spans="6:13" x14ac:dyDescent="0.25">
      <c r="F4550" t="s">
        <v>6088</v>
      </c>
      <c r="G4550">
        <v>74653</v>
      </c>
      <c r="H4550">
        <v>8126</v>
      </c>
      <c r="I4550" s="25" t="s">
        <v>2639</v>
      </c>
      <c r="J4550" t="s">
        <v>3901</v>
      </c>
      <c r="M4550" s="49"/>
    </row>
    <row r="4551" spans="6:13" x14ac:dyDescent="0.25">
      <c r="F4551" t="s">
        <v>6089</v>
      </c>
      <c r="G4551">
        <v>94550</v>
      </c>
      <c r="H4551">
        <v>9271</v>
      </c>
      <c r="I4551" s="25" t="s">
        <v>2671</v>
      </c>
      <c r="J4551" t="s">
        <v>2793</v>
      </c>
      <c r="M4551" s="49"/>
    </row>
    <row r="4552" spans="6:13" x14ac:dyDescent="0.25">
      <c r="F4552" t="s">
        <v>6090</v>
      </c>
      <c r="G4552">
        <v>95362</v>
      </c>
      <c r="H4552">
        <v>9477</v>
      </c>
      <c r="I4552" s="25" t="s">
        <v>2671</v>
      </c>
      <c r="J4552" t="s">
        <v>5006</v>
      </c>
      <c r="M4552" s="49"/>
    </row>
    <row r="4553" spans="6:13" x14ac:dyDescent="0.25">
      <c r="F4553" t="s">
        <v>6091</v>
      </c>
      <c r="G4553">
        <v>74635</v>
      </c>
      <c r="H4553">
        <v>8126</v>
      </c>
      <c r="I4553" s="25" t="s">
        <v>2639</v>
      </c>
      <c r="J4553" t="s">
        <v>3901</v>
      </c>
      <c r="M4553" s="49"/>
    </row>
    <row r="4554" spans="6:13" x14ac:dyDescent="0.25">
      <c r="F4554" t="s">
        <v>6092</v>
      </c>
      <c r="G4554">
        <v>76456</v>
      </c>
      <c r="H4554">
        <v>8216</v>
      </c>
      <c r="I4554" s="25" t="s">
        <v>2639</v>
      </c>
      <c r="J4554" t="s">
        <v>3185</v>
      </c>
      <c r="M4554" s="49"/>
    </row>
    <row r="4555" spans="6:13" x14ac:dyDescent="0.25">
      <c r="F4555" t="s">
        <v>6093</v>
      </c>
      <c r="G4555">
        <v>96328</v>
      </c>
      <c r="H4555">
        <v>9476</v>
      </c>
      <c r="I4555" s="25" t="s">
        <v>2671</v>
      </c>
      <c r="J4555" t="s">
        <v>6056</v>
      </c>
      <c r="M4555" s="49"/>
    </row>
    <row r="4556" spans="6:13" x14ac:dyDescent="0.25">
      <c r="F4556" t="s">
        <v>6094</v>
      </c>
      <c r="G4556">
        <v>97273</v>
      </c>
      <c r="H4556">
        <v>9679</v>
      </c>
      <c r="I4556" s="25" t="s">
        <v>2671</v>
      </c>
      <c r="J4556" t="s">
        <v>3049</v>
      </c>
      <c r="M4556" s="49"/>
    </row>
    <row r="4557" spans="6:13" x14ac:dyDescent="0.25">
      <c r="F4557" t="s">
        <v>6095</v>
      </c>
      <c r="G4557">
        <v>75057</v>
      </c>
      <c r="H4557">
        <v>8215</v>
      </c>
      <c r="I4557" s="25" t="s">
        <v>2639</v>
      </c>
      <c r="J4557" t="s">
        <v>3345</v>
      </c>
      <c r="M4557" s="49"/>
    </row>
    <row r="4558" spans="6:13" x14ac:dyDescent="0.25">
      <c r="F4558" t="s">
        <v>6096</v>
      </c>
      <c r="G4558">
        <v>51515</v>
      </c>
      <c r="H4558">
        <v>5378</v>
      </c>
      <c r="I4558" s="25" t="s">
        <v>2644</v>
      </c>
      <c r="J4558" t="s">
        <v>3530</v>
      </c>
      <c r="M4558" s="49"/>
    </row>
    <row r="4559" spans="6:13" x14ac:dyDescent="0.25">
      <c r="F4559" t="s">
        <v>2837</v>
      </c>
      <c r="G4559">
        <v>66869</v>
      </c>
      <c r="H4559">
        <v>7336</v>
      </c>
      <c r="I4559" s="25" t="s">
        <v>2744</v>
      </c>
      <c r="J4559" t="s">
        <v>2837</v>
      </c>
      <c r="M4559" s="49"/>
    </row>
    <row r="4560" spans="6:13" x14ac:dyDescent="0.25">
      <c r="F4560" t="s">
        <v>6097</v>
      </c>
      <c r="G4560">
        <v>79790</v>
      </c>
      <c r="H4560">
        <v>8337</v>
      </c>
      <c r="I4560" s="25" t="s">
        <v>2639</v>
      </c>
      <c r="J4560" t="s">
        <v>2869</v>
      </c>
      <c r="M4560" s="49"/>
    </row>
    <row r="4561" spans="6:13" x14ac:dyDescent="0.25">
      <c r="F4561" t="s">
        <v>6098</v>
      </c>
      <c r="G4561">
        <v>29482</v>
      </c>
      <c r="H4561">
        <v>3354</v>
      </c>
      <c r="I4561" s="25" t="s">
        <v>2695</v>
      </c>
      <c r="J4561" t="s">
        <v>2853</v>
      </c>
      <c r="M4561" s="49"/>
    </row>
    <row r="4562" spans="6:13" x14ac:dyDescent="0.25">
      <c r="F4562" t="s">
        <v>6099</v>
      </c>
      <c r="G4562">
        <v>72127</v>
      </c>
      <c r="H4562">
        <v>8416</v>
      </c>
      <c r="I4562" s="25" t="s">
        <v>2639</v>
      </c>
      <c r="J4562" t="s">
        <v>3085</v>
      </c>
      <c r="M4562" s="49"/>
    </row>
    <row r="4563" spans="6:13" x14ac:dyDescent="0.25">
      <c r="F4563" t="s">
        <v>6100</v>
      </c>
      <c r="G4563">
        <v>27449</v>
      </c>
      <c r="H4563">
        <v>3359</v>
      </c>
      <c r="I4563" s="25" t="s">
        <v>2695</v>
      </c>
      <c r="J4563" t="s">
        <v>2779</v>
      </c>
      <c r="M4563" s="49"/>
    </row>
    <row r="4564" spans="6:13" x14ac:dyDescent="0.25">
      <c r="F4564" t="s">
        <v>6101</v>
      </c>
      <c r="G4564">
        <v>86500</v>
      </c>
      <c r="H4564">
        <v>9772</v>
      </c>
      <c r="I4564" s="25" t="s">
        <v>2671</v>
      </c>
      <c r="J4564" t="s">
        <v>2738</v>
      </c>
      <c r="M4564" s="49"/>
    </row>
    <row r="4565" spans="6:13" x14ac:dyDescent="0.25">
      <c r="F4565" t="s">
        <v>6102</v>
      </c>
      <c r="G4565">
        <v>99707</v>
      </c>
      <c r="H4565">
        <v>16065</v>
      </c>
      <c r="I4565" s="25" t="s">
        <v>3005</v>
      </c>
      <c r="J4565" t="s">
        <v>3153</v>
      </c>
      <c r="M4565" s="49"/>
    </row>
    <row r="4566" spans="6:13" x14ac:dyDescent="0.25">
      <c r="F4566" t="s">
        <v>6103</v>
      </c>
      <c r="G4566">
        <v>54655</v>
      </c>
      <c r="H4566">
        <v>7232</v>
      </c>
      <c r="I4566" s="25" t="s">
        <v>2744</v>
      </c>
      <c r="J4566" t="s">
        <v>2733</v>
      </c>
      <c r="M4566" s="49"/>
    </row>
    <row r="4567" spans="6:13" x14ac:dyDescent="0.25">
      <c r="F4567" t="s">
        <v>6104</v>
      </c>
      <c r="G4567">
        <v>93164</v>
      </c>
      <c r="H4567">
        <v>9375</v>
      </c>
      <c r="I4567" s="25" t="s">
        <v>2671</v>
      </c>
      <c r="J4567" t="s">
        <v>2986</v>
      </c>
      <c r="M4567" s="49"/>
    </row>
    <row r="4568" spans="6:13" x14ac:dyDescent="0.25">
      <c r="F4568" t="s">
        <v>6105</v>
      </c>
      <c r="G4568">
        <v>18299</v>
      </c>
      <c r="H4568">
        <v>13072</v>
      </c>
      <c r="I4568" s="25" t="s">
        <v>2812</v>
      </c>
      <c r="J4568" t="s">
        <v>2657</v>
      </c>
      <c r="M4568" s="49"/>
    </row>
    <row r="4569" spans="6:13" x14ac:dyDescent="0.25">
      <c r="F4569" t="s">
        <v>6106</v>
      </c>
      <c r="G4569">
        <v>30880</v>
      </c>
      <c r="H4569">
        <v>3241</v>
      </c>
      <c r="I4569" s="25" t="s">
        <v>2695</v>
      </c>
      <c r="J4569" t="s">
        <v>2942</v>
      </c>
      <c r="M4569" s="49"/>
    </row>
    <row r="4570" spans="6:13" x14ac:dyDescent="0.25">
      <c r="F4570" t="s">
        <v>6107</v>
      </c>
      <c r="G4570">
        <v>84082</v>
      </c>
      <c r="H4570">
        <v>9278</v>
      </c>
      <c r="I4570" s="25" t="s">
        <v>2671</v>
      </c>
      <c r="J4570" t="s">
        <v>2791</v>
      </c>
      <c r="M4570" s="49"/>
    </row>
    <row r="4571" spans="6:13" x14ac:dyDescent="0.25">
      <c r="F4571" t="s">
        <v>6108</v>
      </c>
      <c r="G4571">
        <v>24235</v>
      </c>
      <c r="H4571">
        <v>1057</v>
      </c>
      <c r="I4571" s="25" t="s">
        <v>2706</v>
      </c>
      <c r="J4571" t="s">
        <v>2934</v>
      </c>
      <c r="M4571" s="49"/>
    </row>
    <row r="4572" spans="6:13" x14ac:dyDescent="0.25">
      <c r="F4572" t="s">
        <v>6109</v>
      </c>
      <c r="G4572">
        <v>87760</v>
      </c>
      <c r="H4572">
        <v>9778</v>
      </c>
      <c r="I4572" s="25" t="s">
        <v>2671</v>
      </c>
      <c r="J4572" t="s">
        <v>3081</v>
      </c>
      <c r="M4572" s="49"/>
    </row>
    <row r="4573" spans="6:13" x14ac:dyDescent="0.25">
      <c r="F4573" t="s">
        <v>6110</v>
      </c>
      <c r="G4573">
        <v>29331</v>
      </c>
      <c r="H4573">
        <v>3351</v>
      </c>
      <c r="I4573" s="25" t="s">
        <v>2695</v>
      </c>
      <c r="J4573" t="s">
        <v>2717</v>
      </c>
      <c r="M4573" s="49"/>
    </row>
    <row r="4574" spans="6:13" x14ac:dyDescent="0.25">
      <c r="F4574" t="s">
        <v>6111</v>
      </c>
      <c r="G4574">
        <v>49549</v>
      </c>
      <c r="H4574">
        <v>5566</v>
      </c>
      <c r="I4574" s="25" t="s">
        <v>2644</v>
      </c>
      <c r="J4574" t="s">
        <v>3000</v>
      </c>
      <c r="M4574" s="49"/>
    </row>
    <row r="4575" spans="6:13" x14ac:dyDescent="0.25">
      <c r="F4575" t="s">
        <v>6112</v>
      </c>
      <c r="G4575">
        <v>25926</v>
      </c>
      <c r="H4575">
        <v>1054</v>
      </c>
      <c r="I4575" s="25" t="s">
        <v>2706</v>
      </c>
      <c r="J4575" t="s">
        <v>2816</v>
      </c>
      <c r="M4575" s="49"/>
    </row>
    <row r="4576" spans="6:13" x14ac:dyDescent="0.25">
      <c r="F4576" t="s">
        <v>6113</v>
      </c>
      <c r="G4576">
        <v>68526</v>
      </c>
      <c r="H4576">
        <v>8226</v>
      </c>
      <c r="I4576" s="25" t="s">
        <v>2639</v>
      </c>
      <c r="J4576" t="s">
        <v>3063</v>
      </c>
      <c r="M4576" s="49"/>
    </row>
    <row r="4577" spans="6:13" x14ac:dyDescent="0.25">
      <c r="F4577" t="s">
        <v>6114</v>
      </c>
      <c r="G4577">
        <v>48366</v>
      </c>
      <c r="H4577">
        <v>5566</v>
      </c>
      <c r="I4577" s="25" t="s">
        <v>2644</v>
      </c>
      <c r="J4577" t="s">
        <v>3000</v>
      </c>
      <c r="M4577" s="49"/>
    </row>
    <row r="4578" spans="6:13" x14ac:dyDescent="0.25">
      <c r="F4578" t="s">
        <v>2633</v>
      </c>
      <c r="G4578">
        <v>32791</v>
      </c>
      <c r="H4578">
        <v>5766</v>
      </c>
      <c r="I4578" s="25" t="s">
        <v>2644</v>
      </c>
      <c r="J4578" t="s">
        <v>2844</v>
      </c>
      <c r="M4578" s="49"/>
    </row>
    <row r="4579" spans="6:13" x14ac:dyDescent="0.25">
      <c r="F4579" t="s">
        <v>6115</v>
      </c>
      <c r="G4579">
        <v>25566</v>
      </c>
      <c r="H4579">
        <v>1061</v>
      </c>
      <c r="I4579" s="25" t="s">
        <v>2706</v>
      </c>
      <c r="J4579" t="s">
        <v>2998</v>
      </c>
      <c r="M4579" s="49"/>
    </row>
    <row r="4580" spans="6:13" x14ac:dyDescent="0.25">
      <c r="F4580" t="s">
        <v>6116</v>
      </c>
      <c r="G4580">
        <v>49774</v>
      </c>
      <c r="H4580">
        <v>3454</v>
      </c>
      <c r="I4580" s="25" t="s">
        <v>2695</v>
      </c>
      <c r="J4580" t="s">
        <v>2739</v>
      </c>
      <c r="M4580" s="49"/>
    </row>
    <row r="4581" spans="6:13" x14ac:dyDescent="0.25">
      <c r="F4581" t="s">
        <v>6117</v>
      </c>
      <c r="G4581">
        <v>35633</v>
      </c>
      <c r="H4581">
        <v>6532</v>
      </c>
      <c r="I4581" s="25" t="s">
        <v>2667</v>
      </c>
      <c r="J4581" t="s">
        <v>3176</v>
      </c>
      <c r="M4581" s="49"/>
    </row>
    <row r="4582" spans="6:13" x14ac:dyDescent="0.25">
      <c r="F4582" t="s">
        <v>6118</v>
      </c>
      <c r="G4582">
        <v>56112</v>
      </c>
      <c r="H4582">
        <v>7141</v>
      </c>
      <c r="I4582" s="25" t="s">
        <v>2744</v>
      </c>
      <c r="J4582" t="s">
        <v>3009</v>
      </c>
      <c r="M4582" s="49"/>
    </row>
    <row r="4583" spans="6:13" x14ac:dyDescent="0.25">
      <c r="F4583" t="s">
        <v>6119</v>
      </c>
      <c r="G4583">
        <v>35094</v>
      </c>
      <c r="H4583">
        <v>6534</v>
      </c>
      <c r="I4583" s="25" t="s">
        <v>2667</v>
      </c>
      <c r="J4583" t="s">
        <v>3092</v>
      </c>
      <c r="M4583" s="49"/>
    </row>
    <row r="4584" spans="6:13" x14ac:dyDescent="0.25">
      <c r="F4584" t="s">
        <v>6120</v>
      </c>
      <c r="G4584">
        <v>77933</v>
      </c>
      <c r="H4584">
        <v>8317</v>
      </c>
      <c r="I4584" s="25" t="s">
        <v>2639</v>
      </c>
      <c r="J4584" t="s">
        <v>2692</v>
      </c>
      <c r="M4584" s="49"/>
    </row>
    <row r="4585" spans="6:13" x14ac:dyDescent="0.25">
      <c r="F4585" t="s">
        <v>6121</v>
      </c>
      <c r="G4585">
        <v>31246</v>
      </c>
      <c r="H4585">
        <v>3157</v>
      </c>
      <c r="I4585" s="25" t="s">
        <v>2695</v>
      </c>
      <c r="J4585" t="s">
        <v>2930</v>
      </c>
      <c r="M4585" s="49"/>
    </row>
    <row r="4586" spans="6:13" x14ac:dyDescent="0.25">
      <c r="F4586" t="s">
        <v>6122</v>
      </c>
      <c r="G4586">
        <v>89150</v>
      </c>
      <c r="H4586">
        <v>8425</v>
      </c>
      <c r="I4586" s="25" t="s">
        <v>2639</v>
      </c>
      <c r="J4586" t="s">
        <v>2648</v>
      </c>
      <c r="M4586" s="49"/>
    </row>
    <row r="4587" spans="6:13" x14ac:dyDescent="0.25">
      <c r="F4587" t="s">
        <v>6123</v>
      </c>
      <c r="G4587">
        <v>18279</v>
      </c>
      <c r="H4587">
        <v>13072</v>
      </c>
      <c r="I4587" s="25" t="s">
        <v>2812</v>
      </c>
      <c r="J4587" t="s">
        <v>2657</v>
      </c>
      <c r="M4587" s="49"/>
    </row>
    <row r="4588" spans="6:13" x14ac:dyDescent="0.25">
      <c r="F4588" t="s">
        <v>6124</v>
      </c>
      <c r="G4588">
        <v>94551</v>
      </c>
      <c r="H4588">
        <v>9271</v>
      </c>
      <c r="I4588" s="25" t="s">
        <v>2671</v>
      </c>
      <c r="J4588" t="s">
        <v>2793</v>
      </c>
      <c r="M4588" s="49"/>
    </row>
    <row r="4589" spans="6:13" x14ac:dyDescent="0.25">
      <c r="F4589" t="s">
        <v>6125</v>
      </c>
      <c r="G4589">
        <v>93462</v>
      </c>
      <c r="H4589">
        <v>9372</v>
      </c>
      <c r="I4589" s="25" t="s">
        <v>2671</v>
      </c>
      <c r="J4589" t="s">
        <v>3144</v>
      </c>
      <c r="M4589" s="49"/>
    </row>
    <row r="4590" spans="6:13" x14ac:dyDescent="0.25">
      <c r="F4590" t="s">
        <v>6126</v>
      </c>
      <c r="G4590">
        <v>67466</v>
      </c>
      <c r="H4590">
        <v>7332</v>
      </c>
      <c r="I4590" s="25" t="s">
        <v>2744</v>
      </c>
      <c r="J4590" t="s">
        <v>3061</v>
      </c>
      <c r="M4590" s="49"/>
    </row>
    <row r="4591" spans="6:13" x14ac:dyDescent="0.25">
      <c r="F4591" t="s">
        <v>6127</v>
      </c>
      <c r="G4591">
        <v>67245</v>
      </c>
      <c r="H4591">
        <v>7338</v>
      </c>
      <c r="I4591" s="25" t="s">
        <v>2744</v>
      </c>
      <c r="J4591" t="s">
        <v>3069</v>
      </c>
      <c r="M4591" s="49"/>
    </row>
    <row r="4592" spans="6:13" x14ac:dyDescent="0.25">
      <c r="F4592" t="s">
        <v>6128</v>
      </c>
      <c r="G4592">
        <v>86862</v>
      </c>
      <c r="H4592">
        <v>9777</v>
      </c>
      <c r="I4592" s="25" t="s">
        <v>2671</v>
      </c>
      <c r="J4592" t="s">
        <v>2858</v>
      </c>
      <c r="M4592" s="49"/>
    </row>
    <row r="4593" spans="6:13" x14ac:dyDescent="0.25">
      <c r="F4593" t="s">
        <v>6129</v>
      </c>
      <c r="G4593">
        <v>68623</v>
      </c>
      <c r="H4593">
        <v>6431</v>
      </c>
      <c r="I4593" s="25" t="s">
        <v>2667</v>
      </c>
      <c r="J4593" t="s">
        <v>2686</v>
      </c>
      <c r="M4593" s="49"/>
    </row>
    <row r="4594" spans="6:13" x14ac:dyDescent="0.25">
      <c r="F4594" t="s">
        <v>6130</v>
      </c>
      <c r="G4594">
        <v>31195</v>
      </c>
      <c r="H4594">
        <v>3254</v>
      </c>
      <c r="I4594" s="25" t="s">
        <v>2695</v>
      </c>
      <c r="J4594" t="s">
        <v>2817</v>
      </c>
      <c r="M4594" s="49"/>
    </row>
    <row r="4595" spans="6:13" x14ac:dyDescent="0.25">
      <c r="F4595" t="s">
        <v>6131</v>
      </c>
      <c r="G4595">
        <v>21769</v>
      </c>
      <c r="H4595">
        <v>3352</v>
      </c>
      <c r="I4595" s="25" t="s">
        <v>2695</v>
      </c>
      <c r="J4595" t="s">
        <v>2700</v>
      </c>
      <c r="M4595" s="49"/>
    </row>
    <row r="4596" spans="6:13" x14ac:dyDescent="0.25">
      <c r="F4596" t="s">
        <v>6132</v>
      </c>
      <c r="G4596">
        <v>94405</v>
      </c>
      <c r="H4596">
        <v>9279</v>
      </c>
      <c r="I4596" s="25" t="s">
        <v>2671</v>
      </c>
      <c r="J4596" t="s">
        <v>4195</v>
      </c>
      <c r="M4596" s="49"/>
    </row>
    <row r="4597" spans="6:13" x14ac:dyDescent="0.25">
      <c r="F4597" t="s">
        <v>6133</v>
      </c>
      <c r="G4597">
        <v>76829</v>
      </c>
      <c r="H4597">
        <v>7313</v>
      </c>
      <c r="I4597" s="25" t="s">
        <v>2744</v>
      </c>
      <c r="J4597" t="s">
        <v>6134</v>
      </c>
      <c r="M4597" s="49"/>
    </row>
    <row r="4598" spans="6:13" x14ac:dyDescent="0.25">
      <c r="F4598" t="s">
        <v>6133</v>
      </c>
      <c r="G4598">
        <v>76829</v>
      </c>
      <c r="H4598">
        <v>7313</v>
      </c>
      <c r="I4598" s="25" t="s">
        <v>2744</v>
      </c>
      <c r="J4598" t="s">
        <v>6134</v>
      </c>
      <c r="M4598" s="49"/>
    </row>
    <row r="4599" spans="6:13" x14ac:dyDescent="0.25">
      <c r="F4599" t="s">
        <v>6133</v>
      </c>
      <c r="G4599">
        <v>76829</v>
      </c>
      <c r="H4599">
        <v>7337</v>
      </c>
      <c r="I4599" s="25" t="s">
        <v>2744</v>
      </c>
      <c r="J4599" t="s">
        <v>2877</v>
      </c>
      <c r="M4599" s="49"/>
    </row>
    <row r="4600" spans="6:13" x14ac:dyDescent="0.25">
      <c r="F4600" t="s">
        <v>6133</v>
      </c>
      <c r="G4600">
        <v>76829</v>
      </c>
      <c r="H4600">
        <v>7337</v>
      </c>
      <c r="I4600" s="25" t="s">
        <v>2744</v>
      </c>
      <c r="J4600" t="s">
        <v>2877</v>
      </c>
      <c r="M4600" s="49"/>
    </row>
    <row r="4601" spans="6:13" x14ac:dyDescent="0.25">
      <c r="F4601" t="s">
        <v>6135</v>
      </c>
      <c r="G4601">
        <v>89361</v>
      </c>
      <c r="H4601">
        <v>9774</v>
      </c>
      <c r="I4601" s="25" t="s">
        <v>2671</v>
      </c>
      <c r="J4601" t="s">
        <v>2826</v>
      </c>
      <c r="M4601" s="49"/>
    </row>
    <row r="4602" spans="6:13" x14ac:dyDescent="0.25">
      <c r="F4602" t="s">
        <v>6136</v>
      </c>
      <c r="G4602">
        <v>31628</v>
      </c>
      <c r="H4602">
        <v>3256</v>
      </c>
      <c r="I4602" s="25" t="s">
        <v>2695</v>
      </c>
      <c r="J4602" t="s">
        <v>2892</v>
      </c>
      <c r="M4602" s="49"/>
    </row>
    <row r="4603" spans="6:13" x14ac:dyDescent="0.25">
      <c r="F4603" t="s">
        <v>6137</v>
      </c>
      <c r="G4603">
        <v>6188</v>
      </c>
      <c r="H4603">
        <v>15088</v>
      </c>
      <c r="I4603" s="25" t="s">
        <v>2862</v>
      </c>
      <c r="J4603" t="s">
        <v>2965</v>
      </c>
      <c r="M4603" s="49"/>
    </row>
    <row r="4604" spans="6:13" x14ac:dyDescent="0.25">
      <c r="F4604" t="s">
        <v>6138</v>
      </c>
      <c r="G4604">
        <v>86899</v>
      </c>
      <c r="H4604">
        <v>9181</v>
      </c>
      <c r="I4604" s="25" t="s">
        <v>2671</v>
      </c>
      <c r="J4604" t="s">
        <v>3126</v>
      </c>
      <c r="M4604" s="49"/>
    </row>
    <row r="4605" spans="6:13" x14ac:dyDescent="0.25">
      <c r="F4605" t="s">
        <v>6139</v>
      </c>
      <c r="G4605">
        <v>82290</v>
      </c>
      <c r="H4605">
        <v>9179</v>
      </c>
      <c r="I4605" s="25" t="s">
        <v>2671</v>
      </c>
      <c r="J4605" t="s">
        <v>2732</v>
      </c>
      <c r="M4605" s="49"/>
    </row>
    <row r="4606" spans="6:13" x14ac:dyDescent="0.25">
      <c r="F4606" t="s">
        <v>6140</v>
      </c>
      <c r="G4606">
        <v>54526</v>
      </c>
      <c r="H4606">
        <v>7231</v>
      </c>
      <c r="I4606" s="25" t="s">
        <v>2744</v>
      </c>
      <c r="J4606" t="s">
        <v>2664</v>
      </c>
      <c r="M4606" s="49"/>
    </row>
    <row r="4607" spans="6:13" x14ac:dyDescent="0.25">
      <c r="F4607" t="s">
        <v>2753</v>
      </c>
      <c r="G4607">
        <v>84034</v>
      </c>
      <c r="H4607">
        <v>9261</v>
      </c>
      <c r="I4607" s="25" t="s">
        <v>2671</v>
      </c>
      <c r="J4607" t="s">
        <v>4523</v>
      </c>
      <c r="M4607" s="49"/>
    </row>
    <row r="4608" spans="6:13" x14ac:dyDescent="0.25">
      <c r="F4608" t="s">
        <v>2753</v>
      </c>
      <c r="G4608">
        <v>84036</v>
      </c>
      <c r="H4608">
        <v>9261</v>
      </c>
      <c r="I4608" s="25" t="s">
        <v>2671</v>
      </c>
      <c r="J4608" t="s">
        <v>4523</v>
      </c>
      <c r="M4608" s="49"/>
    </row>
    <row r="4609" spans="6:13" x14ac:dyDescent="0.25">
      <c r="F4609" t="s">
        <v>2753</v>
      </c>
      <c r="G4609">
        <v>84028</v>
      </c>
      <c r="H4609">
        <v>9261</v>
      </c>
      <c r="I4609" s="25" t="s">
        <v>2671</v>
      </c>
      <c r="J4609" t="s">
        <v>4523</v>
      </c>
      <c r="M4609" s="49"/>
    </row>
    <row r="4610" spans="6:13" x14ac:dyDescent="0.25">
      <c r="F4610" t="s">
        <v>2753</v>
      </c>
      <c r="G4610">
        <v>84036</v>
      </c>
      <c r="H4610">
        <v>9274</v>
      </c>
      <c r="I4610" s="25" t="s">
        <v>2671</v>
      </c>
      <c r="J4610" t="s">
        <v>2753</v>
      </c>
      <c r="M4610" s="49"/>
    </row>
    <row r="4611" spans="6:13" x14ac:dyDescent="0.25">
      <c r="F4611" t="s">
        <v>6141</v>
      </c>
      <c r="G4611">
        <v>84032</v>
      </c>
      <c r="H4611">
        <v>9261</v>
      </c>
      <c r="I4611" s="25" t="s">
        <v>2671</v>
      </c>
      <c r="J4611" t="s">
        <v>4523</v>
      </c>
      <c r="M4611" s="49"/>
    </row>
    <row r="4612" spans="6:13" x14ac:dyDescent="0.25">
      <c r="F4612" t="s">
        <v>6141</v>
      </c>
      <c r="G4612">
        <v>84032</v>
      </c>
      <c r="H4612">
        <v>9274</v>
      </c>
      <c r="I4612" s="25" t="s">
        <v>2671</v>
      </c>
      <c r="J4612" t="s">
        <v>2753</v>
      </c>
      <c r="M4612" s="49"/>
    </row>
    <row r="4613" spans="6:13" x14ac:dyDescent="0.25">
      <c r="F4613" t="s">
        <v>6142</v>
      </c>
      <c r="G4613">
        <v>66849</v>
      </c>
      <c r="H4613">
        <v>7335</v>
      </c>
      <c r="I4613" s="25" t="s">
        <v>2744</v>
      </c>
      <c r="J4613" t="s">
        <v>3464</v>
      </c>
      <c r="M4613" s="49"/>
    </row>
    <row r="4614" spans="6:13" x14ac:dyDescent="0.25">
      <c r="F4614" t="s">
        <v>6143</v>
      </c>
      <c r="G4614">
        <v>24977</v>
      </c>
      <c r="H4614">
        <v>1059</v>
      </c>
      <c r="I4614" s="25" t="s">
        <v>2706</v>
      </c>
      <c r="J4614" t="s">
        <v>2975</v>
      </c>
      <c r="M4614" s="49"/>
    </row>
    <row r="4615" spans="6:13" x14ac:dyDescent="0.25">
      <c r="F4615" t="s">
        <v>6144</v>
      </c>
      <c r="G4615">
        <v>94264</v>
      </c>
      <c r="H4615">
        <v>9276</v>
      </c>
      <c r="I4615" s="25" t="s">
        <v>2671</v>
      </c>
      <c r="J4615" t="s">
        <v>2699</v>
      </c>
      <c r="M4615" s="49"/>
    </row>
    <row r="4616" spans="6:13" x14ac:dyDescent="0.25">
      <c r="F4616" t="s">
        <v>6145</v>
      </c>
      <c r="G4616">
        <v>38685</v>
      </c>
      <c r="H4616">
        <v>3153</v>
      </c>
      <c r="I4616" s="25" t="s">
        <v>2695</v>
      </c>
      <c r="J4616" t="s">
        <v>2773</v>
      </c>
      <c r="M4616" s="49"/>
    </row>
    <row r="4617" spans="6:13" x14ac:dyDescent="0.25">
      <c r="F4617" t="s">
        <v>6146</v>
      </c>
      <c r="G4617">
        <v>63225</v>
      </c>
      <c r="H4617">
        <v>6438</v>
      </c>
      <c r="I4617" s="25" t="s">
        <v>2667</v>
      </c>
      <c r="J4617" t="s">
        <v>4188</v>
      </c>
      <c r="M4617" s="49"/>
    </row>
    <row r="4618" spans="6:13" x14ac:dyDescent="0.25">
      <c r="F4618" t="s">
        <v>6147</v>
      </c>
      <c r="G4618">
        <v>91799</v>
      </c>
      <c r="H4618">
        <v>9577</v>
      </c>
      <c r="I4618" s="25" t="s">
        <v>2671</v>
      </c>
      <c r="J4618" t="s">
        <v>2678</v>
      </c>
      <c r="M4618" s="49"/>
    </row>
    <row r="4619" spans="6:13" x14ac:dyDescent="0.25">
      <c r="F4619" t="s">
        <v>6148</v>
      </c>
      <c r="G4619">
        <v>88085</v>
      </c>
      <c r="H4619">
        <v>8435</v>
      </c>
      <c r="I4619" s="25" t="s">
        <v>2639</v>
      </c>
      <c r="J4619" t="s">
        <v>3632</v>
      </c>
      <c r="M4619" s="49"/>
    </row>
    <row r="4620" spans="6:13" x14ac:dyDescent="0.25">
      <c r="F4620" t="s">
        <v>6149</v>
      </c>
      <c r="G4620">
        <v>89129</v>
      </c>
      <c r="H4620">
        <v>8425</v>
      </c>
      <c r="I4620" s="25" t="s">
        <v>2639</v>
      </c>
      <c r="J4620" t="s">
        <v>2648</v>
      </c>
      <c r="M4620" s="49"/>
    </row>
    <row r="4621" spans="6:13" x14ac:dyDescent="0.25">
      <c r="F4621" t="s">
        <v>6150</v>
      </c>
      <c r="G4621">
        <v>85416</v>
      </c>
      <c r="H4621">
        <v>9178</v>
      </c>
      <c r="I4621" s="25" t="s">
        <v>2671</v>
      </c>
      <c r="J4621" t="s">
        <v>2936</v>
      </c>
      <c r="M4621" s="49"/>
    </row>
    <row r="4622" spans="6:13" x14ac:dyDescent="0.25">
      <c r="F4622" t="s">
        <v>6151</v>
      </c>
      <c r="G4622">
        <v>33449</v>
      </c>
      <c r="H4622">
        <v>5754</v>
      </c>
      <c r="I4622" s="25" t="s">
        <v>2644</v>
      </c>
      <c r="J4622" t="s">
        <v>2786</v>
      </c>
      <c r="M4622" s="49"/>
    </row>
    <row r="4623" spans="6:13" x14ac:dyDescent="0.25">
      <c r="F4623" t="s">
        <v>6152</v>
      </c>
      <c r="G4623">
        <v>8428</v>
      </c>
      <c r="H4623">
        <v>14524</v>
      </c>
      <c r="I4623" s="25" t="s">
        <v>2756</v>
      </c>
      <c r="J4623" t="s">
        <v>4045</v>
      </c>
      <c r="M4623" s="49"/>
    </row>
    <row r="4624" spans="6:13" x14ac:dyDescent="0.25">
      <c r="F4624" t="s">
        <v>6153</v>
      </c>
      <c r="G4624">
        <v>74243</v>
      </c>
      <c r="H4624">
        <v>8125</v>
      </c>
      <c r="I4624" s="25" t="s">
        <v>2639</v>
      </c>
      <c r="J4624" t="s">
        <v>2681</v>
      </c>
      <c r="M4624" s="49"/>
    </row>
    <row r="4625" spans="6:13" x14ac:dyDescent="0.25">
      <c r="F4625" t="s">
        <v>6154</v>
      </c>
      <c r="G4625">
        <v>74595</v>
      </c>
      <c r="H4625">
        <v>8127</v>
      </c>
      <c r="I4625" s="25" t="s">
        <v>2639</v>
      </c>
      <c r="J4625" t="s">
        <v>3747</v>
      </c>
      <c r="M4625" s="49"/>
    </row>
    <row r="4626" spans="6:13" x14ac:dyDescent="0.25">
      <c r="F4626" t="s">
        <v>6155</v>
      </c>
      <c r="G4626">
        <v>29484</v>
      </c>
      <c r="H4626">
        <v>3354</v>
      </c>
      <c r="I4626" s="25" t="s">
        <v>2695</v>
      </c>
      <c r="J4626" t="s">
        <v>2853</v>
      </c>
      <c r="M4626" s="49"/>
    </row>
    <row r="4627" spans="6:13" x14ac:dyDescent="0.25">
      <c r="F4627" t="s">
        <v>6156</v>
      </c>
      <c r="G4627">
        <v>88515</v>
      </c>
      <c r="H4627">
        <v>8426</v>
      </c>
      <c r="I4627" s="25" t="s">
        <v>2639</v>
      </c>
      <c r="J4627" t="s">
        <v>2702</v>
      </c>
      <c r="M4627" s="49"/>
    </row>
    <row r="4628" spans="6:13" x14ac:dyDescent="0.25">
      <c r="F4628" t="s">
        <v>6157</v>
      </c>
      <c r="G4628">
        <v>25863</v>
      </c>
      <c r="H4628">
        <v>1054</v>
      </c>
      <c r="I4628" s="25" t="s">
        <v>2706</v>
      </c>
      <c r="J4628" t="s">
        <v>2816</v>
      </c>
      <c r="M4628" s="49"/>
    </row>
    <row r="4629" spans="6:13" x14ac:dyDescent="0.25">
      <c r="F4629" t="s">
        <v>6158</v>
      </c>
      <c r="G4629">
        <v>40764</v>
      </c>
      <c r="H4629">
        <v>5158</v>
      </c>
      <c r="I4629" s="25" t="s">
        <v>2644</v>
      </c>
      <c r="J4629" t="s">
        <v>2873</v>
      </c>
      <c r="M4629" s="49"/>
    </row>
    <row r="4630" spans="6:13" x14ac:dyDescent="0.25">
      <c r="F4630" t="s">
        <v>6158</v>
      </c>
      <c r="G4630">
        <v>91474</v>
      </c>
      <c r="H4630">
        <v>9575</v>
      </c>
      <c r="I4630" s="25" t="s">
        <v>2671</v>
      </c>
      <c r="J4630" t="s">
        <v>3370</v>
      </c>
      <c r="M4630" s="49"/>
    </row>
    <row r="4631" spans="6:13" x14ac:dyDescent="0.25">
      <c r="F4631" t="s">
        <v>6159</v>
      </c>
      <c r="G4631">
        <v>30855</v>
      </c>
      <c r="H4631">
        <v>3241</v>
      </c>
      <c r="I4631" s="25" t="s">
        <v>2695</v>
      </c>
      <c r="J4631" t="s">
        <v>2942</v>
      </c>
      <c r="M4631" s="49"/>
    </row>
    <row r="4632" spans="6:13" x14ac:dyDescent="0.25">
      <c r="F4632" t="s">
        <v>6159</v>
      </c>
      <c r="G4632">
        <v>30851</v>
      </c>
      <c r="H4632">
        <v>3241</v>
      </c>
      <c r="I4632" s="25" t="s">
        <v>2695</v>
      </c>
      <c r="J4632" t="s">
        <v>2942</v>
      </c>
      <c r="M4632" s="49"/>
    </row>
    <row r="4633" spans="6:13" x14ac:dyDescent="0.25">
      <c r="F4633" t="s">
        <v>6159</v>
      </c>
      <c r="G4633">
        <v>30853</v>
      </c>
      <c r="H4633">
        <v>3241</v>
      </c>
      <c r="I4633" s="25" t="s">
        <v>2695</v>
      </c>
      <c r="J4633" t="s">
        <v>2942</v>
      </c>
      <c r="M4633" s="49"/>
    </row>
    <row r="4634" spans="6:13" x14ac:dyDescent="0.25">
      <c r="F4634" t="s">
        <v>6160</v>
      </c>
      <c r="G4634">
        <v>30669</v>
      </c>
      <c r="H4634">
        <v>3241</v>
      </c>
      <c r="I4634" s="25" t="s">
        <v>2695</v>
      </c>
      <c r="J4634" t="s">
        <v>2942</v>
      </c>
      <c r="M4634" s="49"/>
    </row>
    <row r="4635" spans="6:13" x14ac:dyDescent="0.25">
      <c r="F4635" t="s">
        <v>6161</v>
      </c>
      <c r="G4635">
        <v>25842</v>
      </c>
      <c r="H4635">
        <v>1054</v>
      </c>
      <c r="I4635" s="25" t="s">
        <v>2706</v>
      </c>
      <c r="J4635" t="s">
        <v>2816</v>
      </c>
      <c r="M4635" s="49"/>
    </row>
    <row r="4636" spans="6:13" x14ac:dyDescent="0.25">
      <c r="F4636" t="s">
        <v>6162</v>
      </c>
      <c r="G4636">
        <v>4618</v>
      </c>
      <c r="H4636">
        <v>16077</v>
      </c>
      <c r="I4636" s="25" t="s">
        <v>3005</v>
      </c>
      <c r="J4636" t="s">
        <v>3006</v>
      </c>
      <c r="M4636" s="49"/>
    </row>
    <row r="4637" spans="6:13" x14ac:dyDescent="0.25">
      <c r="F4637" t="s">
        <v>6162</v>
      </c>
      <c r="G4637">
        <v>4618</v>
      </c>
      <c r="H4637">
        <v>16077</v>
      </c>
      <c r="I4637" s="25" t="s">
        <v>3005</v>
      </c>
      <c r="J4637" t="s">
        <v>3006</v>
      </c>
      <c r="M4637" s="49"/>
    </row>
    <row r="4638" spans="6:13" x14ac:dyDescent="0.25">
      <c r="F4638" t="s">
        <v>6163</v>
      </c>
      <c r="G4638">
        <v>55450</v>
      </c>
      <c r="H4638">
        <v>7133</v>
      </c>
      <c r="I4638" s="25" t="s">
        <v>2744</v>
      </c>
      <c r="J4638" t="s">
        <v>2658</v>
      </c>
      <c r="M4638" s="49"/>
    </row>
    <row r="4639" spans="6:13" x14ac:dyDescent="0.25">
      <c r="F4639" t="s">
        <v>6164</v>
      </c>
      <c r="G4639">
        <v>86571</v>
      </c>
      <c r="H4639">
        <v>9185</v>
      </c>
      <c r="I4639" s="25" t="s">
        <v>2671</v>
      </c>
      <c r="J4639" t="s">
        <v>3136</v>
      </c>
      <c r="M4639" s="49"/>
    </row>
    <row r="4640" spans="6:13" x14ac:dyDescent="0.25">
      <c r="F4640" t="s">
        <v>6165</v>
      </c>
      <c r="G4640">
        <v>86863</v>
      </c>
      <c r="H4640">
        <v>9772</v>
      </c>
      <c r="I4640" s="25" t="s">
        <v>2671</v>
      </c>
      <c r="J4640" t="s">
        <v>2738</v>
      </c>
      <c r="M4640" s="49"/>
    </row>
    <row r="4641" spans="6:13" x14ac:dyDescent="0.25">
      <c r="F4641" t="s">
        <v>6166</v>
      </c>
      <c r="G4641">
        <v>85465</v>
      </c>
      <c r="H4641">
        <v>9177</v>
      </c>
      <c r="I4641" s="25" t="s">
        <v>2671</v>
      </c>
      <c r="J4641" t="s">
        <v>3536</v>
      </c>
      <c r="M4641" s="49"/>
    </row>
    <row r="4642" spans="6:13" x14ac:dyDescent="0.25">
      <c r="F4642" t="s">
        <v>6167</v>
      </c>
      <c r="G4642">
        <v>63505</v>
      </c>
      <c r="H4642">
        <v>6435</v>
      </c>
      <c r="I4642" s="25" t="s">
        <v>2667</v>
      </c>
      <c r="J4642" t="s">
        <v>3324</v>
      </c>
      <c r="M4642" s="49"/>
    </row>
    <row r="4643" spans="6:13" x14ac:dyDescent="0.25">
      <c r="F4643" t="s">
        <v>6168</v>
      </c>
      <c r="G4643">
        <v>91094</v>
      </c>
      <c r="H4643">
        <v>9474</v>
      </c>
      <c r="I4643" s="25" t="s">
        <v>2671</v>
      </c>
      <c r="J4643" t="s">
        <v>4313</v>
      </c>
      <c r="M4643" s="49"/>
    </row>
    <row r="4644" spans="6:13" x14ac:dyDescent="0.25">
      <c r="F4644" t="s">
        <v>6169</v>
      </c>
      <c r="G4644">
        <v>38895</v>
      </c>
      <c r="H4644">
        <v>15085</v>
      </c>
      <c r="I4644" s="25" t="s">
        <v>2862</v>
      </c>
      <c r="J4644" t="s">
        <v>2799</v>
      </c>
      <c r="M4644" s="49"/>
    </row>
    <row r="4645" spans="6:13" x14ac:dyDescent="0.25">
      <c r="F4645" t="s">
        <v>6170</v>
      </c>
      <c r="G4645">
        <v>8134</v>
      </c>
      <c r="H4645">
        <v>14524</v>
      </c>
      <c r="I4645" s="25" t="s">
        <v>2756</v>
      </c>
      <c r="J4645" t="s">
        <v>4045</v>
      </c>
      <c r="M4645" s="49"/>
    </row>
    <row r="4646" spans="6:13" x14ac:dyDescent="0.25">
      <c r="F4646" t="s">
        <v>6171</v>
      </c>
      <c r="G4646">
        <v>7957</v>
      </c>
      <c r="H4646">
        <v>16076</v>
      </c>
      <c r="I4646" s="25" t="s">
        <v>3005</v>
      </c>
      <c r="J4646" t="s">
        <v>3204</v>
      </c>
      <c r="M4646" s="49"/>
    </row>
    <row r="4647" spans="6:13" x14ac:dyDescent="0.25">
      <c r="F4647" t="s">
        <v>6172</v>
      </c>
      <c r="G4647">
        <v>90579</v>
      </c>
      <c r="H4647">
        <v>9573</v>
      </c>
      <c r="I4647" s="25" t="s">
        <v>2671</v>
      </c>
      <c r="J4647" t="s">
        <v>3087</v>
      </c>
      <c r="M4647" s="49"/>
    </row>
    <row r="4648" spans="6:13" x14ac:dyDescent="0.25">
      <c r="F4648" t="s">
        <v>6173</v>
      </c>
      <c r="G4648">
        <v>26465</v>
      </c>
      <c r="H4648">
        <v>3462</v>
      </c>
      <c r="I4648" s="25" t="s">
        <v>2695</v>
      </c>
      <c r="J4648" t="s">
        <v>3054</v>
      </c>
      <c r="M4648" s="49"/>
    </row>
    <row r="4649" spans="6:13" x14ac:dyDescent="0.25">
      <c r="F4649" t="s">
        <v>6174</v>
      </c>
      <c r="G4649">
        <v>86853</v>
      </c>
      <c r="H4649">
        <v>9772</v>
      </c>
      <c r="I4649" s="25" t="s">
        <v>2671</v>
      </c>
      <c r="J4649" t="s">
        <v>2738</v>
      </c>
      <c r="M4649" s="49"/>
    </row>
    <row r="4650" spans="6:13" x14ac:dyDescent="0.25">
      <c r="F4650" t="s">
        <v>6175</v>
      </c>
      <c r="G4650">
        <v>52379</v>
      </c>
      <c r="H4650">
        <v>5358</v>
      </c>
      <c r="I4650" s="25" t="s">
        <v>2644</v>
      </c>
      <c r="J4650" t="s">
        <v>2727</v>
      </c>
      <c r="M4650" s="49"/>
    </row>
    <row r="4651" spans="6:13" x14ac:dyDescent="0.25">
      <c r="F4651" t="s">
        <v>6176</v>
      </c>
      <c r="G4651">
        <v>91731</v>
      </c>
      <c r="H4651">
        <v>9571</v>
      </c>
      <c r="I4651" s="25" t="s">
        <v>2671</v>
      </c>
      <c r="J4651" t="s">
        <v>2734</v>
      </c>
      <c r="M4651" s="49"/>
    </row>
    <row r="4652" spans="6:13" x14ac:dyDescent="0.25">
      <c r="F4652" t="s">
        <v>6177</v>
      </c>
      <c r="G4652">
        <v>35428</v>
      </c>
      <c r="H4652">
        <v>6531</v>
      </c>
      <c r="I4652" s="25" t="s">
        <v>2667</v>
      </c>
      <c r="J4652" t="s">
        <v>2927</v>
      </c>
      <c r="M4652" s="49"/>
    </row>
    <row r="4653" spans="6:13" x14ac:dyDescent="0.25">
      <c r="F4653" t="s">
        <v>6178</v>
      </c>
      <c r="G4653">
        <v>29364</v>
      </c>
      <c r="H4653">
        <v>3351</v>
      </c>
      <c r="I4653" s="25" t="s">
        <v>2695</v>
      </c>
      <c r="J4653" t="s">
        <v>2717</v>
      </c>
      <c r="M4653" s="49"/>
    </row>
    <row r="4654" spans="6:13" x14ac:dyDescent="0.25">
      <c r="F4654" t="s">
        <v>6178</v>
      </c>
      <c r="G4654">
        <v>29364</v>
      </c>
      <c r="H4654">
        <v>3351</v>
      </c>
      <c r="I4654" s="25" t="s">
        <v>2695</v>
      </c>
      <c r="J4654" t="s">
        <v>2717</v>
      </c>
      <c r="M4654" s="49"/>
    </row>
    <row r="4655" spans="6:13" x14ac:dyDescent="0.25">
      <c r="F4655" t="s">
        <v>6178</v>
      </c>
      <c r="G4655">
        <v>29364</v>
      </c>
      <c r="H4655">
        <v>3351</v>
      </c>
      <c r="I4655" s="25" t="s">
        <v>2695</v>
      </c>
      <c r="J4655" t="s">
        <v>2717</v>
      </c>
      <c r="M4655" s="49"/>
    </row>
    <row r="4656" spans="6:13" x14ac:dyDescent="0.25">
      <c r="F4656" t="s">
        <v>6179</v>
      </c>
      <c r="G4656">
        <v>84085</v>
      </c>
      <c r="H4656">
        <v>9273</v>
      </c>
      <c r="I4656" s="25" t="s">
        <v>2671</v>
      </c>
      <c r="J4656" t="s">
        <v>2675</v>
      </c>
      <c r="M4656" s="49"/>
    </row>
    <row r="4657" spans="6:13" x14ac:dyDescent="0.25">
      <c r="F4657" t="s">
        <v>6180</v>
      </c>
      <c r="G4657">
        <v>54308</v>
      </c>
      <c r="H4657">
        <v>7235</v>
      </c>
      <c r="I4657" s="25" t="s">
        <v>2744</v>
      </c>
      <c r="J4657" t="s">
        <v>3016</v>
      </c>
      <c r="M4657" s="49"/>
    </row>
    <row r="4658" spans="6:13" x14ac:dyDescent="0.25">
      <c r="F4658" t="s">
        <v>6181</v>
      </c>
      <c r="G4658">
        <v>24631</v>
      </c>
      <c r="H4658">
        <v>1058</v>
      </c>
      <c r="I4658" s="25" t="s">
        <v>2706</v>
      </c>
      <c r="J4658" t="s">
        <v>2707</v>
      </c>
      <c r="M4658" s="49"/>
    </row>
    <row r="4659" spans="6:13" x14ac:dyDescent="0.25">
      <c r="F4659" t="s">
        <v>6181</v>
      </c>
      <c r="G4659">
        <v>27299</v>
      </c>
      <c r="H4659">
        <v>3361</v>
      </c>
      <c r="I4659" s="25" t="s">
        <v>2695</v>
      </c>
      <c r="J4659" t="s">
        <v>2696</v>
      </c>
      <c r="M4659" s="49"/>
    </row>
    <row r="4660" spans="6:13" x14ac:dyDescent="0.25">
      <c r="F4660" t="s">
        <v>6182</v>
      </c>
      <c r="G4660">
        <v>86462</v>
      </c>
      <c r="H4660">
        <v>9772</v>
      </c>
      <c r="I4660" s="25" t="s">
        <v>2671</v>
      </c>
      <c r="J4660" t="s">
        <v>2738</v>
      </c>
      <c r="M4660" s="49"/>
    </row>
    <row r="4661" spans="6:13" x14ac:dyDescent="0.25">
      <c r="F4661" t="s">
        <v>6183</v>
      </c>
      <c r="G4661">
        <v>67746</v>
      </c>
      <c r="H4661">
        <v>7336</v>
      </c>
      <c r="I4661" s="25" t="s">
        <v>2744</v>
      </c>
      <c r="J4661" t="s">
        <v>2837</v>
      </c>
      <c r="M4661" s="49"/>
    </row>
    <row r="4662" spans="6:13" x14ac:dyDescent="0.25">
      <c r="F4662" t="s">
        <v>6184</v>
      </c>
      <c r="G4662">
        <v>6628</v>
      </c>
      <c r="H4662">
        <v>15084</v>
      </c>
      <c r="I4662" s="25" t="s">
        <v>2862</v>
      </c>
      <c r="J4662" t="s">
        <v>3236</v>
      </c>
      <c r="M4662" s="49"/>
    </row>
    <row r="4663" spans="6:13" x14ac:dyDescent="0.25">
      <c r="F4663" t="s">
        <v>6185</v>
      </c>
      <c r="G4663">
        <v>93138</v>
      </c>
      <c r="H4663">
        <v>9375</v>
      </c>
      <c r="I4663" s="25" t="s">
        <v>2671</v>
      </c>
      <c r="J4663" t="s">
        <v>2986</v>
      </c>
      <c r="M4663" s="49"/>
    </row>
    <row r="4664" spans="6:13" x14ac:dyDescent="0.25">
      <c r="F4664" t="s">
        <v>6186</v>
      </c>
      <c r="G4664">
        <v>23847</v>
      </c>
      <c r="H4664">
        <v>1053</v>
      </c>
      <c r="I4664" s="25" t="s">
        <v>2706</v>
      </c>
      <c r="J4664" t="s">
        <v>2814</v>
      </c>
      <c r="M4664" s="49"/>
    </row>
    <row r="4665" spans="6:13" x14ac:dyDescent="0.25">
      <c r="F4665" t="s">
        <v>6186</v>
      </c>
      <c r="G4665">
        <v>23847</v>
      </c>
      <c r="H4665">
        <v>1062</v>
      </c>
      <c r="I4665" s="25" t="s">
        <v>2706</v>
      </c>
      <c r="J4665" t="s">
        <v>2809</v>
      </c>
      <c r="M4665" s="49"/>
    </row>
    <row r="4666" spans="6:13" x14ac:dyDescent="0.25">
      <c r="F4666" t="s">
        <v>6187</v>
      </c>
      <c r="G4666">
        <v>54612</v>
      </c>
      <c r="H4666">
        <v>7232</v>
      </c>
      <c r="I4666" s="25" t="s">
        <v>2744</v>
      </c>
      <c r="J4666" t="s">
        <v>2733</v>
      </c>
      <c r="M4666" s="49"/>
    </row>
    <row r="4667" spans="6:13" x14ac:dyDescent="0.25">
      <c r="F4667" t="s">
        <v>6188</v>
      </c>
      <c r="G4667">
        <v>49688</v>
      </c>
      <c r="H4667">
        <v>3453</v>
      </c>
      <c r="I4667" s="25" t="s">
        <v>2695</v>
      </c>
      <c r="J4667" t="s">
        <v>2690</v>
      </c>
      <c r="M4667" s="49"/>
    </row>
    <row r="4668" spans="6:13" x14ac:dyDescent="0.25">
      <c r="F4668" t="s">
        <v>6189</v>
      </c>
      <c r="G4668">
        <v>35321</v>
      </c>
      <c r="H4668">
        <v>6531</v>
      </c>
      <c r="I4668" s="25" t="s">
        <v>2667</v>
      </c>
      <c r="J4668" t="s">
        <v>2927</v>
      </c>
      <c r="M4668" s="49"/>
    </row>
    <row r="4669" spans="6:13" x14ac:dyDescent="0.25">
      <c r="F4669" t="s">
        <v>6190</v>
      </c>
      <c r="G4669">
        <v>87761</v>
      </c>
      <c r="H4669">
        <v>9778</v>
      </c>
      <c r="I4669" s="25" t="s">
        <v>2671</v>
      </c>
      <c r="J4669" t="s">
        <v>3081</v>
      </c>
      <c r="M4669" s="49"/>
    </row>
    <row r="4670" spans="6:13" x14ac:dyDescent="0.25">
      <c r="F4670" t="s">
        <v>6190</v>
      </c>
      <c r="G4670">
        <v>87493</v>
      </c>
      <c r="H4670">
        <v>9780</v>
      </c>
      <c r="I4670" s="25" t="s">
        <v>2671</v>
      </c>
      <c r="J4670" t="s">
        <v>2899</v>
      </c>
      <c r="M4670" s="49"/>
    </row>
    <row r="4671" spans="6:13" x14ac:dyDescent="0.25">
      <c r="F4671" t="s">
        <v>6191</v>
      </c>
      <c r="G4671">
        <v>6636</v>
      </c>
      <c r="H4671">
        <v>15084</v>
      </c>
      <c r="I4671" s="25" t="s">
        <v>2862</v>
      </c>
      <c r="J4671" t="s">
        <v>3236</v>
      </c>
      <c r="M4671" s="49"/>
    </row>
    <row r="4672" spans="6:13" x14ac:dyDescent="0.25">
      <c r="F4672" t="s">
        <v>6192</v>
      </c>
      <c r="G4672">
        <v>1979</v>
      </c>
      <c r="H4672">
        <v>12066</v>
      </c>
      <c r="I4672" s="25" t="s">
        <v>2977</v>
      </c>
      <c r="J4672" t="s">
        <v>2978</v>
      </c>
      <c r="M4672" s="49"/>
    </row>
    <row r="4673" spans="6:13" x14ac:dyDescent="0.25">
      <c r="F4673" t="s">
        <v>6193</v>
      </c>
      <c r="G4673">
        <v>73466</v>
      </c>
      <c r="H4673">
        <v>8136</v>
      </c>
      <c r="I4673" s="25" t="s">
        <v>2639</v>
      </c>
      <c r="J4673" t="s">
        <v>2660</v>
      </c>
      <c r="M4673" s="49"/>
    </row>
    <row r="4674" spans="6:13" x14ac:dyDescent="0.25">
      <c r="F4674" t="s">
        <v>6194</v>
      </c>
      <c r="G4674">
        <v>79787</v>
      </c>
      <c r="H4674">
        <v>8337</v>
      </c>
      <c r="I4674" s="25" t="s">
        <v>2639</v>
      </c>
      <c r="J4674" t="s">
        <v>2869</v>
      </c>
      <c r="M4674" s="49"/>
    </row>
    <row r="4675" spans="6:13" x14ac:dyDescent="0.25">
      <c r="F4675" t="s">
        <v>6195</v>
      </c>
      <c r="G4675">
        <v>97922</v>
      </c>
      <c r="H4675">
        <v>8128</v>
      </c>
      <c r="I4675" s="25" t="s">
        <v>2639</v>
      </c>
      <c r="J4675" t="s">
        <v>2796</v>
      </c>
      <c r="M4675" s="49"/>
    </row>
    <row r="4676" spans="6:13" x14ac:dyDescent="0.25">
      <c r="F4676" t="s">
        <v>6196</v>
      </c>
      <c r="G4676">
        <v>69514</v>
      </c>
      <c r="H4676">
        <v>8226</v>
      </c>
      <c r="I4676" s="25" t="s">
        <v>2639</v>
      </c>
      <c r="J4676" t="s">
        <v>3063</v>
      </c>
      <c r="M4676" s="49"/>
    </row>
    <row r="4677" spans="6:13" x14ac:dyDescent="0.25">
      <c r="F4677" t="s">
        <v>6196</v>
      </c>
      <c r="G4677">
        <v>63925</v>
      </c>
      <c r="H4677">
        <v>9676</v>
      </c>
      <c r="I4677" s="25" t="s">
        <v>2671</v>
      </c>
      <c r="J4677" t="s">
        <v>3002</v>
      </c>
      <c r="M4677" s="49"/>
    </row>
    <row r="4678" spans="6:13" x14ac:dyDescent="0.25">
      <c r="F4678" t="s">
        <v>6197</v>
      </c>
      <c r="G4678">
        <v>21481</v>
      </c>
      <c r="H4678">
        <v>1053</v>
      </c>
      <c r="I4678" s="25" t="s">
        <v>2706</v>
      </c>
      <c r="J4678" t="s">
        <v>2814</v>
      </c>
      <c r="M4678" s="49"/>
    </row>
    <row r="4679" spans="6:13" x14ac:dyDescent="0.25">
      <c r="F4679" t="s">
        <v>6198</v>
      </c>
      <c r="G4679">
        <v>37697</v>
      </c>
      <c r="H4679">
        <v>3255</v>
      </c>
      <c r="I4679" s="25" t="s">
        <v>2695</v>
      </c>
      <c r="J4679" t="s">
        <v>3665</v>
      </c>
      <c r="M4679" s="49"/>
    </row>
    <row r="4680" spans="6:13" x14ac:dyDescent="0.25">
      <c r="F4680" t="s">
        <v>6199</v>
      </c>
      <c r="G4680">
        <v>31714</v>
      </c>
      <c r="H4680">
        <v>3257</v>
      </c>
      <c r="I4680" s="25" t="s">
        <v>2695</v>
      </c>
      <c r="J4680" t="s">
        <v>2788</v>
      </c>
      <c r="M4680" s="49"/>
    </row>
    <row r="4681" spans="6:13" x14ac:dyDescent="0.25">
      <c r="F4681" t="s">
        <v>6200</v>
      </c>
      <c r="G4681">
        <v>77886</v>
      </c>
      <c r="H4681">
        <v>8317</v>
      </c>
      <c r="I4681" s="25" t="s">
        <v>2639</v>
      </c>
      <c r="J4681" t="s">
        <v>2692</v>
      </c>
      <c r="M4681" s="49"/>
    </row>
    <row r="4682" spans="6:13" x14ac:dyDescent="0.25">
      <c r="F4682" t="s">
        <v>6201</v>
      </c>
      <c r="G4682">
        <v>91207</v>
      </c>
      <c r="H4682">
        <v>9574</v>
      </c>
      <c r="I4682" s="25" t="s">
        <v>2671</v>
      </c>
      <c r="J4682" t="s">
        <v>2912</v>
      </c>
      <c r="M4682" s="49"/>
    </row>
    <row r="4683" spans="6:13" x14ac:dyDescent="0.25">
      <c r="F4683" t="s">
        <v>6202</v>
      </c>
      <c r="G4683">
        <v>63846</v>
      </c>
      <c r="H4683">
        <v>9671</v>
      </c>
      <c r="I4683" s="25" t="s">
        <v>2671</v>
      </c>
      <c r="J4683" t="s">
        <v>3074</v>
      </c>
      <c r="M4683" s="49"/>
    </row>
    <row r="4684" spans="6:13" x14ac:dyDescent="0.25">
      <c r="F4684" t="s">
        <v>6203</v>
      </c>
      <c r="G4684">
        <v>83410</v>
      </c>
      <c r="H4684">
        <v>9172</v>
      </c>
      <c r="I4684" s="25" t="s">
        <v>2671</v>
      </c>
      <c r="J4684" t="s">
        <v>2663</v>
      </c>
      <c r="M4684" s="49"/>
    </row>
    <row r="4685" spans="6:13" x14ac:dyDescent="0.25">
      <c r="F4685" t="s">
        <v>6204</v>
      </c>
      <c r="G4685">
        <v>79725</v>
      </c>
      <c r="H4685">
        <v>8337</v>
      </c>
      <c r="I4685" s="25" t="s">
        <v>2639</v>
      </c>
      <c r="J4685" t="s">
        <v>2869</v>
      </c>
      <c r="M4685" s="49"/>
    </row>
    <row r="4686" spans="6:13" x14ac:dyDescent="0.25">
      <c r="F4686" t="s">
        <v>6205</v>
      </c>
      <c r="G4686">
        <v>74348</v>
      </c>
      <c r="H4686">
        <v>8125</v>
      </c>
      <c r="I4686" s="25" t="s">
        <v>2639</v>
      </c>
      <c r="J4686" t="s">
        <v>2681</v>
      </c>
      <c r="M4686" s="49"/>
    </row>
    <row r="4687" spans="6:13" x14ac:dyDescent="0.25">
      <c r="F4687" t="s">
        <v>6206</v>
      </c>
      <c r="G4687">
        <v>86502</v>
      </c>
      <c r="H4687">
        <v>9773</v>
      </c>
      <c r="I4687" s="25" t="s">
        <v>2671</v>
      </c>
      <c r="J4687" t="s">
        <v>2852</v>
      </c>
      <c r="M4687" s="49"/>
    </row>
    <row r="4688" spans="6:13" x14ac:dyDescent="0.25">
      <c r="F4688" t="s">
        <v>6207</v>
      </c>
      <c r="G4688">
        <v>89415</v>
      </c>
      <c r="H4688">
        <v>9773</v>
      </c>
      <c r="I4688" s="25" t="s">
        <v>2671</v>
      </c>
      <c r="J4688" t="s">
        <v>2852</v>
      </c>
      <c r="M4688" s="49"/>
    </row>
    <row r="4689" spans="6:13" x14ac:dyDescent="0.25">
      <c r="F4689" t="s">
        <v>6208</v>
      </c>
      <c r="G4689">
        <v>88471</v>
      </c>
      <c r="H4689">
        <v>8426</v>
      </c>
      <c r="I4689" s="25" t="s">
        <v>2639</v>
      </c>
      <c r="J4689" t="s">
        <v>2702</v>
      </c>
      <c r="M4689" s="49"/>
    </row>
    <row r="4690" spans="6:13" x14ac:dyDescent="0.25">
      <c r="F4690" t="s">
        <v>6208</v>
      </c>
      <c r="G4690">
        <v>88471</v>
      </c>
      <c r="H4690">
        <v>8426</v>
      </c>
      <c r="I4690" s="25" t="s">
        <v>2639</v>
      </c>
      <c r="J4690" t="s">
        <v>2702</v>
      </c>
      <c r="M4690" s="49"/>
    </row>
    <row r="4691" spans="6:13" x14ac:dyDescent="0.25">
      <c r="F4691" t="s">
        <v>6209</v>
      </c>
      <c r="G4691">
        <v>2991</v>
      </c>
      <c r="H4691">
        <v>14625</v>
      </c>
      <c r="I4691" s="25" t="s">
        <v>2756</v>
      </c>
      <c r="J4691" t="s">
        <v>2662</v>
      </c>
      <c r="M4691" s="49"/>
    </row>
    <row r="4692" spans="6:13" x14ac:dyDescent="0.25">
      <c r="F4692" t="s">
        <v>6210</v>
      </c>
      <c r="G4692">
        <v>77794</v>
      </c>
      <c r="H4692">
        <v>8317</v>
      </c>
      <c r="I4692" s="25" t="s">
        <v>2639</v>
      </c>
      <c r="J4692" t="s">
        <v>2692</v>
      </c>
      <c r="M4692" s="49"/>
    </row>
    <row r="4693" spans="6:13" x14ac:dyDescent="0.25">
      <c r="F4693" t="s">
        <v>6211</v>
      </c>
      <c r="G4693">
        <v>96169</v>
      </c>
      <c r="H4693">
        <v>9471</v>
      </c>
      <c r="I4693" s="25" t="s">
        <v>2671</v>
      </c>
      <c r="J4693" t="s">
        <v>3013</v>
      </c>
      <c r="M4693" s="49"/>
    </row>
    <row r="4694" spans="6:13" x14ac:dyDescent="0.25">
      <c r="F4694" t="s">
        <v>6212</v>
      </c>
      <c r="G4694">
        <v>36341</v>
      </c>
      <c r="H4694">
        <v>6535</v>
      </c>
      <c r="I4694" s="25" t="s">
        <v>2667</v>
      </c>
      <c r="J4694" t="s">
        <v>2967</v>
      </c>
      <c r="M4694" s="49"/>
    </row>
    <row r="4695" spans="6:13" x14ac:dyDescent="0.25">
      <c r="F4695" t="s">
        <v>6212</v>
      </c>
      <c r="G4695">
        <v>78730</v>
      </c>
      <c r="H4695">
        <v>8325</v>
      </c>
      <c r="I4695" s="25" t="s">
        <v>2639</v>
      </c>
      <c r="J4695" t="s">
        <v>2829</v>
      </c>
      <c r="M4695" s="49"/>
    </row>
    <row r="4696" spans="6:13" x14ac:dyDescent="0.25">
      <c r="F4696" t="s">
        <v>6213</v>
      </c>
      <c r="G4696">
        <v>8315</v>
      </c>
      <c r="H4696">
        <v>14521</v>
      </c>
      <c r="I4696" s="25" t="s">
        <v>2756</v>
      </c>
      <c r="J4696" t="s">
        <v>2653</v>
      </c>
      <c r="M4696" s="49"/>
    </row>
    <row r="4697" spans="6:13" x14ac:dyDescent="0.25">
      <c r="F4697" t="s">
        <v>6214</v>
      </c>
      <c r="G4697">
        <v>67742</v>
      </c>
      <c r="H4697">
        <v>7336</v>
      </c>
      <c r="I4697" s="25" t="s">
        <v>2744</v>
      </c>
      <c r="J4697" t="s">
        <v>2837</v>
      </c>
      <c r="M4697" s="49"/>
    </row>
    <row r="4698" spans="6:13" x14ac:dyDescent="0.25">
      <c r="F4698" t="s">
        <v>6214</v>
      </c>
      <c r="G4698">
        <v>67742</v>
      </c>
      <c r="H4698">
        <v>7336</v>
      </c>
      <c r="I4698" s="25" t="s">
        <v>2744</v>
      </c>
      <c r="J4698" t="s">
        <v>2837</v>
      </c>
      <c r="M4698" s="49"/>
    </row>
    <row r="4699" spans="6:13" x14ac:dyDescent="0.25">
      <c r="F4699" t="s">
        <v>6214</v>
      </c>
      <c r="G4699">
        <v>67742</v>
      </c>
      <c r="H4699">
        <v>7336</v>
      </c>
      <c r="I4699" s="25" t="s">
        <v>2744</v>
      </c>
      <c r="J4699" t="s">
        <v>2837</v>
      </c>
      <c r="M4699" s="49"/>
    </row>
    <row r="4700" spans="6:13" x14ac:dyDescent="0.25">
      <c r="F4700" t="s">
        <v>6215</v>
      </c>
      <c r="G4700">
        <v>92283</v>
      </c>
      <c r="H4700">
        <v>9373</v>
      </c>
      <c r="I4700" s="25" t="s">
        <v>2671</v>
      </c>
      <c r="J4700" t="s">
        <v>3512</v>
      </c>
      <c r="M4700" s="49"/>
    </row>
    <row r="4701" spans="6:13" x14ac:dyDescent="0.25">
      <c r="F4701" t="s">
        <v>6216</v>
      </c>
      <c r="G4701">
        <v>73111</v>
      </c>
      <c r="H4701">
        <v>8117</v>
      </c>
      <c r="I4701" s="25" t="s">
        <v>2639</v>
      </c>
      <c r="J4701" t="s">
        <v>2710</v>
      </c>
      <c r="M4701" s="49"/>
    </row>
    <row r="4702" spans="6:13" x14ac:dyDescent="0.25">
      <c r="F4702" t="s">
        <v>6217</v>
      </c>
      <c r="G4702">
        <v>36369</v>
      </c>
      <c r="H4702">
        <v>6535</v>
      </c>
      <c r="I4702" s="25" t="s">
        <v>2667</v>
      </c>
      <c r="J4702" t="s">
        <v>2967</v>
      </c>
      <c r="M4702" s="49"/>
    </row>
    <row r="4703" spans="6:13" x14ac:dyDescent="0.25">
      <c r="F4703" t="s">
        <v>6217</v>
      </c>
      <c r="G4703">
        <v>96486</v>
      </c>
      <c r="H4703">
        <v>9473</v>
      </c>
      <c r="I4703" s="25" t="s">
        <v>2671</v>
      </c>
      <c r="J4703" t="s">
        <v>2798</v>
      </c>
      <c r="M4703" s="49"/>
    </row>
    <row r="4704" spans="6:13" x14ac:dyDescent="0.25">
      <c r="F4704" t="s">
        <v>6218</v>
      </c>
      <c r="G4704">
        <v>64686</v>
      </c>
      <c r="H4704">
        <v>6431</v>
      </c>
      <c r="I4704" s="25" t="s">
        <v>2667</v>
      </c>
      <c r="J4704" t="s">
        <v>2686</v>
      </c>
      <c r="M4704" s="49"/>
    </row>
    <row r="4705" spans="6:13" x14ac:dyDescent="0.25">
      <c r="F4705" t="s">
        <v>6219</v>
      </c>
      <c r="G4705">
        <v>87763</v>
      </c>
      <c r="H4705">
        <v>9778</v>
      </c>
      <c r="I4705" s="25" t="s">
        <v>2671</v>
      </c>
      <c r="J4705" t="s">
        <v>3081</v>
      </c>
      <c r="M4705" s="49"/>
    </row>
    <row r="4706" spans="6:13" x14ac:dyDescent="0.25">
      <c r="F4706" t="s">
        <v>6220</v>
      </c>
      <c r="G4706">
        <v>66822</v>
      </c>
      <c r="H4706">
        <v>10044</v>
      </c>
      <c r="I4706" s="25" t="s">
        <v>3470</v>
      </c>
      <c r="J4706" t="s">
        <v>3843</v>
      </c>
      <c r="M4706" s="49"/>
    </row>
    <row r="4707" spans="6:13" x14ac:dyDescent="0.25">
      <c r="F4707" t="s">
        <v>6221</v>
      </c>
      <c r="G4707">
        <v>86983</v>
      </c>
      <c r="H4707">
        <v>9777</v>
      </c>
      <c r="I4707" s="25" t="s">
        <v>2671</v>
      </c>
      <c r="J4707" t="s">
        <v>2858</v>
      </c>
      <c r="M4707" s="49"/>
    </row>
    <row r="4708" spans="6:13" x14ac:dyDescent="0.25">
      <c r="F4708" t="s">
        <v>6222</v>
      </c>
      <c r="G4708">
        <v>25917</v>
      </c>
      <c r="H4708">
        <v>1054</v>
      </c>
      <c r="I4708" s="25" t="s">
        <v>2706</v>
      </c>
      <c r="J4708" t="s">
        <v>2816</v>
      </c>
      <c r="M4708" s="49"/>
    </row>
    <row r="4709" spans="6:13" x14ac:dyDescent="0.25">
      <c r="F4709" t="s">
        <v>6223</v>
      </c>
      <c r="G4709">
        <v>16767</v>
      </c>
      <c r="H4709">
        <v>12065</v>
      </c>
      <c r="I4709" s="25" t="s">
        <v>2977</v>
      </c>
      <c r="J4709" t="s">
        <v>2904</v>
      </c>
      <c r="M4709" s="49"/>
    </row>
    <row r="4710" spans="6:13" x14ac:dyDescent="0.25">
      <c r="F4710" t="s">
        <v>2841</v>
      </c>
      <c r="G4710">
        <v>26789</v>
      </c>
      <c r="H4710">
        <v>3457</v>
      </c>
      <c r="I4710" s="25" t="s">
        <v>2695</v>
      </c>
      <c r="J4710" t="s">
        <v>2841</v>
      </c>
      <c r="M4710" s="49"/>
    </row>
    <row r="4711" spans="6:13" x14ac:dyDescent="0.25">
      <c r="F4711" t="s">
        <v>6224</v>
      </c>
      <c r="G4711">
        <v>31633</v>
      </c>
      <c r="H4711">
        <v>3256</v>
      </c>
      <c r="I4711" s="25" t="s">
        <v>2695</v>
      </c>
      <c r="J4711" t="s">
        <v>2892</v>
      </c>
      <c r="M4711" s="49"/>
    </row>
    <row r="4712" spans="6:13" x14ac:dyDescent="0.25">
      <c r="F4712" t="s">
        <v>6225</v>
      </c>
      <c r="G4712">
        <v>23816</v>
      </c>
      <c r="H4712">
        <v>1060</v>
      </c>
      <c r="I4712" s="25" t="s">
        <v>2706</v>
      </c>
      <c r="J4712" t="s">
        <v>2984</v>
      </c>
      <c r="M4712" s="49"/>
    </row>
    <row r="4713" spans="6:13" x14ac:dyDescent="0.25">
      <c r="F4713" t="s">
        <v>6225</v>
      </c>
      <c r="G4713">
        <v>19067</v>
      </c>
      <c r="H4713">
        <v>13076</v>
      </c>
      <c r="I4713" s="25" t="s">
        <v>2812</v>
      </c>
      <c r="J4713" t="s">
        <v>2855</v>
      </c>
      <c r="M4713" s="49"/>
    </row>
    <row r="4714" spans="6:13" x14ac:dyDescent="0.25">
      <c r="F4714" t="s">
        <v>6226</v>
      </c>
      <c r="G4714">
        <v>87764</v>
      </c>
      <c r="H4714">
        <v>9778</v>
      </c>
      <c r="I4714" s="25" t="s">
        <v>2671</v>
      </c>
      <c r="J4714" t="s">
        <v>3081</v>
      </c>
      <c r="M4714" s="49"/>
    </row>
    <row r="4715" spans="6:13" x14ac:dyDescent="0.25">
      <c r="F4715" t="s">
        <v>6227</v>
      </c>
      <c r="G4715">
        <v>19336</v>
      </c>
      <c r="H4715">
        <v>12070</v>
      </c>
      <c r="I4715" s="25" t="s">
        <v>2977</v>
      </c>
      <c r="J4715" t="s">
        <v>2937</v>
      </c>
      <c r="M4715" s="49"/>
    </row>
    <row r="4716" spans="6:13" x14ac:dyDescent="0.25">
      <c r="F4716" t="s">
        <v>6228</v>
      </c>
      <c r="G4716">
        <v>48739</v>
      </c>
      <c r="H4716">
        <v>5554</v>
      </c>
      <c r="I4716" s="25" t="s">
        <v>2644</v>
      </c>
      <c r="J4716" t="s">
        <v>2676</v>
      </c>
      <c r="M4716" s="49"/>
    </row>
    <row r="4717" spans="6:13" x14ac:dyDescent="0.25">
      <c r="F4717" t="s">
        <v>6229</v>
      </c>
      <c r="G4717">
        <v>7349</v>
      </c>
      <c r="H4717">
        <v>16073</v>
      </c>
      <c r="I4717" s="25" t="s">
        <v>3005</v>
      </c>
      <c r="J4717" t="s">
        <v>3239</v>
      </c>
      <c r="M4717" s="49"/>
    </row>
    <row r="4718" spans="6:13" x14ac:dyDescent="0.25">
      <c r="F4718" t="s">
        <v>6230</v>
      </c>
      <c r="G4718">
        <v>56332</v>
      </c>
      <c r="H4718">
        <v>7137</v>
      </c>
      <c r="I4718" s="25" t="s">
        <v>2744</v>
      </c>
      <c r="J4718" t="s">
        <v>2867</v>
      </c>
      <c r="M4718" s="49"/>
    </row>
    <row r="4719" spans="6:13" x14ac:dyDescent="0.25">
      <c r="F4719" t="s">
        <v>6230</v>
      </c>
      <c r="G4719">
        <v>56332</v>
      </c>
      <c r="H4719">
        <v>7137</v>
      </c>
      <c r="I4719" s="25" t="s">
        <v>2744</v>
      </c>
      <c r="J4719" t="s">
        <v>2867</v>
      </c>
      <c r="M4719" s="49"/>
    </row>
    <row r="4720" spans="6:13" x14ac:dyDescent="0.25">
      <c r="F4720" t="s">
        <v>6231</v>
      </c>
      <c r="G4720">
        <v>14797</v>
      </c>
      <c r="H4720">
        <v>12069</v>
      </c>
      <c r="I4720" s="25" t="s">
        <v>2977</v>
      </c>
      <c r="J4720" t="s">
        <v>3478</v>
      </c>
      <c r="M4720" s="49"/>
    </row>
    <row r="4721" spans="6:13" x14ac:dyDescent="0.25">
      <c r="F4721" t="s">
        <v>6232</v>
      </c>
      <c r="G4721">
        <v>99441</v>
      </c>
      <c r="H4721">
        <v>16071</v>
      </c>
      <c r="I4721" s="25" t="s">
        <v>3005</v>
      </c>
      <c r="J4721" t="s">
        <v>3129</v>
      </c>
      <c r="M4721" s="49"/>
    </row>
    <row r="4722" spans="6:13" x14ac:dyDescent="0.25">
      <c r="F4722" t="s">
        <v>6233</v>
      </c>
      <c r="G4722">
        <v>91611</v>
      </c>
      <c r="H4722">
        <v>9571</v>
      </c>
      <c r="I4722" s="25" t="s">
        <v>2671</v>
      </c>
      <c r="J4722" t="s">
        <v>2734</v>
      </c>
      <c r="M4722" s="49"/>
    </row>
    <row r="4723" spans="6:13" x14ac:dyDescent="0.25">
      <c r="F4723" t="s">
        <v>6234</v>
      </c>
      <c r="G4723">
        <v>38165</v>
      </c>
      <c r="H4723">
        <v>3154</v>
      </c>
      <c r="I4723" s="25" t="s">
        <v>2695</v>
      </c>
      <c r="J4723" t="s">
        <v>2807</v>
      </c>
      <c r="M4723" s="49"/>
    </row>
    <row r="4724" spans="6:13" x14ac:dyDescent="0.25">
      <c r="F4724" t="s">
        <v>6235</v>
      </c>
      <c r="G4724">
        <v>74251</v>
      </c>
      <c r="H4724">
        <v>8125</v>
      </c>
      <c r="I4724" s="25" t="s">
        <v>2639</v>
      </c>
      <c r="J4724" t="s">
        <v>2681</v>
      </c>
      <c r="M4724" s="49"/>
    </row>
    <row r="4725" spans="6:13" x14ac:dyDescent="0.25">
      <c r="F4725" t="s">
        <v>6236</v>
      </c>
      <c r="G4725">
        <v>31275</v>
      </c>
      <c r="H4725">
        <v>3241</v>
      </c>
      <c r="I4725" s="25" t="s">
        <v>2695</v>
      </c>
      <c r="J4725" t="s">
        <v>2942</v>
      </c>
      <c r="M4725" s="49"/>
    </row>
    <row r="4726" spans="6:13" x14ac:dyDescent="0.25">
      <c r="F4726" t="s">
        <v>6237</v>
      </c>
      <c r="G4726">
        <v>88637</v>
      </c>
      <c r="H4726">
        <v>8327</v>
      </c>
      <c r="I4726" s="25" t="s">
        <v>2639</v>
      </c>
      <c r="J4726" t="s">
        <v>2898</v>
      </c>
      <c r="M4726" s="49"/>
    </row>
    <row r="4727" spans="6:13" x14ac:dyDescent="0.25">
      <c r="F4727" t="s">
        <v>6237</v>
      </c>
      <c r="G4727">
        <v>88637</v>
      </c>
      <c r="H4727">
        <v>8437</v>
      </c>
      <c r="I4727" s="25" t="s">
        <v>2639</v>
      </c>
      <c r="J4727" t="s">
        <v>3341</v>
      </c>
      <c r="M4727" s="49"/>
    </row>
    <row r="4728" spans="6:13" x14ac:dyDescent="0.25">
      <c r="F4728" t="s">
        <v>6238</v>
      </c>
      <c r="G4728">
        <v>94339</v>
      </c>
      <c r="H4728">
        <v>9278</v>
      </c>
      <c r="I4728" s="25" t="s">
        <v>2671</v>
      </c>
      <c r="J4728" t="s">
        <v>2791</v>
      </c>
      <c r="M4728" s="49"/>
    </row>
    <row r="4729" spans="6:13" x14ac:dyDescent="0.25">
      <c r="F4729" t="s">
        <v>6239</v>
      </c>
      <c r="G4729">
        <v>42799</v>
      </c>
      <c r="H4729">
        <v>5378</v>
      </c>
      <c r="I4729" s="25" t="s">
        <v>2644</v>
      </c>
      <c r="J4729" t="s">
        <v>3530</v>
      </c>
      <c r="M4729" s="49"/>
    </row>
    <row r="4730" spans="6:13" x14ac:dyDescent="0.25">
      <c r="F4730" t="s">
        <v>6240</v>
      </c>
      <c r="G4730">
        <v>63849</v>
      </c>
      <c r="H4730">
        <v>9676</v>
      </c>
      <c r="I4730" s="25" t="s">
        <v>2671</v>
      </c>
      <c r="J4730" t="s">
        <v>3002</v>
      </c>
      <c r="M4730" s="49"/>
    </row>
    <row r="4731" spans="6:13" x14ac:dyDescent="0.25">
      <c r="F4731" t="s">
        <v>6241</v>
      </c>
      <c r="G4731">
        <v>38542</v>
      </c>
      <c r="H4731">
        <v>3151</v>
      </c>
      <c r="I4731" s="25" t="s">
        <v>2695</v>
      </c>
      <c r="J4731" t="s">
        <v>2747</v>
      </c>
      <c r="M4731" s="49"/>
    </row>
    <row r="4732" spans="6:13" x14ac:dyDescent="0.25">
      <c r="F4732" t="s">
        <v>6242</v>
      </c>
      <c r="G4732">
        <v>69181</v>
      </c>
      <c r="H4732">
        <v>8226</v>
      </c>
      <c r="I4732" s="25" t="s">
        <v>2639</v>
      </c>
      <c r="J4732" t="s">
        <v>3063</v>
      </c>
      <c r="M4732" s="49"/>
    </row>
    <row r="4733" spans="6:13" x14ac:dyDescent="0.25">
      <c r="F4733" t="s">
        <v>6242</v>
      </c>
      <c r="G4733">
        <v>69181</v>
      </c>
      <c r="H4733">
        <v>8226</v>
      </c>
      <c r="I4733" s="25" t="s">
        <v>2639</v>
      </c>
      <c r="J4733" t="s">
        <v>3063</v>
      </c>
      <c r="M4733" s="49"/>
    </row>
    <row r="4734" spans="6:13" x14ac:dyDescent="0.25">
      <c r="F4734" t="s">
        <v>6243</v>
      </c>
      <c r="G4734">
        <v>76774</v>
      </c>
      <c r="H4734">
        <v>7334</v>
      </c>
      <c r="I4734" s="25" t="s">
        <v>2744</v>
      </c>
      <c r="J4734" t="s">
        <v>3494</v>
      </c>
      <c r="M4734" s="49"/>
    </row>
    <row r="4735" spans="6:13" x14ac:dyDescent="0.25">
      <c r="F4735" t="s">
        <v>6244</v>
      </c>
      <c r="G4735">
        <v>97274</v>
      </c>
      <c r="H4735">
        <v>9679</v>
      </c>
      <c r="I4735" s="25" t="s">
        <v>2671</v>
      </c>
      <c r="J4735" t="s">
        <v>3049</v>
      </c>
      <c r="M4735" s="49"/>
    </row>
    <row r="4736" spans="6:13" x14ac:dyDescent="0.25">
      <c r="F4736" t="s">
        <v>6245</v>
      </c>
      <c r="G4736">
        <v>99894</v>
      </c>
      <c r="H4736">
        <v>16067</v>
      </c>
      <c r="I4736" s="25" t="s">
        <v>3005</v>
      </c>
      <c r="J4736" t="s">
        <v>2776</v>
      </c>
      <c r="M4736" s="49"/>
    </row>
    <row r="4737" spans="6:13" x14ac:dyDescent="0.25">
      <c r="F4737" t="s">
        <v>6246</v>
      </c>
      <c r="G4737">
        <v>91227</v>
      </c>
      <c r="H4737">
        <v>9574</v>
      </c>
      <c r="I4737" s="25" t="s">
        <v>2671</v>
      </c>
      <c r="J4737" t="s">
        <v>2912</v>
      </c>
      <c r="M4737" s="49"/>
    </row>
    <row r="4738" spans="6:13" x14ac:dyDescent="0.25">
      <c r="F4738" t="s">
        <v>6247</v>
      </c>
      <c r="G4738">
        <v>37327</v>
      </c>
      <c r="H4738">
        <v>16061</v>
      </c>
      <c r="I4738" s="25" t="s">
        <v>3005</v>
      </c>
      <c r="J4738" t="s">
        <v>2730</v>
      </c>
      <c r="M4738" s="49"/>
    </row>
    <row r="4739" spans="6:13" x14ac:dyDescent="0.25">
      <c r="F4739" t="s">
        <v>6248</v>
      </c>
      <c r="G4739">
        <v>70771</v>
      </c>
      <c r="H4739">
        <v>8116</v>
      </c>
      <c r="I4739" s="25" t="s">
        <v>2639</v>
      </c>
      <c r="J4739" t="s">
        <v>2834</v>
      </c>
      <c r="M4739" s="49"/>
    </row>
    <row r="4740" spans="6:13" x14ac:dyDescent="0.25">
      <c r="F4740" t="s">
        <v>6249</v>
      </c>
      <c r="G4740">
        <v>74211</v>
      </c>
      <c r="H4740">
        <v>8125</v>
      </c>
      <c r="I4740" s="25" t="s">
        <v>2639</v>
      </c>
      <c r="J4740" t="s">
        <v>2681</v>
      </c>
      <c r="M4740" s="49"/>
    </row>
    <row r="4741" spans="6:13" x14ac:dyDescent="0.25">
      <c r="F4741" t="s">
        <v>6250</v>
      </c>
      <c r="G4741">
        <v>56291</v>
      </c>
      <c r="H4741">
        <v>7140</v>
      </c>
      <c r="I4741" s="25" t="s">
        <v>2744</v>
      </c>
      <c r="J4741" t="s">
        <v>2950</v>
      </c>
      <c r="M4741" s="49"/>
    </row>
    <row r="4742" spans="6:13" x14ac:dyDescent="0.25">
      <c r="F4742" t="s">
        <v>6251</v>
      </c>
      <c r="G4742">
        <v>73575</v>
      </c>
      <c r="H4742">
        <v>8136</v>
      </c>
      <c r="I4742" s="25" t="s">
        <v>2639</v>
      </c>
      <c r="J4742" t="s">
        <v>2660</v>
      </c>
      <c r="M4742" s="49"/>
    </row>
    <row r="4743" spans="6:13" x14ac:dyDescent="0.25">
      <c r="F4743" t="s">
        <v>6252</v>
      </c>
      <c r="G4743">
        <v>89340</v>
      </c>
      <c r="H4743">
        <v>9774</v>
      </c>
      <c r="I4743" s="25" t="s">
        <v>2671</v>
      </c>
      <c r="J4743" t="s">
        <v>2826</v>
      </c>
      <c r="M4743" s="49"/>
    </row>
    <row r="4744" spans="6:13" x14ac:dyDescent="0.25">
      <c r="F4744" t="s">
        <v>3305</v>
      </c>
      <c r="G4744">
        <v>4275</v>
      </c>
      <c r="H4744">
        <v>14713</v>
      </c>
      <c r="I4744" s="25" t="s">
        <v>2756</v>
      </c>
      <c r="J4744" t="s">
        <v>6253</v>
      </c>
      <c r="M4744" s="49"/>
    </row>
    <row r="4745" spans="6:13" x14ac:dyDescent="0.25">
      <c r="F4745" t="s">
        <v>3305</v>
      </c>
      <c r="G4745">
        <v>4347</v>
      </c>
      <c r="H4745">
        <v>14713</v>
      </c>
      <c r="I4745" s="25" t="s">
        <v>2756</v>
      </c>
      <c r="J4745" t="s">
        <v>6253</v>
      </c>
      <c r="M4745" s="49"/>
    </row>
    <row r="4746" spans="6:13" x14ac:dyDescent="0.25">
      <c r="F4746" t="s">
        <v>3305</v>
      </c>
      <c r="G4746">
        <v>4299</v>
      </c>
      <c r="H4746">
        <v>14713</v>
      </c>
      <c r="I4746" s="25" t="s">
        <v>2756</v>
      </c>
      <c r="J4746" t="s">
        <v>6253</v>
      </c>
      <c r="M4746" s="49"/>
    </row>
    <row r="4747" spans="6:13" x14ac:dyDescent="0.25">
      <c r="F4747" t="s">
        <v>3305</v>
      </c>
      <c r="G4747">
        <v>4157</v>
      </c>
      <c r="H4747">
        <v>14713</v>
      </c>
      <c r="I4747" s="25" t="s">
        <v>2756</v>
      </c>
      <c r="J4747" t="s">
        <v>6253</v>
      </c>
      <c r="M4747" s="49"/>
    </row>
    <row r="4748" spans="6:13" x14ac:dyDescent="0.25">
      <c r="F4748" t="s">
        <v>3305</v>
      </c>
      <c r="G4748">
        <v>4277</v>
      </c>
      <c r="H4748">
        <v>14713</v>
      </c>
      <c r="I4748" s="25" t="s">
        <v>2756</v>
      </c>
      <c r="J4748" t="s">
        <v>6253</v>
      </c>
      <c r="M4748" s="49"/>
    </row>
    <row r="4749" spans="6:13" x14ac:dyDescent="0.25">
      <c r="F4749" t="s">
        <v>3305</v>
      </c>
      <c r="G4749">
        <v>4177</v>
      </c>
      <c r="H4749">
        <v>14713</v>
      </c>
      <c r="I4749" s="25" t="s">
        <v>2756</v>
      </c>
      <c r="J4749" t="s">
        <v>6253</v>
      </c>
      <c r="M4749" s="49"/>
    </row>
    <row r="4750" spans="6:13" x14ac:dyDescent="0.25">
      <c r="F4750" t="s">
        <v>3305</v>
      </c>
      <c r="G4750">
        <v>4288</v>
      </c>
      <c r="H4750">
        <v>14713</v>
      </c>
      <c r="I4750" s="25" t="s">
        <v>2756</v>
      </c>
      <c r="J4750" t="s">
        <v>6253</v>
      </c>
      <c r="M4750" s="49"/>
    </row>
    <row r="4751" spans="6:13" x14ac:dyDescent="0.25">
      <c r="F4751" t="s">
        <v>3305</v>
      </c>
      <c r="G4751">
        <v>4249</v>
      </c>
      <c r="H4751">
        <v>14713</v>
      </c>
      <c r="I4751" s="25" t="s">
        <v>2756</v>
      </c>
      <c r="J4751" t="s">
        <v>6253</v>
      </c>
      <c r="M4751" s="49"/>
    </row>
    <row r="4752" spans="6:13" x14ac:dyDescent="0.25">
      <c r="F4752" t="s">
        <v>3305</v>
      </c>
      <c r="G4752">
        <v>4129</v>
      </c>
      <c r="H4752">
        <v>14713</v>
      </c>
      <c r="I4752" s="25" t="s">
        <v>2756</v>
      </c>
      <c r="J4752" t="s">
        <v>6253</v>
      </c>
      <c r="M4752" s="49"/>
    </row>
    <row r="4753" spans="6:13" x14ac:dyDescent="0.25">
      <c r="F4753" t="s">
        <v>3305</v>
      </c>
      <c r="G4753">
        <v>4179</v>
      </c>
      <c r="H4753">
        <v>14713</v>
      </c>
      <c r="I4753" s="25" t="s">
        <v>2756</v>
      </c>
      <c r="J4753" t="s">
        <v>6253</v>
      </c>
      <c r="M4753" s="49"/>
    </row>
    <row r="4754" spans="6:13" x14ac:dyDescent="0.25">
      <c r="F4754" t="s">
        <v>3305</v>
      </c>
      <c r="G4754">
        <v>4289</v>
      </c>
      <c r="H4754">
        <v>14713</v>
      </c>
      <c r="I4754" s="25" t="s">
        <v>2756</v>
      </c>
      <c r="J4754" t="s">
        <v>6253</v>
      </c>
      <c r="M4754" s="49"/>
    </row>
    <row r="4755" spans="6:13" x14ac:dyDescent="0.25">
      <c r="F4755" t="s">
        <v>3305</v>
      </c>
      <c r="G4755">
        <v>4329</v>
      </c>
      <c r="H4755">
        <v>14713</v>
      </c>
      <c r="I4755" s="25" t="s">
        <v>2756</v>
      </c>
      <c r="J4755" t="s">
        <v>6253</v>
      </c>
      <c r="M4755" s="49"/>
    </row>
    <row r="4756" spans="6:13" x14ac:dyDescent="0.25">
      <c r="F4756" t="s">
        <v>3305</v>
      </c>
      <c r="G4756">
        <v>4317</v>
      </c>
      <c r="H4756">
        <v>14713</v>
      </c>
      <c r="I4756" s="25" t="s">
        <v>2756</v>
      </c>
      <c r="J4756" t="s">
        <v>6253</v>
      </c>
      <c r="M4756" s="49"/>
    </row>
    <row r="4757" spans="6:13" x14ac:dyDescent="0.25">
      <c r="F4757" t="s">
        <v>3305</v>
      </c>
      <c r="G4757">
        <v>4318</v>
      </c>
      <c r="H4757">
        <v>14713</v>
      </c>
      <c r="I4757" s="25" t="s">
        <v>2756</v>
      </c>
      <c r="J4757" t="s">
        <v>6253</v>
      </c>
      <c r="M4757" s="49"/>
    </row>
    <row r="4758" spans="6:13" x14ac:dyDescent="0.25">
      <c r="F4758" t="s">
        <v>3305</v>
      </c>
      <c r="G4758">
        <v>4316</v>
      </c>
      <c r="H4758">
        <v>14713</v>
      </c>
      <c r="I4758" s="25" t="s">
        <v>2756</v>
      </c>
      <c r="J4758" t="s">
        <v>6253</v>
      </c>
      <c r="M4758" s="49"/>
    </row>
    <row r="4759" spans="6:13" x14ac:dyDescent="0.25">
      <c r="F4759" t="s">
        <v>3305</v>
      </c>
      <c r="G4759">
        <v>4205</v>
      </c>
      <c r="H4759">
        <v>14713</v>
      </c>
      <c r="I4759" s="25" t="s">
        <v>2756</v>
      </c>
      <c r="J4759" t="s">
        <v>6253</v>
      </c>
      <c r="M4759" s="49"/>
    </row>
    <row r="4760" spans="6:13" x14ac:dyDescent="0.25">
      <c r="F4760" t="s">
        <v>3305</v>
      </c>
      <c r="G4760">
        <v>4107</v>
      </c>
      <c r="H4760">
        <v>14713</v>
      </c>
      <c r="I4760" s="25" t="s">
        <v>2756</v>
      </c>
      <c r="J4760" t="s">
        <v>6253</v>
      </c>
      <c r="M4760" s="49"/>
    </row>
    <row r="4761" spans="6:13" x14ac:dyDescent="0.25">
      <c r="F4761" t="s">
        <v>3305</v>
      </c>
      <c r="G4761">
        <v>4159</v>
      </c>
      <c r="H4761">
        <v>14713</v>
      </c>
      <c r="I4761" s="25" t="s">
        <v>2756</v>
      </c>
      <c r="J4761" t="s">
        <v>6253</v>
      </c>
      <c r="M4761" s="49"/>
    </row>
    <row r="4762" spans="6:13" x14ac:dyDescent="0.25">
      <c r="F4762" t="s">
        <v>3305</v>
      </c>
      <c r="G4762">
        <v>4349</v>
      </c>
      <c r="H4762">
        <v>14713</v>
      </c>
      <c r="I4762" s="25" t="s">
        <v>2756</v>
      </c>
      <c r="J4762" t="s">
        <v>6253</v>
      </c>
      <c r="M4762" s="49"/>
    </row>
    <row r="4763" spans="6:13" x14ac:dyDescent="0.25">
      <c r="F4763" t="s">
        <v>3305</v>
      </c>
      <c r="G4763">
        <v>4209</v>
      </c>
      <c r="H4763">
        <v>14713</v>
      </c>
      <c r="I4763" s="25" t="s">
        <v>2756</v>
      </c>
      <c r="J4763" t="s">
        <v>6253</v>
      </c>
      <c r="M4763" s="49"/>
    </row>
    <row r="4764" spans="6:13" x14ac:dyDescent="0.25">
      <c r="F4764" t="s">
        <v>3305</v>
      </c>
      <c r="G4764">
        <v>4356</v>
      </c>
      <c r="H4764">
        <v>14713</v>
      </c>
      <c r="I4764" s="25" t="s">
        <v>2756</v>
      </c>
      <c r="J4764" t="s">
        <v>6253</v>
      </c>
      <c r="M4764" s="49"/>
    </row>
    <row r="4765" spans="6:13" x14ac:dyDescent="0.25">
      <c r="F4765" t="s">
        <v>3305</v>
      </c>
      <c r="G4765">
        <v>4357</v>
      </c>
      <c r="H4765">
        <v>14713</v>
      </c>
      <c r="I4765" s="25" t="s">
        <v>2756</v>
      </c>
      <c r="J4765" t="s">
        <v>6253</v>
      </c>
      <c r="M4765" s="49"/>
    </row>
    <row r="4766" spans="6:13" x14ac:dyDescent="0.25">
      <c r="F4766" t="s">
        <v>3305</v>
      </c>
      <c r="G4766">
        <v>4109</v>
      </c>
      <c r="H4766">
        <v>14713</v>
      </c>
      <c r="I4766" s="25" t="s">
        <v>2756</v>
      </c>
      <c r="J4766" t="s">
        <v>6253</v>
      </c>
      <c r="M4766" s="49"/>
    </row>
    <row r="4767" spans="6:13" x14ac:dyDescent="0.25">
      <c r="F4767" t="s">
        <v>3305</v>
      </c>
      <c r="G4767">
        <v>4158</v>
      </c>
      <c r="H4767">
        <v>14713</v>
      </c>
      <c r="I4767" s="25" t="s">
        <v>2756</v>
      </c>
      <c r="J4767" t="s">
        <v>6253</v>
      </c>
      <c r="M4767" s="49"/>
    </row>
    <row r="4768" spans="6:13" x14ac:dyDescent="0.25">
      <c r="F4768" t="s">
        <v>3305</v>
      </c>
      <c r="G4768">
        <v>4105</v>
      </c>
      <c r="H4768">
        <v>14713</v>
      </c>
      <c r="I4768" s="25" t="s">
        <v>2756</v>
      </c>
      <c r="J4768" t="s">
        <v>6253</v>
      </c>
      <c r="M4768" s="49"/>
    </row>
    <row r="4769" spans="6:13" x14ac:dyDescent="0.25">
      <c r="F4769" t="s">
        <v>3305</v>
      </c>
      <c r="G4769">
        <v>4315</v>
      </c>
      <c r="H4769">
        <v>14713</v>
      </c>
      <c r="I4769" s="25" t="s">
        <v>2756</v>
      </c>
      <c r="J4769" t="s">
        <v>6253</v>
      </c>
      <c r="M4769" s="49"/>
    </row>
    <row r="4770" spans="6:13" x14ac:dyDescent="0.25">
      <c r="F4770" t="s">
        <v>3305</v>
      </c>
      <c r="G4770">
        <v>4207</v>
      </c>
      <c r="H4770">
        <v>14713</v>
      </c>
      <c r="I4770" s="25" t="s">
        <v>2756</v>
      </c>
      <c r="J4770" t="s">
        <v>6253</v>
      </c>
      <c r="M4770" s="49"/>
    </row>
    <row r="4771" spans="6:13" x14ac:dyDescent="0.25">
      <c r="F4771" t="s">
        <v>3305</v>
      </c>
      <c r="G4771">
        <v>4279</v>
      </c>
      <c r="H4771">
        <v>14713</v>
      </c>
      <c r="I4771" s="25" t="s">
        <v>2756</v>
      </c>
      <c r="J4771" t="s">
        <v>6253</v>
      </c>
      <c r="M4771" s="49"/>
    </row>
    <row r="4772" spans="6:13" x14ac:dyDescent="0.25">
      <c r="F4772" t="s">
        <v>3305</v>
      </c>
      <c r="G4772">
        <v>4328</v>
      </c>
      <c r="H4772">
        <v>14713</v>
      </c>
      <c r="I4772" s="25" t="s">
        <v>2756</v>
      </c>
      <c r="J4772" t="s">
        <v>6253</v>
      </c>
      <c r="M4772" s="49"/>
    </row>
    <row r="4773" spans="6:13" x14ac:dyDescent="0.25">
      <c r="F4773" t="s">
        <v>3305</v>
      </c>
      <c r="G4773">
        <v>4319</v>
      </c>
      <c r="H4773">
        <v>14713</v>
      </c>
      <c r="I4773" s="25" t="s">
        <v>2756</v>
      </c>
      <c r="J4773" t="s">
        <v>6253</v>
      </c>
      <c r="M4773" s="49"/>
    </row>
    <row r="4774" spans="6:13" x14ac:dyDescent="0.25">
      <c r="F4774" t="s">
        <v>3305</v>
      </c>
      <c r="G4774">
        <v>4178</v>
      </c>
      <c r="H4774">
        <v>14713</v>
      </c>
      <c r="I4774" s="25" t="s">
        <v>2756</v>
      </c>
      <c r="J4774" t="s">
        <v>6253</v>
      </c>
      <c r="M4774" s="49"/>
    </row>
    <row r="4775" spans="6:13" x14ac:dyDescent="0.25">
      <c r="F4775" t="s">
        <v>3305</v>
      </c>
      <c r="G4775">
        <v>4229</v>
      </c>
      <c r="H4775">
        <v>14713</v>
      </c>
      <c r="I4775" s="25" t="s">
        <v>2756</v>
      </c>
      <c r="J4775" t="s">
        <v>6253</v>
      </c>
      <c r="M4775" s="49"/>
    </row>
    <row r="4776" spans="6:13" x14ac:dyDescent="0.25">
      <c r="F4776" t="s">
        <v>3305</v>
      </c>
      <c r="G4776">
        <v>4155</v>
      </c>
      <c r="H4776">
        <v>14713</v>
      </c>
      <c r="I4776" s="25" t="s">
        <v>2756</v>
      </c>
      <c r="J4776" t="s">
        <v>6253</v>
      </c>
      <c r="M4776" s="49"/>
    </row>
    <row r="4777" spans="6:13" x14ac:dyDescent="0.25">
      <c r="F4777" t="s">
        <v>3305</v>
      </c>
      <c r="G4777">
        <v>4103</v>
      </c>
      <c r="H4777">
        <v>14713</v>
      </c>
      <c r="I4777" s="25" t="s">
        <v>2756</v>
      </c>
      <c r="J4777" t="s">
        <v>6253</v>
      </c>
      <c r="M4777" s="49"/>
    </row>
    <row r="4778" spans="6:13" x14ac:dyDescent="0.25">
      <c r="F4778" t="s">
        <v>6254</v>
      </c>
      <c r="G4778">
        <v>4703</v>
      </c>
      <c r="H4778">
        <v>14522</v>
      </c>
      <c r="I4778" s="25" t="s">
        <v>2756</v>
      </c>
      <c r="J4778" t="s">
        <v>2721</v>
      </c>
      <c r="M4778" s="49"/>
    </row>
    <row r="4779" spans="6:13" x14ac:dyDescent="0.25">
      <c r="F4779" t="s">
        <v>6255</v>
      </c>
      <c r="G4779">
        <v>54340</v>
      </c>
      <c r="H4779">
        <v>7235</v>
      </c>
      <c r="I4779" s="25" t="s">
        <v>2744</v>
      </c>
      <c r="J4779" t="s">
        <v>3016</v>
      </c>
      <c r="M4779" s="49"/>
    </row>
    <row r="4780" spans="6:13" x14ac:dyDescent="0.25">
      <c r="F4780" t="s">
        <v>6255</v>
      </c>
      <c r="G4780">
        <v>54340</v>
      </c>
      <c r="H4780">
        <v>7235</v>
      </c>
      <c r="I4780" s="25" t="s">
        <v>2744</v>
      </c>
      <c r="J4780" t="s">
        <v>3016</v>
      </c>
      <c r="M4780" s="49"/>
    </row>
    <row r="4781" spans="6:13" x14ac:dyDescent="0.25">
      <c r="F4781" t="s">
        <v>6255</v>
      </c>
      <c r="G4781">
        <v>54340</v>
      </c>
      <c r="H4781">
        <v>7235</v>
      </c>
      <c r="I4781" s="25" t="s">
        <v>2744</v>
      </c>
      <c r="J4781" t="s">
        <v>3016</v>
      </c>
      <c r="M4781" s="49"/>
    </row>
    <row r="4782" spans="6:13" x14ac:dyDescent="0.25">
      <c r="F4782" t="s">
        <v>6256</v>
      </c>
      <c r="G4782">
        <v>66969</v>
      </c>
      <c r="H4782">
        <v>7340</v>
      </c>
      <c r="I4782" s="25" t="s">
        <v>2744</v>
      </c>
      <c r="J4782" t="s">
        <v>3447</v>
      </c>
      <c r="M4782" s="49"/>
    </row>
    <row r="4783" spans="6:13" x14ac:dyDescent="0.25">
      <c r="F4783" t="s">
        <v>6257</v>
      </c>
      <c r="G4783">
        <v>49459</v>
      </c>
      <c r="H4783">
        <v>3251</v>
      </c>
      <c r="I4783" s="25" t="s">
        <v>2695</v>
      </c>
      <c r="J4783" t="s">
        <v>2715</v>
      </c>
      <c r="M4783" s="49"/>
    </row>
    <row r="4784" spans="6:13" x14ac:dyDescent="0.25">
      <c r="F4784" t="s">
        <v>6257</v>
      </c>
      <c r="G4784">
        <v>49459</v>
      </c>
      <c r="H4784">
        <v>3251</v>
      </c>
      <c r="I4784" s="25" t="s">
        <v>2695</v>
      </c>
      <c r="J4784" t="s">
        <v>2715</v>
      </c>
      <c r="M4784" s="49"/>
    </row>
    <row r="4785" spans="6:13" x14ac:dyDescent="0.25">
      <c r="F4785" t="s">
        <v>6258</v>
      </c>
      <c r="G4785">
        <v>49448</v>
      </c>
      <c r="H4785">
        <v>3251</v>
      </c>
      <c r="I4785" s="25" t="s">
        <v>2695</v>
      </c>
      <c r="J4785" t="s">
        <v>2715</v>
      </c>
      <c r="M4785" s="49"/>
    </row>
    <row r="4786" spans="6:13" x14ac:dyDescent="0.25">
      <c r="F4786" t="s">
        <v>6259</v>
      </c>
      <c r="G4786">
        <v>32657</v>
      </c>
      <c r="H4786">
        <v>5766</v>
      </c>
      <c r="I4786" s="25" t="s">
        <v>2644</v>
      </c>
      <c r="J4786" t="s">
        <v>2844</v>
      </c>
      <c r="M4786" s="49"/>
    </row>
    <row r="4787" spans="6:13" x14ac:dyDescent="0.25">
      <c r="F4787" t="s">
        <v>6260</v>
      </c>
      <c r="G4787">
        <v>29485</v>
      </c>
      <c r="H4787">
        <v>3354</v>
      </c>
      <c r="I4787" s="25" t="s">
        <v>2695</v>
      </c>
      <c r="J4787" t="s">
        <v>2853</v>
      </c>
      <c r="M4787" s="49"/>
    </row>
    <row r="4788" spans="6:13" x14ac:dyDescent="0.25">
      <c r="F4788" t="s">
        <v>6261</v>
      </c>
      <c r="G4788">
        <v>27809</v>
      </c>
      <c r="H4788">
        <v>3461</v>
      </c>
      <c r="I4788" s="25" t="s">
        <v>2695</v>
      </c>
      <c r="J4788" t="s">
        <v>3047</v>
      </c>
      <c r="M4788" s="49"/>
    </row>
    <row r="4789" spans="6:13" x14ac:dyDescent="0.25">
      <c r="F4789" t="s">
        <v>6262</v>
      </c>
      <c r="G4789">
        <v>84435</v>
      </c>
      <c r="H4789">
        <v>9177</v>
      </c>
      <c r="I4789" s="25" t="s">
        <v>2671</v>
      </c>
      <c r="J4789" t="s">
        <v>3536</v>
      </c>
      <c r="M4789" s="49"/>
    </row>
    <row r="4790" spans="6:13" x14ac:dyDescent="0.25">
      <c r="F4790" t="s">
        <v>6263</v>
      </c>
      <c r="G4790">
        <v>38268</v>
      </c>
      <c r="H4790">
        <v>3157</v>
      </c>
      <c r="I4790" s="25" t="s">
        <v>2695</v>
      </c>
      <c r="J4790" t="s">
        <v>2930</v>
      </c>
      <c r="M4790" s="49"/>
    </row>
    <row r="4791" spans="6:13" x14ac:dyDescent="0.25">
      <c r="F4791" t="s">
        <v>6264</v>
      </c>
      <c r="G4791">
        <v>8485</v>
      </c>
      <c r="H4791">
        <v>14523</v>
      </c>
      <c r="I4791" s="25" t="s">
        <v>2756</v>
      </c>
      <c r="J4791" t="s">
        <v>2757</v>
      </c>
      <c r="M4791" s="49"/>
    </row>
    <row r="4792" spans="6:13" x14ac:dyDescent="0.25">
      <c r="F4792" t="s">
        <v>6265</v>
      </c>
      <c r="G4792">
        <v>87663</v>
      </c>
      <c r="H4792">
        <v>9777</v>
      </c>
      <c r="I4792" s="25" t="s">
        <v>2671</v>
      </c>
      <c r="J4792" t="s">
        <v>2858</v>
      </c>
      <c r="M4792" s="49"/>
    </row>
    <row r="4793" spans="6:13" x14ac:dyDescent="0.25">
      <c r="F4793" t="s">
        <v>6266</v>
      </c>
      <c r="G4793">
        <v>49525</v>
      </c>
      <c r="H4793">
        <v>5566</v>
      </c>
      <c r="I4793" s="25" t="s">
        <v>2644</v>
      </c>
      <c r="J4793" t="s">
        <v>3000</v>
      </c>
      <c r="M4793" s="49"/>
    </row>
    <row r="4794" spans="6:13" x14ac:dyDescent="0.25">
      <c r="F4794" t="s">
        <v>6267</v>
      </c>
      <c r="G4794">
        <v>49838</v>
      </c>
      <c r="H4794">
        <v>3454</v>
      </c>
      <c r="I4794" s="25" t="s">
        <v>2695</v>
      </c>
      <c r="J4794" t="s">
        <v>2739</v>
      </c>
      <c r="M4794" s="49"/>
    </row>
    <row r="4795" spans="6:13" x14ac:dyDescent="0.25">
      <c r="F4795" t="s">
        <v>6268</v>
      </c>
      <c r="G4795">
        <v>83661</v>
      </c>
      <c r="H4795">
        <v>9173</v>
      </c>
      <c r="I4795" s="25" t="s">
        <v>2671</v>
      </c>
      <c r="J4795" t="s">
        <v>3280</v>
      </c>
      <c r="M4795" s="49"/>
    </row>
    <row r="4796" spans="6:13" x14ac:dyDescent="0.25">
      <c r="F4796" t="s">
        <v>6269</v>
      </c>
      <c r="G4796">
        <v>57368</v>
      </c>
      <c r="H4796">
        <v>5966</v>
      </c>
      <c r="I4796" s="25" t="s">
        <v>2644</v>
      </c>
      <c r="J4796" t="s">
        <v>2910</v>
      </c>
      <c r="M4796" s="49"/>
    </row>
    <row r="4797" spans="6:13" x14ac:dyDescent="0.25">
      <c r="F4797" t="s">
        <v>6270</v>
      </c>
      <c r="G4797">
        <v>73252</v>
      </c>
      <c r="H4797">
        <v>8116</v>
      </c>
      <c r="I4797" s="25" t="s">
        <v>2639</v>
      </c>
      <c r="J4797" t="s">
        <v>2834</v>
      </c>
      <c r="M4797" s="49"/>
    </row>
    <row r="4798" spans="6:13" x14ac:dyDescent="0.25">
      <c r="F4798" t="s">
        <v>6271</v>
      </c>
      <c r="G4798">
        <v>23738</v>
      </c>
      <c r="H4798">
        <v>1055</v>
      </c>
      <c r="I4798" s="25" t="s">
        <v>2706</v>
      </c>
      <c r="J4798" t="s">
        <v>2806</v>
      </c>
      <c r="M4798" s="49"/>
    </row>
    <row r="4799" spans="6:13" x14ac:dyDescent="0.25">
      <c r="F4799" t="s">
        <v>6272</v>
      </c>
      <c r="G4799">
        <v>24632</v>
      </c>
      <c r="H4799">
        <v>1060</v>
      </c>
      <c r="I4799" s="25" t="s">
        <v>2706</v>
      </c>
      <c r="J4799" t="s">
        <v>2984</v>
      </c>
      <c r="M4799" s="49"/>
    </row>
    <row r="4800" spans="6:13" x14ac:dyDescent="0.25">
      <c r="F4800" t="s">
        <v>6273</v>
      </c>
      <c r="G4800">
        <v>85101</v>
      </c>
      <c r="H4800">
        <v>9176</v>
      </c>
      <c r="I4800" s="25" t="s">
        <v>2671</v>
      </c>
      <c r="J4800" t="s">
        <v>2723</v>
      </c>
      <c r="M4800" s="49"/>
    </row>
    <row r="4801" spans="6:13" x14ac:dyDescent="0.25">
      <c r="F4801" t="s">
        <v>6274</v>
      </c>
      <c r="G4801">
        <v>19309</v>
      </c>
      <c r="H4801">
        <v>12070</v>
      </c>
      <c r="I4801" s="25" t="s">
        <v>2977</v>
      </c>
      <c r="J4801" t="s">
        <v>2937</v>
      </c>
      <c r="M4801" s="49"/>
    </row>
    <row r="4802" spans="6:13" x14ac:dyDescent="0.25">
      <c r="F4802" t="s">
        <v>6275</v>
      </c>
      <c r="G4802">
        <v>79853</v>
      </c>
      <c r="H4802">
        <v>8315</v>
      </c>
      <c r="I4802" s="25" t="s">
        <v>2639</v>
      </c>
      <c r="J4802" t="s">
        <v>2682</v>
      </c>
      <c r="M4802" s="49"/>
    </row>
    <row r="4803" spans="6:13" x14ac:dyDescent="0.25">
      <c r="F4803" t="s">
        <v>6276</v>
      </c>
      <c r="G4803">
        <v>71229</v>
      </c>
      <c r="H4803">
        <v>8115</v>
      </c>
      <c r="I4803" s="25" t="s">
        <v>2639</v>
      </c>
      <c r="J4803" t="s">
        <v>2843</v>
      </c>
      <c r="M4803" s="49"/>
    </row>
    <row r="4804" spans="6:13" x14ac:dyDescent="0.25">
      <c r="F4804" t="s">
        <v>6277</v>
      </c>
      <c r="G4804">
        <v>33818</v>
      </c>
      <c r="H4804">
        <v>5766</v>
      </c>
      <c r="I4804" s="25" t="s">
        <v>2644</v>
      </c>
      <c r="J4804" t="s">
        <v>2844</v>
      </c>
      <c r="M4804" s="49"/>
    </row>
    <row r="4805" spans="6:13" x14ac:dyDescent="0.25">
      <c r="F4805" t="s">
        <v>6278</v>
      </c>
      <c r="G4805">
        <v>15324</v>
      </c>
      <c r="H4805">
        <v>12064</v>
      </c>
      <c r="I4805" s="25" t="s">
        <v>2977</v>
      </c>
      <c r="J4805" t="s">
        <v>2864</v>
      </c>
      <c r="M4805" s="49"/>
    </row>
    <row r="4806" spans="6:13" x14ac:dyDescent="0.25">
      <c r="F4806" t="s">
        <v>6279</v>
      </c>
      <c r="G4806">
        <v>9573</v>
      </c>
      <c r="H4806">
        <v>14521</v>
      </c>
      <c r="I4806" s="25" t="s">
        <v>2756</v>
      </c>
      <c r="J4806" t="s">
        <v>2653</v>
      </c>
      <c r="M4806" s="49"/>
    </row>
    <row r="4807" spans="6:13" x14ac:dyDescent="0.25">
      <c r="F4807" t="s">
        <v>6279</v>
      </c>
      <c r="G4807">
        <v>9573</v>
      </c>
      <c r="H4807">
        <v>14522</v>
      </c>
      <c r="I4807" s="25" t="s">
        <v>2756</v>
      </c>
      <c r="J4807" t="s">
        <v>2721</v>
      </c>
      <c r="M4807" s="49"/>
    </row>
    <row r="4808" spans="6:13" x14ac:dyDescent="0.25">
      <c r="F4808" t="s">
        <v>6280</v>
      </c>
      <c r="G4808">
        <v>92705</v>
      </c>
      <c r="H4808">
        <v>9374</v>
      </c>
      <c r="I4808" s="25" t="s">
        <v>2671</v>
      </c>
      <c r="J4808" t="s">
        <v>3041</v>
      </c>
      <c r="M4808" s="49"/>
    </row>
    <row r="4809" spans="6:13" x14ac:dyDescent="0.25">
      <c r="F4809" t="s">
        <v>6281</v>
      </c>
      <c r="G4809">
        <v>35638</v>
      </c>
      <c r="H4809">
        <v>6532</v>
      </c>
      <c r="I4809" s="25" t="s">
        <v>2667</v>
      </c>
      <c r="J4809" t="s">
        <v>3176</v>
      </c>
      <c r="M4809" s="49"/>
    </row>
    <row r="4810" spans="6:13" x14ac:dyDescent="0.25">
      <c r="F4810" t="s">
        <v>6282</v>
      </c>
      <c r="G4810">
        <v>6237</v>
      </c>
      <c r="H4810">
        <v>15088</v>
      </c>
      <c r="I4810" s="25" t="s">
        <v>2862</v>
      </c>
      <c r="J4810" t="s">
        <v>2965</v>
      </c>
      <c r="M4810" s="49"/>
    </row>
    <row r="4811" spans="6:13" x14ac:dyDescent="0.25">
      <c r="F4811" t="s">
        <v>6283</v>
      </c>
      <c r="G4811">
        <v>95191</v>
      </c>
      <c r="H4811">
        <v>9475</v>
      </c>
      <c r="I4811" s="25" t="s">
        <v>2671</v>
      </c>
      <c r="J4811" t="s">
        <v>2822</v>
      </c>
      <c r="M4811" s="49"/>
    </row>
    <row r="4812" spans="6:13" x14ac:dyDescent="0.25">
      <c r="F4812" t="s">
        <v>6284</v>
      </c>
      <c r="G4812">
        <v>71397</v>
      </c>
      <c r="H4812">
        <v>8119</v>
      </c>
      <c r="I4812" s="25" t="s">
        <v>2639</v>
      </c>
      <c r="J4812" t="s">
        <v>2908</v>
      </c>
      <c r="M4812" s="49"/>
    </row>
    <row r="4813" spans="6:13" x14ac:dyDescent="0.25">
      <c r="F4813" t="s">
        <v>6284</v>
      </c>
      <c r="G4813">
        <v>71397</v>
      </c>
      <c r="H4813">
        <v>8119</v>
      </c>
      <c r="I4813" s="25" t="s">
        <v>2639</v>
      </c>
      <c r="J4813" t="s">
        <v>2908</v>
      </c>
      <c r="M4813" s="49"/>
    </row>
    <row r="4814" spans="6:13" x14ac:dyDescent="0.25">
      <c r="F4814" t="s">
        <v>6284</v>
      </c>
      <c r="G4814">
        <v>91359</v>
      </c>
      <c r="H4814">
        <v>9474</v>
      </c>
      <c r="I4814" s="25" t="s">
        <v>2671</v>
      </c>
      <c r="J4814" t="s">
        <v>4313</v>
      </c>
      <c r="M4814" s="49"/>
    </row>
    <row r="4815" spans="6:13" x14ac:dyDescent="0.25">
      <c r="F4815" t="s">
        <v>6285</v>
      </c>
      <c r="G4815">
        <v>2794</v>
      </c>
      <c r="H4815">
        <v>14626</v>
      </c>
      <c r="I4815" s="25" t="s">
        <v>2756</v>
      </c>
      <c r="J4815" t="s">
        <v>2771</v>
      </c>
      <c r="M4815" s="49"/>
    </row>
    <row r="4816" spans="6:13" x14ac:dyDescent="0.25">
      <c r="F4816" t="s">
        <v>6286</v>
      </c>
      <c r="G4816">
        <v>91578</v>
      </c>
      <c r="H4816">
        <v>9571</v>
      </c>
      <c r="I4816" s="25" t="s">
        <v>2671</v>
      </c>
      <c r="J4816" t="s">
        <v>2734</v>
      </c>
      <c r="M4816" s="49"/>
    </row>
    <row r="4817" spans="6:13" x14ac:dyDescent="0.25">
      <c r="F4817" t="s">
        <v>6287</v>
      </c>
      <c r="G4817">
        <v>56599</v>
      </c>
      <c r="H4817">
        <v>7138</v>
      </c>
      <c r="I4817" s="25" t="s">
        <v>2744</v>
      </c>
      <c r="J4817" t="s">
        <v>3110</v>
      </c>
      <c r="M4817" s="49"/>
    </row>
    <row r="4818" spans="6:13" x14ac:dyDescent="0.25">
      <c r="F4818" t="s">
        <v>6288</v>
      </c>
      <c r="G4818">
        <v>88299</v>
      </c>
      <c r="H4818">
        <v>8436</v>
      </c>
      <c r="I4818" s="25" t="s">
        <v>2639</v>
      </c>
      <c r="J4818" t="s">
        <v>2689</v>
      </c>
      <c r="M4818" s="49"/>
    </row>
    <row r="4819" spans="6:13" x14ac:dyDescent="0.25">
      <c r="F4819" t="s">
        <v>6289</v>
      </c>
      <c r="G4819">
        <v>51377</v>
      </c>
      <c r="H4819">
        <v>5316</v>
      </c>
      <c r="I4819" s="25" t="s">
        <v>2644</v>
      </c>
      <c r="J4819" t="s">
        <v>6290</v>
      </c>
      <c r="M4819" s="49"/>
    </row>
    <row r="4820" spans="6:13" x14ac:dyDescent="0.25">
      <c r="F4820" t="s">
        <v>6289</v>
      </c>
      <c r="G4820">
        <v>51375</v>
      </c>
      <c r="H4820">
        <v>5316</v>
      </c>
      <c r="I4820" s="25" t="s">
        <v>2644</v>
      </c>
      <c r="J4820" t="s">
        <v>6290</v>
      </c>
      <c r="M4820" s="49"/>
    </row>
    <row r="4821" spans="6:13" x14ac:dyDescent="0.25">
      <c r="F4821" t="s">
        <v>6289</v>
      </c>
      <c r="G4821">
        <v>51371</v>
      </c>
      <c r="H4821">
        <v>5316</v>
      </c>
      <c r="I4821" s="25" t="s">
        <v>2644</v>
      </c>
      <c r="J4821" t="s">
        <v>6290</v>
      </c>
      <c r="M4821" s="49"/>
    </row>
    <row r="4822" spans="6:13" x14ac:dyDescent="0.25">
      <c r="F4822" t="s">
        <v>6289</v>
      </c>
      <c r="G4822">
        <v>51381</v>
      </c>
      <c r="H4822">
        <v>5316</v>
      </c>
      <c r="I4822" s="25" t="s">
        <v>2644</v>
      </c>
      <c r="J4822" t="s">
        <v>6290</v>
      </c>
      <c r="M4822" s="49"/>
    </row>
    <row r="4823" spans="6:13" x14ac:dyDescent="0.25">
      <c r="F4823" t="s">
        <v>6289</v>
      </c>
      <c r="G4823">
        <v>51379</v>
      </c>
      <c r="H4823">
        <v>5316</v>
      </c>
      <c r="I4823" s="25" t="s">
        <v>2644</v>
      </c>
      <c r="J4823" t="s">
        <v>6290</v>
      </c>
      <c r="M4823" s="49"/>
    </row>
    <row r="4824" spans="6:13" x14ac:dyDescent="0.25">
      <c r="F4824" t="s">
        <v>6289</v>
      </c>
      <c r="G4824">
        <v>51373</v>
      </c>
      <c r="H4824">
        <v>5316</v>
      </c>
      <c r="I4824" s="25" t="s">
        <v>2644</v>
      </c>
      <c r="J4824" t="s">
        <v>6290</v>
      </c>
      <c r="M4824" s="49"/>
    </row>
    <row r="4825" spans="6:13" x14ac:dyDescent="0.25">
      <c r="F4825" t="s">
        <v>6291</v>
      </c>
      <c r="G4825">
        <v>35423</v>
      </c>
      <c r="H4825">
        <v>6531</v>
      </c>
      <c r="I4825" s="25" t="s">
        <v>2667</v>
      </c>
      <c r="J4825" t="s">
        <v>2927</v>
      </c>
      <c r="M4825" s="49"/>
    </row>
    <row r="4826" spans="6:13" x14ac:dyDescent="0.25">
      <c r="F4826" t="s">
        <v>6292</v>
      </c>
      <c r="G4826">
        <v>33165</v>
      </c>
      <c r="H4826">
        <v>5774</v>
      </c>
      <c r="I4826" s="25" t="s">
        <v>2644</v>
      </c>
      <c r="J4826" t="s">
        <v>2925</v>
      </c>
      <c r="M4826" s="49"/>
    </row>
    <row r="4827" spans="6:13" x14ac:dyDescent="0.25">
      <c r="F4827" t="s">
        <v>6292</v>
      </c>
      <c r="G4827">
        <v>77839</v>
      </c>
      <c r="H4827">
        <v>8216</v>
      </c>
      <c r="I4827" s="25" t="s">
        <v>2639</v>
      </c>
      <c r="J4827" t="s">
        <v>3185</v>
      </c>
      <c r="M4827" s="49"/>
    </row>
    <row r="4828" spans="6:13" x14ac:dyDescent="0.25">
      <c r="F4828" t="s">
        <v>6292</v>
      </c>
      <c r="G4828">
        <v>91586</v>
      </c>
      <c r="H4828">
        <v>9571</v>
      </c>
      <c r="I4828" s="25" t="s">
        <v>2671</v>
      </c>
      <c r="J4828" t="s">
        <v>2734</v>
      </c>
      <c r="M4828" s="49"/>
    </row>
    <row r="4829" spans="6:13" x14ac:dyDescent="0.25">
      <c r="F4829" t="s">
        <v>6292</v>
      </c>
      <c r="G4829">
        <v>9244</v>
      </c>
      <c r="H4829">
        <v>14522</v>
      </c>
      <c r="I4829" s="25" t="s">
        <v>2756</v>
      </c>
      <c r="J4829" t="s">
        <v>2721</v>
      </c>
      <c r="M4829" s="49"/>
    </row>
    <row r="4830" spans="6:13" x14ac:dyDescent="0.25">
      <c r="F4830" t="s">
        <v>6293</v>
      </c>
      <c r="G4830">
        <v>95192</v>
      </c>
      <c r="H4830">
        <v>9475</v>
      </c>
      <c r="I4830" s="25" t="s">
        <v>2671</v>
      </c>
      <c r="J4830" t="s">
        <v>2822</v>
      </c>
      <c r="M4830" s="49"/>
    </row>
    <row r="4831" spans="6:13" x14ac:dyDescent="0.25">
      <c r="F4831" t="s">
        <v>6294</v>
      </c>
      <c r="G4831">
        <v>9638</v>
      </c>
      <c r="H4831">
        <v>14522</v>
      </c>
      <c r="I4831" s="25" t="s">
        <v>2756</v>
      </c>
      <c r="J4831" t="s">
        <v>2721</v>
      </c>
      <c r="M4831" s="49"/>
    </row>
    <row r="4832" spans="6:13" x14ac:dyDescent="0.25">
      <c r="F4832" t="s">
        <v>3025</v>
      </c>
      <c r="G4832">
        <v>35104</v>
      </c>
      <c r="H4832">
        <v>6635</v>
      </c>
      <c r="I4832" s="25" t="s">
        <v>2667</v>
      </c>
      <c r="J4832" t="s">
        <v>2929</v>
      </c>
      <c r="M4832" s="49"/>
    </row>
    <row r="4833" spans="6:13" x14ac:dyDescent="0.25">
      <c r="F4833" t="s">
        <v>3025</v>
      </c>
      <c r="G4833">
        <v>96215</v>
      </c>
      <c r="H4833">
        <v>9478</v>
      </c>
      <c r="I4833" s="25" t="s">
        <v>2671</v>
      </c>
      <c r="J4833" t="s">
        <v>3025</v>
      </c>
      <c r="M4833" s="49"/>
    </row>
    <row r="4834" spans="6:13" x14ac:dyDescent="0.25">
      <c r="F4834" t="s">
        <v>6295</v>
      </c>
      <c r="G4834">
        <v>15345</v>
      </c>
      <c r="H4834">
        <v>12064</v>
      </c>
      <c r="I4834" s="25" t="s">
        <v>2977</v>
      </c>
      <c r="J4834" t="s">
        <v>2864</v>
      </c>
      <c r="M4834" s="49"/>
    </row>
    <row r="4835" spans="6:13" x14ac:dyDescent="0.25">
      <c r="F4835" t="s">
        <v>6295</v>
      </c>
      <c r="G4835">
        <v>15345</v>
      </c>
      <c r="H4835">
        <v>12064</v>
      </c>
      <c r="I4835" s="25" t="s">
        <v>2977</v>
      </c>
      <c r="J4835" t="s">
        <v>2864</v>
      </c>
      <c r="M4835" s="49"/>
    </row>
    <row r="4836" spans="6:13" x14ac:dyDescent="0.25">
      <c r="F4836" t="s">
        <v>6296</v>
      </c>
      <c r="G4836">
        <v>72805</v>
      </c>
      <c r="H4836">
        <v>8415</v>
      </c>
      <c r="I4836" s="25" t="s">
        <v>2639</v>
      </c>
      <c r="J4836" t="s">
        <v>2946</v>
      </c>
      <c r="M4836" s="49"/>
    </row>
    <row r="4837" spans="6:13" x14ac:dyDescent="0.25">
      <c r="F4837" t="s">
        <v>6296</v>
      </c>
      <c r="G4837">
        <v>9350</v>
      </c>
      <c r="H4837">
        <v>14524</v>
      </c>
      <c r="I4837" s="25" t="s">
        <v>2756</v>
      </c>
      <c r="J4837" t="s">
        <v>4045</v>
      </c>
      <c r="M4837" s="49"/>
    </row>
    <row r="4838" spans="6:13" x14ac:dyDescent="0.25">
      <c r="F4838" t="s">
        <v>6297</v>
      </c>
      <c r="G4838">
        <v>8115</v>
      </c>
      <c r="H4838">
        <v>14524</v>
      </c>
      <c r="I4838" s="25" t="s">
        <v>2756</v>
      </c>
      <c r="J4838" t="s">
        <v>4045</v>
      </c>
      <c r="M4838" s="49"/>
    </row>
    <row r="4839" spans="6:13" x14ac:dyDescent="0.25">
      <c r="F4839" t="s">
        <v>6298</v>
      </c>
      <c r="G4839">
        <v>73669</v>
      </c>
      <c r="H4839">
        <v>8116</v>
      </c>
      <c r="I4839" s="25" t="s">
        <v>2639</v>
      </c>
      <c r="J4839" t="s">
        <v>2834</v>
      </c>
      <c r="M4839" s="49"/>
    </row>
    <row r="4840" spans="6:13" x14ac:dyDescent="0.25">
      <c r="F4840" t="s">
        <v>6299</v>
      </c>
      <c r="G4840">
        <v>31618</v>
      </c>
      <c r="H4840">
        <v>3256</v>
      </c>
      <c r="I4840" s="25" t="s">
        <v>2695</v>
      </c>
      <c r="J4840" t="s">
        <v>2892</v>
      </c>
      <c r="M4840" s="49"/>
    </row>
    <row r="4841" spans="6:13" x14ac:dyDescent="0.25">
      <c r="F4841" t="s">
        <v>6300</v>
      </c>
      <c r="G4841">
        <v>34396</v>
      </c>
      <c r="H4841">
        <v>6633</v>
      </c>
      <c r="I4841" s="25" t="s">
        <v>2667</v>
      </c>
      <c r="J4841" t="s">
        <v>2783</v>
      </c>
      <c r="M4841" s="49"/>
    </row>
    <row r="4842" spans="6:13" x14ac:dyDescent="0.25">
      <c r="F4842" t="s">
        <v>6301</v>
      </c>
      <c r="G4842">
        <v>38704</v>
      </c>
      <c r="H4842">
        <v>3153</v>
      </c>
      <c r="I4842" s="25" t="s">
        <v>2695</v>
      </c>
      <c r="J4842" t="s">
        <v>2773</v>
      </c>
      <c r="M4842" s="49"/>
    </row>
    <row r="4843" spans="6:13" x14ac:dyDescent="0.25">
      <c r="F4843" t="s">
        <v>6302</v>
      </c>
      <c r="G4843">
        <v>16559</v>
      </c>
      <c r="H4843">
        <v>12065</v>
      </c>
      <c r="I4843" s="25" t="s">
        <v>2977</v>
      </c>
      <c r="J4843" t="s">
        <v>2904</v>
      </c>
      <c r="M4843" s="49"/>
    </row>
    <row r="4844" spans="6:13" x14ac:dyDescent="0.25">
      <c r="F4844" t="s">
        <v>6303</v>
      </c>
      <c r="G4844">
        <v>15868</v>
      </c>
      <c r="H4844">
        <v>12061</v>
      </c>
      <c r="I4844" s="25" t="s">
        <v>2977</v>
      </c>
      <c r="J4844" t="s">
        <v>3654</v>
      </c>
      <c r="M4844" s="49"/>
    </row>
    <row r="4845" spans="6:13" x14ac:dyDescent="0.25">
      <c r="F4845" t="s">
        <v>6304</v>
      </c>
      <c r="G4845">
        <v>1825</v>
      </c>
      <c r="H4845">
        <v>14628</v>
      </c>
      <c r="I4845" s="25" t="s">
        <v>2756</v>
      </c>
      <c r="J4845" t="s">
        <v>2968</v>
      </c>
      <c r="M4845" s="49"/>
    </row>
    <row r="4846" spans="6:13" x14ac:dyDescent="0.25">
      <c r="F4846" t="s">
        <v>6305</v>
      </c>
      <c r="G4846">
        <v>65835</v>
      </c>
      <c r="H4846">
        <v>6436</v>
      </c>
      <c r="I4846" s="25" t="s">
        <v>2667</v>
      </c>
      <c r="J4846" t="s">
        <v>3351</v>
      </c>
      <c r="M4846" s="49"/>
    </row>
    <row r="4847" spans="6:13" x14ac:dyDescent="0.25">
      <c r="F4847" t="s">
        <v>6306</v>
      </c>
      <c r="G4847">
        <v>49536</v>
      </c>
      <c r="H4847">
        <v>5566</v>
      </c>
      <c r="I4847" s="25" t="s">
        <v>2644</v>
      </c>
      <c r="J4847" t="s">
        <v>3000</v>
      </c>
      <c r="M4847" s="49"/>
    </row>
    <row r="4848" spans="6:13" x14ac:dyDescent="0.25">
      <c r="F4848" t="s">
        <v>6307</v>
      </c>
      <c r="G4848">
        <v>28865</v>
      </c>
      <c r="H4848">
        <v>3356</v>
      </c>
      <c r="I4848" s="25" t="s">
        <v>2695</v>
      </c>
      <c r="J4848" t="s">
        <v>2916</v>
      </c>
      <c r="M4848" s="49"/>
    </row>
    <row r="4849" spans="6:13" x14ac:dyDescent="0.25">
      <c r="F4849" t="s">
        <v>6308</v>
      </c>
      <c r="G4849">
        <v>74838</v>
      </c>
      <c r="H4849">
        <v>8225</v>
      </c>
      <c r="I4849" s="25" t="s">
        <v>2639</v>
      </c>
      <c r="J4849" t="s">
        <v>2729</v>
      </c>
      <c r="M4849" s="49"/>
    </row>
    <row r="4850" spans="6:13" x14ac:dyDescent="0.25">
      <c r="F4850" t="s">
        <v>6309</v>
      </c>
      <c r="G4850">
        <v>9212</v>
      </c>
      <c r="H4850">
        <v>14524</v>
      </c>
      <c r="I4850" s="25" t="s">
        <v>2756</v>
      </c>
      <c r="J4850" t="s">
        <v>4045</v>
      </c>
      <c r="M4850" s="49"/>
    </row>
    <row r="4851" spans="6:13" x14ac:dyDescent="0.25">
      <c r="F4851" t="s">
        <v>6310</v>
      </c>
      <c r="G4851">
        <v>65554</v>
      </c>
      <c r="H4851">
        <v>6533</v>
      </c>
      <c r="I4851" s="25" t="s">
        <v>2667</v>
      </c>
      <c r="J4851" t="s">
        <v>3250</v>
      </c>
      <c r="M4851" s="49"/>
    </row>
    <row r="4852" spans="6:13" x14ac:dyDescent="0.25">
      <c r="F4852" t="s">
        <v>6310</v>
      </c>
      <c r="G4852">
        <v>65550</v>
      </c>
      <c r="H4852">
        <v>6533</v>
      </c>
      <c r="I4852" s="25" t="s">
        <v>2667</v>
      </c>
      <c r="J4852" t="s">
        <v>3250</v>
      </c>
      <c r="M4852" s="49"/>
    </row>
    <row r="4853" spans="6:13" x14ac:dyDescent="0.25">
      <c r="F4853" t="s">
        <v>6310</v>
      </c>
      <c r="G4853">
        <v>65549</v>
      </c>
      <c r="H4853">
        <v>6533</v>
      </c>
      <c r="I4853" s="25" t="s">
        <v>2667</v>
      </c>
      <c r="J4853" t="s">
        <v>3250</v>
      </c>
      <c r="M4853" s="49"/>
    </row>
    <row r="4854" spans="6:13" x14ac:dyDescent="0.25">
      <c r="F4854" t="s">
        <v>6310</v>
      </c>
      <c r="G4854">
        <v>65555</v>
      </c>
      <c r="H4854">
        <v>6533</v>
      </c>
      <c r="I4854" s="25" t="s">
        <v>2667</v>
      </c>
      <c r="J4854" t="s">
        <v>3250</v>
      </c>
      <c r="M4854" s="49"/>
    </row>
    <row r="4855" spans="6:13" x14ac:dyDescent="0.25">
      <c r="F4855" t="s">
        <v>6310</v>
      </c>
      <c r="G4855">
        <v>65551</v>
      </c>
      <c r="H4855">
        <v>6533</v>
      </c>
      <c r="I4855" s="25" t="s">
        <v>2667</v>
      </c>
      <c r="J4855" t="s">
        <v>3250</v>
      </c>
      <c r="M4855" s="49"/>
    </row>
    <row r="4856" spans="6:13" x14ac:dyDescent="0.25">
      <c r="F4856" t="s">
        <v>6310</v>
      </c>
      <c r="G4856">
        <v>65556</v>
      </c>
      <c r="H4856">
        <v>6533</v>
      </c>
      <c r="I4856" s="25" t="s">
        <v>2667</v>
      </c>
      <c r="J4856" t="s">
        <v>3250</v>
      </c>
      <c r="M4856" s="49"/>
    </row>
    <row r="4857" spans="6:13" x14ac:dyDescent="0.25">
      <c r="F4857" t="s">
        <v>6310</v>
      </c>
      <c r="G4857">
        <v>65552</v>
      </c>
      <c r="H4857">
        <v>6533</v>
      </c>
      <c r="I4857" s="25" t="s">
        <v>2667</v>
      </c>
      <c r="J4857" t="s">
        <v>3250</v>
      </c>
      <c r="M4857" s="49"/>
    </row>
    <row r="4858" spans="6:13" x14ac:dyDescent="0.25">
      <c r="F4858" t="s">
        <v>6310</v>
      </c>
      <c r="G4858">
        <v>65553</v>
      </c>
      <c r="H4858">
        <v>6533</v>
      </c>
      <c r="I4858" s="25" t="s">
        <v>2667</v>
      </c>
      <c r="J4858" t="s">
        <v>3250</v>
      </c>
      <c r="M4858" s="49"/>
    </row>
    <row r="4859" spans="6:13" x14ac:dyDescent="0.25">
      <c r="F4859" t="s">
        <v>6311</v>
      </c>
      <c r="G4859">
        <v>67117</v>
      </c>
      <c r="H4859">
        <v>7338</v>
      </c>
      <c r="I4859" s="25" t="s">
        <v>2744</v>
      </c>
      <c r="J4859" t="s">
        <v>3069</v>
      </c>
      <c r="M4859" s="49"/>
    </row>
    <row r="4860" spans="6:13" x14ac:dyDescent="0.25">
      <c r="F4860" t="s">
        <v>6312</v>
      </c>
      <c r="G4860">
        <v>63694</v>
      </c>
      <c r="H4860">
        <v>6440</v>
      </c>
      <c r="I4860" s="25" t="s">
        <v>2667</v>
      </c>
      <c r="J4860" t="s">
        <v>3036</v>
      </c>
      <c r="M4860" s="49"/>
    </row>
    <row r="4861" spans="6:13" x14ac:dyDescent="0.25">
      <c r="F4861" t="s">
        <v>6313</v>
      </c>
      <c r="G4861">
        <v>22959</v>
      </c>
      <c r="H4861">
        <v>1053</v>
      </c>
      <c r="I4861" s="25" t="s">
        <v>2706</v>
      </c>
      <c r="J4861" t="s">
        <v>2814</v>
      </c>
      <c r="M4861" s="49"/>
    </row>
    <row r="4862" spans="6:13" x14ac:dyDescent="0.25">
      <c r="F4862" t="s">
        <v>5356</v>
      </c>
      <c r="G4862">
        <v>88131</v>
      </c>
      <c r="H4862">
        <v>9776</v>
      </c>
      <c r="I4862" s="25" t="s">
        <v>2671</v>
      </c>
      <c r="J4862" t="s">
        <v>5356</v>
      </c>
      <c r="M4862" s="49"/>
    </row>
    <row r="4863" spans="6:13" x14ac:dyDescent="0.25">
      <c r="F4863" t="s">
        <v>6314</v>
      </c>
      <c r="G4863">
        <v>35440</v>
      </c>
      <c r="H4863">
        <v>6531</v>
      </c>
      <c r="I4863" s="25" t="s">
        <v>2667</v>
      </c>
      <c r="J4863" t="s">
        <v>2927</v>
      </c>
      <c r="M4863" s="49"/>
    </row>
    <row r="4864" spans="6:13" x14ac:dyDescent="0.25">
      <c r="F4864" t="s">
        <v>6315</v>
      </c>
      <c r="G4864">
        <v>25791</v>
      </c>
      <c r="H4864">
        <v>1051</v>
      </c>
      <c r="I4864" s="25" t="s">
        <v>2706</v>
      </c>
      <c r="J4864" t="s">
        <v>2718</v>
      </c>
      <c r="M4864" s="49"/>
    </row>
    <row r="4865" spans="6:13" x14ac:dyDescent="0.25">
      <c r="F4865" t="s">
        <v>6316</v>
      </c>
      <c r="G4865">
        <v>67473</v>
      </c>
      <c r="H4865">
        <v>7332</v>
      </c>
      <c r="I4865" s="25" t="s">
        <v>2744</v>
      </c>
      <c r="J4865" t="s">
        <v>3061</v>
      </c>
      <c r="M4865" s="49"/>
    </row>
    <row r="4866" spans="6:13" x14ac:dyDescent="0.25">
      <c r="F4866" t="s">
        <v>6317</v>
      </c>
      <c r="G4866">
        <v>88161</v>
      </c>
      <c r="H4866">
        <v>9776</v>
      </c>
      <c r="I4866" s="25" t="s">
        <v>2671</v>
      </c>
      <c r="J4866" t="s">
        <v>5356</v>
      </c>
      <c r="M4866" s="49"/>
    </row>
    <row r="4867" spans="6:13" x14ac:dyDescent="0.25">
      <c r="F4867" t="s">
        <v>6318</v>
      </c>
      <c r="G4867">
        <v>64678</v>
      </c>
      <c r="H4867">
        <v>6431</v>
      </c>
      <c r="I4867" s="25" t="s">
        <v>2667</v>
      </c>
      <c r="J4867" t="s">
        <v>2686</v>
      </c>
      <c r="M4867" s="49"/>
    </row>
    <row r="4868" spans="6:13" x14ac:dyDescent="0.25">
      <c r="F4868" t="s">
        <v>6319</v>
      </c>
      <c r="G4868">
        <v>49699</v>
      </c>
      <c r="H4868">
        <v>3453</v>
      </c>
      <c r="I4868" s="25" t="s">
        <v>2695</v>
      </c>
      <c r="J4868" t="s">
        <v>2690</v>
      </c>
      <c r="M4868" s="49"/>
    </row>
    <row r="4869" spans="6:13" x14ac:dyDescent="0.25">
      <c r="F4869" t="s">
        <v>6320</v>
      </c>
      <c r="G4869">
        <v>31698</v>
      </c>
      <c r="H4869">
        <v>3257</v>
      </c>
      <c r="I4869" s="25" t="s">
        <v>2695</v>
      </c>
      <c r="J4869" t="s">
        <v>2788</v>
      </c>
      <c r="M4869" s="49"/>
    </row>
    <row r="4870" spans="6:13" x14ac:dyDescent="0.25">
      <c r="F4870" t="s">
        <v>6321</v>
      </c>
      <c r="G4870">
        <v>51789</v>
      </c>
      <c r="H4870">
        <v>5374</v>
      </c>
      <c r="I4870" s="25" t="s">
        <v>2644</v>
      </c>
      <c r="J4870" t="s">
        <v>2902</v>
      </c>
      <c r="M4870" s="49"/>
    </row>
    <row r="4871" spans="6:13" x14ac:dyDescent="0.25">
      <c r="F4871" t="s">
        <v>6322</v>
      </c>
      <c r="G4871">
        <v>16835</v>
      </c>
      <c r="H4871">
        <v>12068</v>
      </c>
      <c r="I4871" s="25" t="s">
        <v>2977</v>
      </c>
      <c r="J4871" t="s">
        <v>2920</v>
      </c>
      <c r="M4871" s="49"/>
    </row>
    <row r="4872" spans="6:13" x14ac:dyDescent="0.25">
      <c r="F4872" t="s">
        <v>6323</v>
      </c>
      <c r="G4872">
        <v>49808</v>
      </c>
      <c r="H4872">
        <v>3454</v>
      </c>
      <c r="I4872" s="25" t="s">
        <v>2695</v>
      </c>
      <c r="J4872" t="s">
        <v>2739</v>
      </c>
      <c r="M4872" s="49"/>
    </row>
    <row r="4873" spans="6:13" x14ac:dyDescent="0.25">
      <c r="F4873" t="s">
        <v>6323</v>
      </c>
      <c r="G4873">
        <v>49811</v>
      </c>
      <c r="H4873">
        <v>3454</v>
      </c>
      <c r="I4873" s="25" t="s">
        <v>2695</v>
      </c>
      <c r="J4873" t="s">
        <v>2739</v>
      </c>
      <c r="M4873" s="49"/>
    </row>
    <row r="4874" spans="6:13" x14ac:dyDescent="0.25">
      <c r="F4874" t="s">
        <v>6323</v>
      </c>
      <c r="G4874">
        <v>49809</v>
      </c>
      <c r="H4874">
        <v>3454</v>
      </c>
      <c r="I4874" s="25" t="s">
        <v>2695</v>
      </c>
      <c r="J4874" t="s">
        <v>2739</v>
      </c>
      <c r="M4874" s="49"/>
    </row>
    <row r="4875" spans="6:13" x14ac:dyDescent="0.25">
      <c r="F4875" t="s">
        <v>6324</v>
      </c>
      <c r="G4875">
        <v>67360</v>
      </c>
      <c r="H4875">
        <v>7334</v>
      </c>
      <c r="I4875" s="25" t="s">
        <v>2744</v>
      </c>
      <c r="J4875" t="s">
        <v>3494</v>
      </c>
      <c r="M4875" s="49"/>
    </row>
    <row r="4876" spans="6:13" x14ac:dyDescent="0.25">
      <c r="F4876" t="s">
        <v>6325</v>
      </c>
      <c r="G4876">
        <v>76351</v>
      </c>
      <c r="H4876">
        <v>8215</v>
      </c>
      <c r="I4876" s="25" t="s">
        <v>2639</v>
      </c>
      <c r="J4876" t="s">
        <v>3345</v>
      </c>
      <c r="M4876" s="49"/>
    </row>
    <row r="4877" spans="6:13" x14ac:dyDescent="0.25">
      <c r="F4877" t="s">
        <v>6326</v>
      </c>
      <c r="G4877">
        <v>52441</v>
      </c>
      <c r="H4877">
        <v>5358</v>
      </c>
      <c r="I4877" s="25" t="s">
        <v>2644</v>
      </c>
      <c r="J4877" t="s">
        <v>2727</v>
      </c>
      <c r="M4877" s="49"/>
    </row>
    <row r="4878" spans="6:13" x14ac:dyDescent="0.25">
      <c r="F4878" t="s">
        <v>6327</v>
      </c>
      <c r="G4878">
        <v>31636</v>
      </c>
      <c r="H4878">
        <v>3256</v>
      </c>
      <c r="I4878" s="25" t="s">
        <v>2695</v>
      </c>
      <c r="J4878" t="s">
        <v>2892</v>
      </c>
      <c r="M4878" s="49"/>
    </row>
    <row r="4879" spans="6:13" x14ac:dyDescent="0.25">
      <c r="F4879" t="s">
        <v>6328</v>
      </c>
      <c r="G4879">
        <v>63589</v>
      </c>
      <c r="H4879">
        <v>6435</v>
      </c>
      <c r="I4879" s="25" t="s">
        <v>2667</v>
      </c>
      <c r="J4879" t="s">
        <v>3324</v>
      </c>
      <c r="M4879" s="49"/>
    </row>
    <row r="4880" spans="6:13" x14ac:dyDescent="0.25">
      <c r="F4880" t="s">
        <v>6329</v>
      </c>
      <c r="G4880">
        <v>53545</v>
      </c>
      <c r="H4880">
        <v>7138</v>
      </c>
      <c r="I4880" s="25" t="s">
        <v>2744</v>
      </c>
      <c r="J4880" t="s">
        <v>3110</v>
      </c>
      <c r="M4880" s="49"/>
    </row>
    <row r="4881" spans="6:13" x14ac:dyDescent="0.25">
      <c r="F4881" t="s">
        <v>6330</v>
      </c>
      <c r="G4881">
        <v>59510</v>
      </c>
      <c r="H4881">
        <v>5974</v>
      </c>
      <c r="I4881" s="25" t="s">
        <v>2644</v>
      </c>
      <c r="J4881" t="s">
        <v>2989</v>
      </c>
      <c r="M4881" s="49"/>
    </row>
    <row r="4882" spans="6:13" x14ac:dyDescent="0.25">
      <c r="F4882" t="s">
        <v>6331</v>
      </c>
      <c r="G4882">
        <v>59557</v>
      </c>
      <c r="H4882">
        <v>5974</v>
      </c>
      <c r="I4882" s="25" t="s">
        <v>2644</v>
      </c>
      <c r="J4882" t="s">
        <v>2989</v>
      </c>
      <c r="M4882" s="49"/>
    </row>
    <row r="4883" spans="6:13" x14ac:dyDescent="0.25">
      <c r="F4883" t="s">
        <v>6331</v>
      </c>
      <c r="G4883">
        <v>59558</v>
      </c>
      <c r="H4883">
        <v>5974</v>
      </c>
      <c r="I4883" s="25" t="s">
        <v>2644</v>
      </c>
      <c r="J4883" t="s">
        <v>2989</v>
      </c>
      <c r="M4883" s="49"/>
    </row>
    <row r="4884" spans="6:13" x14ac:dyDescent="0.25">
      <c r="F4884" t="s">
        <v>6331</v>
      </c>
      <c r="G4884">
        <v>59556</v>
      </c>
      <c r="H4884">
        <v>5974</v>
      </c>
      <c r="I4884" s="25" t="s">
        <v>2644</v>
      </c>
      <c r="J4884" t="s">
        <v>2989</v>
      </c>
      <c r="M4884" s="49"/>
    </row>
    <row r="4885" spans="6:13" x14ac:dyDescent="0.25">
      <c r="F4885" t="s">
        <v>6331</v>
      </c>
      <c r="G4885">
        <v>59555</v>
      </c>
      <c r="H4885">
        <v>5974</v>
      </c>
      <c r="I4885" s="25" t="s">
        <v>2644</v>
      </c>
      <c r="J4885" t="s">
        <v>2989</v>
      </c>
      <c r="M4885" s="49"/>
    </row>
    <row r="4886" spans="6:13" x14ac:dyDescent="0.25">
      <c r="F4886" t="s">
        <v>6332</v>
      </c>
      <c r="G4886">
        <v>96170</v>
      </c>
      <c r="H4886">
        <v>9471</v>
      </c>
      <c r="I4886" s="25" t="s">
        <v>2671</v>
      </c>
      <c r="J4886" t="s">
        <v>3013</v>
      </c>
      <c r="M4886" s="49"/>
    </row>
    <row r="4887" spans="6:13" x14ac:dyDescent="0.25">
      <c r="F4887" t="s">
        <v>6333</v>
      </c>
      <c r="G4887">
        <v>54587</v>
      </c>
      <c r="H4887">
        <v>7233</v>
      </c>
      <c r="I4887" s="25" t="s">
        <v>2744</v>
      </c>
      <c r="J4887" t="s">
        <v>3037</v>
      </c>
      <c r="M4887" s="49"/>
    </row>
    <row r="4888" spans="6:13" x14ac:dyDescent="0.25">
      <c r="F4888" t="s">
        <v>6334</v>
      </c>
      <c r="G4888">
        <v>25992</v>
      </c>
      <c r="H4888">
        <v>1054</v>
      </c>
      <c r="I4888" s="25" t="s">
        <v>2706</v>
      </c>
      <c r="J4888" t="s">
        <v>2816</v>
      </c>
      <c r="M4888" s="49"/>
    </row>
    <row r="4889" spans="6:13" x14ac:dyDescent="0.25">
      <c r="F4889" t="s">
        <v>6335</v>
      </c>
      <c r="G4889">
        <v>96123</v>
      </c>
      <c r="H4889">
        <v>9471</v>
      </c>
      <c r="I4889" s="25" t="s">
        <v>2671</v>
      </c>
      <c r="J4889" t="s">
        <v>3013</v>
      </c>
      <c r="M4889" s="49"/>
    </row>
    <row r="4890" spans="6:13" x14ac:dyDescent="0.25">
      <c r="F4890" t="s">
        <v>6336</v>
      </c>
      <c r="G4890">
        <v>2708</v>
      </c>
      <c r="H4890">
        <v>14626</v>
      </c>
      <c r="I4890" s="25" t="s">
        <v>2756</v>
      </c>
      <c r="J4890" t="s">
        <v>2771</v>
      </c>
      <c r="M4890" s="49"/>
    </row>
    <row r="4891" spans="6:13" x14ac:dyDescent="0.25">
      <c r="F4891" t="s">
        <v>6337</v>
      </c>
      <c r="G4891">
        <v>74931</v>
      </c>
      <c r="H4891">
        <v>8226</v>
      </c>
      <c r="I4891" s="25" t="s">
        <v>2639</v>
      </c>
      <c r="J4891" t="s">
        <v>3063</v>
      </c>
      <c r="M4891" s="49"/>
    </row>
    <row r="4892" spans="6:13" x14ac:dyDescent="0.25">
      <c r="F4892" t="s">
        <v>6338</v>
      </c>
      <c r="G4892">
        <v>7356</v>
      </c>
      <c r="H4892">
        <v>16075</v>
      </c>
      <c r="I4892" s="25" t="s">
        <v>3005</v>
      </c>
      <c r="J4892" t="s">
        <v>4842</v>
      </c>
      <c r="M4892" s="49"/>
    </row>
    <row r="4893" spans="6:13" x14ac:dyDescent="0.25">
      <c r="F4893" t="s">
        <v>6339</v>
      </c>
      <c r="G4893">
        <v>18314</v>
      </c>
      <c r="H4893">
        <v>13073</v>
      </c>
      <c r="I4893" s="25" t="s">
        <v>2812</v>
      </c>
      <c r="J4893" t="s">
        <v>2813</v>
      </c>
      <c r="M4893" s="49"/>
    </row>
    <row r="4894" spans="6:13" x14ac:dyDescent="0.25">
      <c r="F4894" t="s">
        <v>6340</v>
      </c>
      <c r="G4894">
        <v>39279</v>
      </c>
      <c r="H4894">
        <v>15086</v>
      </c>
      <c r="I4894" s="25" t="s">
        <v>2862</v>
      </c>
      <c r="J4894" t="s">
        <v>3685</v>
      </c>
      <c r="M4894" s="49"/>
    </row>
    <row r="4895" spans="6:13" x14ac:dyDescent="0.25">
      <c r="F4895" t="s">
        <v>6341</v>
      </c>
      <c r="G4895">
        <v>74369</v>
      </c>
      <c r="H4895">
        <v>8118</v>
      </c>
      <c r="I4895" s="25" t="s">
        <v>2639</v>
      </c>
      <c r="J4895" t="s">
        <v>2763</v>
      </c>
      <c r="M4895" s="49"/>
    </row>
    <row r="4896" spans="6:13" x14ac:dyDescent="0.25">
      <c r="F4896" t="s">
        <v>6342</v>
      </c>
      <c r="G4896">
        <v>17321</v>
      </c>
      <c r="H4896">
        <v>13075</v>
      </c>
      <c r="I4896" s="25" t="s">
        <v>2812</v>
      </c>
      <c r="J4896" t="s">
        <v>2781</v>
      </c>
      <c r="M4896" s="49"/>
    </row>
    <row r="4897" spans="6:13" x14ac:dyDescent="0.25">
      <c r="F4897" t="s">
        <v>6343</v>
      </c>
      <c r="G4897">
        <v>76597</v>
      </c>
      <c r="H4897">
        <v>8216</v>
      </c>
      <c r="I4897" s="25" t="s">
        <v>2639</v>
      </c>
      <c r="J4897" t="s">
        <v>3185</v>
      </c>
      <c r="M4897" s="49"/>
    </row>
    <row r="4898" spans="6:13" x14ac:dyDescent="0.25">
      <c r="F4898" t="s">
        <v>6344</v>
      </c>
      <c r="G4898">
        <v>79843</v>
      </c>
      <c r="H4898">
        <v>8315</v>
      </c>
      <c r="I4898" s="25" t="s">
        <v>2639</v>
      </c>
      <c r="J4898" t="s">
        <v>2682</v>
      </c>
      <c r="M4898" s="49"/>
    </row>
    <row r="4899" spans="6:13" x14ac:dyDescent="0.25">
      <c r="F4899" t="s">
        <v>6345</v>
      </c>
      <c r="G4899">
        <v>93470</v>
      </c>
      <c r="H4899">
        <v>9372</v>
      </c>
      <c r="I4899" s="25" t="s">
        <v>2671</v>
      </c>
      <c r="J4899" t="s">
        <v>3144</v>
      </c>
      <c r="M4899" s="49"/>
    </row>
    <row r="4900" spans="6:13" x14ac:dyDescent="0.25">
      <c r="F4900" t="s">
        <v>6346</v>
      </c>
      <c r="G4900">
        <v>34253</v>
      </c>
      <c r="H4900">
        <v>6633</v>
      </c>
      <c r="I4900" s="25" t="s">
        <v>2667</v>
      </c>
      <c r="J4900" t="s">
        <v>2783</v>
      </c>
      <c r="M4900" s="49"/>
    </row>
    <row r="4901" spans="6:13" x14ac:dyDescent="0.25">
      <c r="F4901" t="s">
        <v>6347</v>
      </c>
      <c r="G4901">
        <v>53797</v>
      </c>
      <c r="H4901">
        <v>5382</v>
      </c>
      <c r="I4901" s="25" t="s">
        <v>2644</v>
      </c>
      <c r="J4901" t="s">
        <v>2919</v>
      </c>
      <c r="M4901" s="49"/>
    </row>
    <row r="4902" spans="6:13" x14ac:dyDescent="0.25">
      <c r="F4902" t="s">
        <v>6348</v>
      </c>
      <c r="G4902">
        <v>1847</v>
      </c>
      <c r="H4902">
        <v>14628</v>
      </c>
      <c r="I4902" s="25" t="s">
        <v>2756</v>
      </c>
      <c r="J4902" t="s">
        <v>2968</v>
      </c>
      <c r="M4902" s="49"/>
    </row>
    <row r="4903" spans="6:13" x14ac:dyDescent="0.25">
      <c r="F4903" t="s">
        <v>6349</v>
      </c>
      <c r="G4903">
        <v>35792</v>
      </c>
      <c r="H4903">
        <v>6533</v>
      </c>
      <c r="I4903" s="25" t="s">
        <v>2667</v>
      </c>
      <c r="J4903" t="s">
        <v>3250</v>
      </c>
      <c r="M4903" s="49"/>
    </row>
    <row r="4904" spans="6:13" x14ac:dyDescent="0.25">
      <c r="F4904" t="s">
        <v>6350</v>
      </c>
      <c r="G4904">
        <v>49393</v>
      </c>
      <c r="H4904">
        <v>3460</v>
      </c>
      <c r="I4904" s="25" t="s">
        <v>2695</v>
      </c>
      <c r="J4904" t="s">
        <v>3029</v>
      </c>
      <c r="M4904" s="49"/>
    </row>
    <row r="4905" spans="6:13" x14ac:dyDescent="0.25">
      <c r="F4905" t="s">
        <v>6351</v>
      </c>
      <c r="G4905">
        <v>32584</v>
      </c>
      <c r="H4905">
        <v>5758</v>
      </c>
      <c r="I4905" s="25" t="s">
        <v>2644</v>
      </c>
      <c r="J4905" t="s">
        <v>2810</v>
      </c>
      <c r="M4905" s="49"/>
    </row>
    <row r="4906" spans="6:13" x14ac:dyDescent="0.25">
      <c r="F4906" t="s">
        <v>6352</v>
      </c>
      <c r="G4906">
        <v>67727</v>
      </c>
      <c r="H4906">
        <v>7333</v>
      </c>
      <c r="I4906" s="25" t="s">
        <v>2744</v>
      </c>
      <c r="J4906" t="s">
        <v>2724</v>
      </c>
      <c r="M4906" s="49"/>
    </row>
    <row r="4907" spans="6:13" x14ac:dyDescent="0.25">
      <c r="F4907" t="s">
        <v>6353</v>
      </c>
      <c r="G4907">
        <v>97816</v>
      </c>
      <c r="H4907">
        <v>9677</v>
      </c>
      <c r="I4907" s="25" t="s">
        <v>2671</v>
      </c>
      <c r="J4907" t="s">
        <v>3148</v>
      </c>
      <c r="M4907" s="49"/>
    </row>
    <row r="4908" spans="6:13" x14ac:dyDescent="0.25">
      <c r="F4908" t="s">
        <v>6354</v>
      </c>
      <c r="G4908">
        <v>35102</v>
      </c>
      <c r="H4908">
        <v>6534</v>
      </c>
      <c r="I4908" s="25" t="s">
        <v>2667</v>
      </c>
      <c r="J4908" t="s">
        <v>3092</v>
      </c>
      <c r="M4908" s="49"/>
    </row>
    <row r="4909" spans="6:13" x14ac:dyDescent="0.25">
      <c r="F4909" t="s">
        <v>6355</v>
      </c>
      <c r="G4909">
        <v>2999</v>
      </c>
      <c r="H4909">
        <v>14625</v>
      </c>
      <c r="I4909" s="25" t="s">
        <v>2756</v>
      </c>
      <c r="J4909" t="s">
        <v>2662</v>
      </c>
      <c r="M4909" s="49"/>
    </row>
    <row r="4910" spans="6:13" x14ac:dyDescent="0.25">
      <c r="F4910" t="s">
        <v>6356</v>
      </c>
      <c r="G4910">
        <v>84180</v>
      </c>
      <c r="H4910">
        <v>9279</v>
      </c>
      <c r="I4910" s="25" t="s">
        <v>2671</v>
      </c>
      <c r="J4910" t="s">
        <v>4195</v>
      </c>
      <c r="M4910" s="49"/>
    </row>
    <row r="4911" spans="6:13" x14ac:dyDescent="0.25">
      <c r="F4911" t="s">
        <v>6357</v>
      </c>
      <c r="G4911">
        <v>17121</v>
      </c>
      <c r="H4911">
        <v>13075</v>
      </c>
      <c r="I4911" s="25" t="s">
        <v>2812</v>
      </c>
      <c r="J4911" t="s">
        <v>2781</v>
      </c>
      <c r="M4911" s="49"/>
    </row>
    <row r="4912" spans="6:13" x14ac:dyDescent="0.25">
      <c r="F4912" t="s">
        <v>6358</v>
      </c>
      <c r="G4912">
        <v>94359</v>
      </c>
      <c r="H4912">
        <v>9278</v>
      </c>
      <c r="I4912" s="25" t="s">
        <v>2671</v>
      </c>
      <c r="J4912" t="s">
        <v>2791</v>
      </c>
      <c r="M4912" s="49"/>
    </row>
    <row r="4913" spans="6:13" x14ac:dyDescent="0.25">
      <c r="F4913" t="s">
        <v>6359</v>
      </c>
      <c r="G4913">
        <v>35457</v>
      </c>
      <c r="H4913">
        <v>6531</v>
      </c>
      <c r="I4913" s="25" t="s">
        <v>2667</v>
      </c>
      <c r="J4913" t="s">
        <v>2927</v>
      </c>
      <c r="M4913" s="49"/>
    </row>
    <row r="4914" spans="6:13" x14ac:dyDescent="0.25">
      <c r="F4914" t="s">
        <v>6360</v>
      </c>
      <c r="G4914">
        <v>1623</v>
      </c>
      <c r="H4914">
        <v>14627</v>
      </c>
      <c r="I4914" s="25" t="s">
        <v>2756</v>
      </c>
      <c r="J4914" t="s">
        <v>2872</v>
      </c>
      <c r="M4914" s="49"/>
    </row>
    <row r="4915" spans="6:13" x14ac:dyDescent="0.25">
      <c r="F4915" t="s">
        <v>6361</v>
      </c>
      <c r="G4915">
        <v>49624</v>
      </c>
      <c r="H4915">
        <v>3453</v>
      </c>
      <c r="I4915" s="25" t="s">
        <v>2695</v>
      </c>
      <c r="J4915" t="s">
        <v>2690</v>
      </c>
      <c r="M4915" s="49"/>
    </row>
    <row r="4916" spans="6:13" x14ac:dyDescent="0.25">
      <c r="F4916" t="s">
        <v>6362</v>
      </c>
      <c r="G4916">
        <v>91475</v>
      </c>
      <c r="H4916">
        <v>9572</v>
      </c>
      <c r="I4916" s="25" t="s">
        <v>2671</v>
      </c>
      <c r="J4916" t="s">
        <v>2726</v>
      </c>
      <c r="M4916" s="49"/>
    </row>
    <row r="4917" spans="6:13" x14ac:dyDescent="0.25">
      <c r="F4917" t="s">
        <v>6363</v>
      </c>
      <c r="G4917">
        <v>56295</v>
      </c>
      <c r="H4917">
        <v>7137</v>
      </c>
      <c r="I4917" s="25" t="s">
        <v>2744</v>
      </c>
      <c r="J4917" t="s">
        <v>2867</v>
      </c>
      <c r="M4917" s="49"/>
    </row>
    <row r="4918" spans="6:13" x14ac:dyDescent="0.25">
      <c r="F4918" t="s">
        <v>6364</v>
      </c>
      <c r="G4918">
        <v>89173</v>
      </c>
      <c r="H4918">
        <v>8425</v>
      </c>
      <c r="I4918" s="25" t="s">
        <v>2639</v>
      </c>
      <c r="J4918" t="s">
        <v>2648</v>
      </c>
      <c r="M4918" s="49"/>
    </row>
    <row r="4919" spans="6:13" x14ac:dyDescent="0.25">
      <c r="F4919" t="s">
        <v>6365</v>
      </c>
      <c r="G4919">
        <v>24366</v>
      </c>
      <c r="H4919">
        <v>1058</v>
      </c>
      <c r="I4919" s="25" t="s">
        <v>2706</v>
      </c>
      <c r="J4919" t="s">
        <v>2707</v>
      </c>
      <c r="M4919" s="49"/>
    </row>
    <row r="4920" spans="6:13" x14ac:dyDescent="0.25">
      <c r="F4920" t="s">
        <v>6366</v>
      </c>
      <c r="G4920">
        <v>65391</v>
      </c>
      <c r="H4920">
        <v>6439</v>
      </c>
      <c r="I4920" s="25" t="s">
        <v>2667</v>
      </c>
      <c r="J4920" t="s">
        <v>2668</v>
      </c>
      <c r="M4920" s="49"/>
    </row>
    <row r="4921" spans="6:13" x14ac:dyDescent="0.25">
      <c r="F4921" t="s">
        <v>6366</v>
      </c>
      <c r="G4921">
        <v>65391</v>
      </c>
      <c r="H4921">
        <v>7141</v>
      </c>
      <c r="I4921" s="25" t="s">
        <v>2744</v>
      </c>
      <c r="J4921" t="s">
        <v>3009</v>
      </c>
      <c r="M4921" s="49"/>
    </row>
    <row r="4922" spans="6:13" x14ac:dyDescent="0.25">
      <c r="F4922" t="s">
        <v>6366</v>
      </c>
      <c r="G4922">
        <v>73547</v>
      </c>
      <c r="H4922">
        <v>8117</v>
      </c>
      <c r="I4922" s="25" t="s">
        <v>2639</v>
      </c>
      <c r="J4922" t="s">
        <v>2710</v>
      </c>
      <c r="M4922" s="49"/>
    </row>
    <row r="4923" spans="6:13" x14ac:dyDescent="0.25">
      <c r="F4923" t="s">
        <v>6366</v>
      </c>
      <c r="G4923">
        <v>73547</v>
      </c>
      <c r="H4923">
        <v>8136</v>
      </c>
      <c r="I4923" s="25" t="s">
        <v>2639</v>
      </c>
      <c r="J4923" t="s">
        <v>2660</v>
      </c>
      <c r="M4923" s="49"/>
    </row>
    <row r="4924" spans="6:13" x14ac:dyDescent="0.25">
      <c r="F4924" t="s">
        <v>2848</v>
      </c>
      <c r="G4924">
        <v>79540</v>
      </c>
      <c r="H4924">
        <v>8336</v>
      </c>
      <c r="I4924" s="25" t="s">
        <v>2639</v>
      </c>
      <c r="J4924" t="s">
        <v>2848</v>
      </c>
      <c r="M4924" s="49"/>
    </row>
    <row r="4925" spans="6:13" x14ac:dyDescent="0.25">
      <c r="F4925" t="s">
        <v>2848</v>
      </c>
      <c r="G4925">
        <v>79541</v>
      </c>
      <c r="H4925">
        <v>8336</v>
      </c>
      <c r="I4925" s="25" t="s">
        <v>2639</v>
      </c>
      <c r="J4925" t="s">
        <v>2848</v>
      </c>
      <c r="M4925" s="49"/>
    </row>
    <row r="4926" spans="6:13" x14ac:dyDescent="0.25">
      <c r="F4926" t="s">
        <v>2848</v>
      </c>
      <c r="G4926">
        <v>79539</v>
      </c>
      <c r="H4926">
        <v>8336</v>
      </c>
      <c r="I4926" s="25" t="s">
        <v>2639</v>
      </c>
      <c r="J4926" t="s">
        <v>2848</v>
      </c>
      <c r="M4926" s="49"/>
    </row>
    <row r="4927" spans="6:13" x14ac:dyDescent="0.25">
      <c r="F4927" t="s">
        <v>6367</v>
      </c>
      <c r="G4927">
        <v>64653</v>
      </c>
      <c r="H4927">
        <v>6431</v>
      </c>
      <c r="I4927" s="25" t="s">
        <v>2667</v>
      </c>
      <c r="J4927" t="s">
        <v>2686</v>
      </c>
      <c r="M4927" s="49"/>
    </row>
    <row r="4928" spans="6:13" x14ac:dyDescent="0.25">
      <c r="F4928" t="s">
        <v>6368</v>
      </c>
      <c r="G4928">
        <v>26901</v>
      </c>
      <c r="H4928">
        <v>3454</v>
      </c>
      <c r="I4928" s="25" t="s">
        <v>2695</v>
      </c>
      <c r="J4928" t="s">
        <v>2739</v>
      </c>
      <c r="M4928" s="49"/>
    </row>
    <row r="4929" spans="6:13" x14ac:dyDescent="0.25">
      <c r="F4929" t="s">
        <v>6369</v>
      </c>
      <c r="G4929">
        <v>66679</v>
      </c>
      <c r="H4929">
        <v>10042</v>
      </c>
      <c r="I4929" s="25" t="s">
        <v>3470</v>
      </c>
      <c r="J4929" t="s">
        <v>3471</v>
      </c>
      <c r="M4929" s="49"/>
    </row>
    <row r="4930" spans="6:13" x14ac:dyDescent="0.25">
      <c r="F4930" t="s">
        <v>6370</v>
      </c>
      <c r="G4930">
        <v>72290</v>
      </c>
      <c r="H4930">
        <v>8237</v>
      </c>
      <c r="I4930" s="25" t="s">
        <v>2639</v>
      </c>
      <c r="J4930" t="s">
        <v>2957</v>
      </c>
      <c r="M4930" s="49"/>
    </row>
    <row r="4931" spans="6:13" x14ac:dyDescent="0.25">
      <c r="F4931" t="s">
        <v>6371</v>
      </c>
      <c r="G4931">
        <v>8294</v>
      </c>
      <c r="H4931">
        <v>14521</v>
      </c>
      <c r="I4931" s="25" t="s">
        <v>2756</v>
      </c>
      <c r="J4931" t="s">
        <v>2653</v>
      </c>
      <c r="M4931" s="49"/>
    </row>
    <row r="4932" spans="6:13" x14ac:dyDescent="0.25">
      <c r="F4932" t="s">
        <v>6372</v>
      </c>
      <c r="G4932">
        <v>49504</v>
      </c>
      <c r="H4932">
        <v>5566</v>
      </c>
      <c r="I4932" s="25" t="s">
        <v>2644</v>
      </c>
      <c r="J4932" t="s">
        <v>3000</v>
      </c>
      <c r="M4932" s="49"/>
    </row>
    <row r="4933" spans="6:13" x14ac:dyDescent="0.25">
      <c r="F4933" t="s">
        <v>6373</v>
      </c>
      <c r="G4933">
        <v>79807</v>
      </c>
      <c r="H4933">
        <v>8337</v>
      </c>
      <c r="I4933" s="25" t="s">
        <v>2639</v>
      </c>
      <c r="J4933" t="s">
        <v>2869</v>
      </c>
      <c r="M4933" s="49"/>
    </row>
    <row r="4934" spans="6:13" x14ac:dyDescent="0.25">
      <c r="F4934" t="s">
        <v>6374</v>
      </c>
      <c r="G4934">
        <v>25864</v>
      </c>
      <c r="H4934">
        <v>1054</v>
      </c>
      <c r="I4934" s="25" t="s">
        <v>2706</v>
      </c>
      <c r="J4934" t="s">
        <v>2816</v>
      </c>
      <c r="M4934" s="49"/>
    </row>
    <row r="4935" spans="6:13" x14ac:dyDescent="0.25">
      <c r="F4935" t="s">
        <v>6375</v>
      </c>
      <c r="G4935">
        <v>74245</v>
      </c>
      <c r="H4935">
        <v>8125</v>
      </c>
      <c r="I4935" s="25" t="s">
        <v>2639</v>
      </c>
      <c r="J4935" t="s">
        <v>2681</v>
      </c>
      <c r="M4935" s="49"/>
    </row>
    <row r="4936" spans="6:13" x14ac:dyDescent="0.25">
      <c r="F4936" t="s">
        <v>6376</v>
      </c>
      <c r="G4936">
        <v>27612</v>
      </c>
      <c r="H4936">
        <v>3352</v>
      </c>
      <c r="I4936" s="25" t="s">
        <v>2695</v>
      </c>
      <c r="J4936" t="s">
        <v>2700</v>
      </c>
      <c r="M4936" s="49"/>
    </row>
    <row r="4937" spans="6:13" x14ac:dyDescent="0.25">
      <c r="F4937" t="s">
        <v>6377</v>
      </c>
      <c r="G4937">
        <v>32312</v>
      </c>
      <c r="H4937">
        <v>5770</v>
      </c>
      <c r="I4937" s="25" t="s">
        <v>2644</v>
      </c>
      <c r="J4937" t="s">
        <v>2878</v>
      </c>
      <c r="M4937" s="49"/>
    </row>
    <row r="4938" spans="6:13" x14ac:dyDescent="0.25">
      <c r="F4938" t="s">
        <v>6378</v>
      </c>
      <c r="G4938">
        <v>15907</v>
      </c>
      <c r="H4938">
        <v>12061</v>
      </c>
      <c r="I4938" s="25" t="s">
        <v>2977</v>
      </c>
      <c r="J4938" t="s">
        <v>3654</v>
      </c>
      <c r="M4938" s="49"/>
    </row>
    <row r="4939" spans="6:13" x14ac:dyDescent="0.25">
      <c r="F4939" t="s">
        <v>6379</v>
      </c>
      <c r="G4939">
        <v>3222</v>
      </c>
      <c r="H4939">
        <v>12066</v>
      </c>
      <c r="I4939" s="25" t="s">
        <v>2977</v>
      </c>
      <c r="J4939" t="s">
        <v>2978</v>
      </c>
      <c r="M4939" s="49"/>
    </row>
    <row r="4940" spans="6:13" x14ac:dyDescent="0.25">
      <c r="F4940" t="s">
        <v>6380</v>
      </c>
      <c r="G4940">
        <v>29488</v>
      </c>
      <c r="H4940">
        <v>3354</v>
      </c>
      <c r="I4940" s="25" t="s">
        <v>2695</v>
      </c>
      <c r="J4940" t="s">
        <v>2853</v>
      </c>
      <c r="M4940" s="49"/>
    </row>
    <row r="4941" spans="6:13" x14ac:dyDescent="0.25">
      <c r="F4941" t="s">
        <v>6381</v>
      </c>
      <c r="G4941">
        <v>23560</v>
      </c>
      <c r="H4941">
        <v>1003</v>
      </c>
      <c r="I4941" s="25" t="s">
        <v>2706</v>
      </c>
      <c r="J4941" t="s">
        <v>2850</v>
      </c>
      <c r="M4941" s="49"/>
    </row>
    <row r="4942" spans="6:13" x14ac:dyDescent="0.25">
      <c r="F4942" t="s">
        <v>6381</v>
      </c>
      <c r="G4942">
        <v>23569</v>
      </c>
      <c r="H4942">
        <v>1003</v>
      </c>
      <c r="I4942" s="25" t="s">
        <v>2706</v>
      </c>
      <c r="J4942" t="s">
        <v>2850</v>
      </c>
      <c r="M4942" s="49"/>
    </row>
    <row r="4943" spans="6:13" x14ac:dyDescent="0.25">
      <c r="F4943" t="s">
        <v>6381</v>
      </c>
      <c r="G4943">
        <v>23566</v>
      </c>
      <c r="H4943">
        <v>1003</v>
      </c>
      <c r="I4943" s="25" t="s">
        <v>2706</v>
      </c>
      <c r="J4943" t="s">
        <v>2850</v>
      </c>
      <c r="M4943" s="49"/>
    </row>
    <row r="4944" spans="6:13" x14ac:dyDescent="0.25">
      <c r="F4944" t="s">
        <v>6381</v>
      </c>
      <c r="G4944">
        <v>23556</v>
      </c>
      <c r="H4944">
        <v>1003</v>
      </c>
      <c r="I4944" s="25" t="s">
        <v>2706</v>
      </c>
      <c r="J4944" t="s">
        <v>2850</v>
      </c>
      <c r="M4944" s="49"/>
    </row>
    <row r="4945" spans="6:13" x14ac:dyDescent="0.25">
      <c r="F4945" t="s">
        <v>6381</v>
      </c>
      <c r="G4945">
        <v>23558</v>
      </c>
      <c r="H4945">
        <v>1003</v>
      </c>
      <c r="I4945" s="25" t="s">
        <v>2706</v>
      </c>
      <c r="J4945" t="s">
        <v>2850</v>
      </c>
      <c r="M4945" s="49"/>
    </row>
    <row r="4946" spans="6:13" x14ac:dyDescent="0.25">
      <c r="F4946" t="s">
        <v>6381</v>
      </c>
      <c r="G4946">
        <v>23570</v>
      </c>
      <c r="H4946">
        <v>1003</v>
      </c>
      <c r="I4946" s="25" t="s">
        <v>2706</v>
      </c>
      <c r="J4946" t="s">
        <v>2850</v>
      </c>
      <c r="M4946" s="49"/>
    </row>
    <row r="4947" spans="6:13" x14ac:dyDescent="0.25">
      <c r="F4947" t="s">
        <v>6381</v>
      </c>
      <c r="G4947">
        <v>23552</v>
      </c>
      <c r="H4947">
        <v>1003</v>
      </c>
      <c r="I4947" s="25" t="s">
        <v>2706</v>
      </c>
      <c r="J4947" t="s">
        <v>2850</v>
      </c>
      <c r="M4947" s="49"/>
    </row>
    <row r="4948" spans="6:13" x14ac:dyDescent="0.25">
      <c r="F4948" t="s">
        <v>6381</v>
      </c>
      <c r="G4948">
        <v>23564</v>
      </c>
      <c r="H4948">
        <v>1003</v>
      </c>
      <c r="I4948" s="25" t="s">
        <v>2706</v>
      </c>
      <c r="J4948" t="s">
        <v>2850</v>
      </c>
      <c r="M4948" s="49"/>
    </row>
    <row r="4949" spans="6:13" x14ac:dyDescent="0.25">
      <c r="F4949" t="s">
        <v>6381</v>
      </c>
      <c r="G4949">
        <v>23562</v>
      </c>
      <c r="H4949">
        <v>1003</v>
      </c>
      <c r="I4949" s="25" t="s">
        <v>2706</v>
      </c>
      <c r="J4949" t="s">
        <v>2850</v>
      </c>
      <c r="M4949" s="49"/>
    </row>
    <row r="4950" spans="6:13" x14ac:dyDescent="0.25">
      <c r="F4950" t="s">
        <v>6382</v>
      </c>
      <c r="G4950">
        <v>23568</v>
      </c>
      <c r="H4950">
        <v>1003</v>
      </c>
      <c r="I4950" s="25" t="s">
        <v>2706</v>
      </c>
      <c r="J4950" t="s">
        <v>2850</v>
      </c>
      <c r="M4950" s="49"/>
    </row>
    <row r="4951" spans="6:13" x14ac:dyDescent="0.25">
      <c r="F4951" t="s">
        <v>6383</v>
      </c>
      <c r="G4951">
        <v>23554</v>
      </c>
      <c r="H4951">
        <v>1003</v>
      </c>
      <c r="I4951" s="25" t="s">
        <v>2706</v>
      </c>
      <c r="J4951" t="s">
        <v>2850</v>
      </c>
      <c r="M4951" s="49"/>
    </row>
    <row r="4952" spans="6:13" x14ac:dyDescent="0.25">
      <c r="F4952" t="s">
        <v>6384</v>
      </c>
      <c r="G4952">
        <v>17509</v>
      </c>
      <c r="H4952">
        <v>13075</v>
      </c>
      <c r="I4952" s="25" t="s">
        <v>2812</v>
      </c>
      <c r="J4952" t="s">
        <v>2781</v>
      </c>
      <c r="M4952" s="49"/>
    </row>
    <row r="4953" spans="6:13" x14ac:dyDescent="0.25">
      <c r="F4953" t="s">
        <v>6385</v>
      </c>
      <c r="G4953">
        <v>19069</v>
      </c>
      <c r="H4953">
        <v>13074</v>
      </c>
      <c r="I4953" s="25" t="s">
        <v>2812</v>
      </c>
      <c r="J4953" t="s">
        <v>2896</v>
      </c>
      <c r="M4953" s="49"/>
    </row>
    <row r="4954" spans="6:13" x14ac:dyDescent="0.25">
      <c r="F4954" t="s">
        <v>6386</v>
      </c>
      <c r="G4954">
        <v>19249</v>
      </c>
      <c r="H4954">
        <v>13076</v>
      </c>
      <c r="I4954" s="25" t="s">
        <v>2812</v>
      </c>
      <c r="J4954" t="s">
        <v>2855</v>
      </c>
      <c r="M4954" s="49"/>
    </row>
    <row r="4955" spans="6:13" x14ac:dyDescent="0.25">
      <c r="F4955" t="s">
        <v>6387</v>
      </c>
      <c r="G4955">
        <v>19386</v>
      </c>
      <c r="H4955">
        <v>13076</v>
      </c>
      <c r="I4955" s="25" t="s">
        <v>2812</v>
      </c>
      <c r="J4955" t="s">
        <v>2855</v>
      </c>
      <c r="M4955" s="49"/>
    </row>
    <row r="4956" spans="6:13" x14ac:dyDescent="0.25">
      <c r="F4956" t="s">
        <v>6388</v>
      </c>
      <c r="G4956">
        <v>29439</v>
      </c>
      <c r="H4956">
        <v>3354</v>
      </c>
      <c r="I4956" s="25" t="s">
        <v>2695</v>
      </c>
      <c r="J4956" t="s">
        <v>2853</v>
      </c>
      <c r="M4956" s="49"/>
    </row>
    <row r="4957" spans="6:13" x14ac:dyDescent="0.25">
      <c r="F4957" t="s">
        <v>6389</v>
      </c>
      <c r="G4957">
        <v>4613</v>
      </c>
      <c r="H4957">
        <v>16077</v>
      </c>
      <c r="I4957" s="25" t="s">
        <v>3005</v>
      </c>
      <c r="J4957" t="s">
        <v>3006</v>
      </c>
      <c r="M4957" s="49"/>
    </row>
    <row r="4958" spans="6:13" x14ac:dyDescent="0.25">
      <c r="F4958" t="s">
        <v>6390</v>
      </c>
      <c r="G4958">
        <v>29487</v>
      </c>
      <c r="H4958">
        <v>3354</v>
      </c>
      <c r="I4958" s="25" t="s">
        <v>2695</v>
      </c>
      <c r="J4958" t="s">
        <v>2853</v>
      </c>
      <c r="M4958" s="49"/>
    </row>
    <row r="4959" spans="6:13" x14ac:dyDescent="0.25">
      <c r="F4959" t="s">
        <v>6391</v>
      </c>
      <c r="G4959">
        <v>15926</v>
      </c>
      <c r="H4959">
        <v>12061</v>
      </c>
      <c r="I4959" s="25" t="s">
        <v>2977</v>
      </c>
      <c r="J4959" t="s">
        <v>3654</v>
      </c>
      <c r="M4959" s="49"/>
    </row>
    <row r="4960" spans="6:13" x14ac:dyDescent="0.25">
      <c r="F4960" t="s">
        <v>6392</v>
      </c>
      <c r="G4960">
        <v>14943</v>
      </c>
      <c r="H4960">
        <v>12072</v>
      </c>
      <c r="I4960" s="25" t="s">
        <v>2977</v>
      </c>
      <c r="J4960" t="s">
        <v>3077</v>
      </c>
      <c r="M4960" s="49"/>
    </row>
    <row r="4961" spans="6:13" x14ac:dyDescent="0.25">
      <c r="F4961" t="s">
        <v>6393</v>
      </c>
      <c r="G4961">
        <v>58515</v>
      </c>
      <c r="H4961">
        <v>5962</v>
      </c>
      <c r="I4961" s="25" t="s">
        <v>2644</v>
      </c>
      <c r="J4961" t="s">
        <v>2860</v>
      </c>
      <c r="M4961" s="49"/>
    </row>
    <row r="4962" spans="6:13" x14ac:dyDescent="0.25">
      <c r="F4962" t="s">
        <v>6393</v>
      </c>
      <c r="G4962">
        <v>58511</v>
      </c>
      <c r="H4962">
        <v>5962</v>
      </c>
      <c r="I4962" s="25" t="s">
        <v>2644</v>
      </c>
      <c r="J4962" t="s">
        <v>2860</v>
      </c>
      <c r="M4962" s="49"/>
    </row>
    <row r="4963" spans="6:13" x14ac:dyDescent="0.25">
      <c r="F4963" t="s">
        <v>6393</v>
      </c>
      <c r="G4963">
        <v>58509</v>
      </c>
      <c r="H4963">
        <v>5962</v>
      </c>
      <c r="I4963" s="25" t="s">
        <v>2644</v>
      </c>
      <c r="J4963" t="s">
        <v>2860</v>
      </c>
      <c r="M4963" s="49"/>
    </row>
    <row r="4964" spans="6:13" x14ac:dyDescent="0.25">
      <c r="F4964" t="s">
        <v>6393</v>
      </c>
      <c r="G4964">
        <v>58507</v>
      </c>
      <c r="H4964">
        <v>5962</v>
      </c>
      <c r="I4964" s="25" t="s">
        <v>2644</v>
      </c>
      <c r="J4964" t="s">
        <v>2860</v>
      </c>
      <c r="M4964" s="49"/>
    </row>
    <row r="4965" spans="6:13" x14ac:dyDescent="0.25">
      <c r="F4965" t="s">
        <v>6393</v>
      </c>
      <c r="G4965">
        <v>58513</v>
      </c>
      <c r="H4965">
        <v>5962</v>
      </c>
      <c r="I4965" s="25" t="s">
        <v>2644</v>
      </c>
      <c r="J4965" t="s">
        <v>2860</v>
      </c>
      <c r="M4965" s="49"/>
    </row>
    <row r="4966" spans="6:13" x14ac:dyDescent="0.25">
      <c r="F4966" t="s">
        <v>6394</v>
      </c>
      <c r="G4966">
        <v>29394</v>
      </c>
      <c r="H4966">
        <v>3360</v>
      </c>
      <c r="I4966" s="25" t="s">
        <v>2695</v>
      </c>
      <c r="J4966" t="s">
        <v>3021</v>
      </c>
      <c r="M4966" s="49"/>
    </row>
    <row r="4967" spans="6:13" x14ac:dyDescent="0.25">
      <c r="F4967" t="s">
        <v>6395</v>
      </c>
      <c r="G4967">
        <v>31702</v>
      </c>
      <c r="H4967">
        <v>3257</v>
      </c>
      <c r="I4967" s="25" t="s">
        <v>2695</v>
      </c>
      <c r="J4967" t="s">
        <v>2788</v>
      </c>
      <c r="M4967" s="49"/>
    </row>
    <row r="4968" spans="6:13" x14ac:dyDescent="0.25">
      <c r="F4968" t="s">
        <v>6396</v>
      </c>
      <c r="G4968">
        <v>59348</v>
      </c>
      <c r="H4968">
        <v>5558</v>
      </c>
      <c r="I4968" s="25" t="s">
        <v>2644</v>
      </c>
      <c r="J4968" t="s">
        <v>2697</v>
      </c>
      <c r="M4968" s="49"/>
    </row>
    <row r="4969" spans="6:13" x14ac:dyDescent="0.25">
      <c r="F4969" t="s">
        <v>2763</v>
      </c>
      <c r="G4969">
        <v>71640</v>
      </c>
      <c r="H4969">
        <v>8118</v>
      </c>
      <c r="I4969" s="25" t="s">
        <v>2639</v>
      </c>
      <c r="J4969" t="s">
        <v>2763</v>
      </c>
      <c r="M4969" s="49"/>
    </row>
    <row r="4970" spans="6:13" x14ac:dyDescent="0.25">
      <c r="F4970" t="s">
        <v>2763</v>
      </c>
      <c r="G4970">
        <v>71638</v>
      </c>
      <c r="H4970">
        <v>8118</v>
      </c>
      <c r="I4970" s="25" t="s">
        <v>2639</v>
      </c>
      <c r="J4970" t="s">
        <v>2763</v>
      </c>
      <c r="M4970" s="49"/>
    </row>
    <row r="4971" spans="6:13" x14ac:dyDescent="0.25">
      <c r="F4971" t="s">
        <v>2763</v>
      </c>
      <c r="G4971">
        <v>71636</v>
      </c>
      <c r="H4971">
        <v>8118</v>
      </c>
      <c r="I4971" s="25" t="s">
        <v>2639</v>
      </c>
      <c r="J4971" t="s">
        <v>2763</v>
      </c>
      <c r="M4971" s="49"/>
    </row>
    <row r="4972" spans="6:13" x14ac:dyDescent="0.25">
      <c r="F4972" t="s">
        <v>2763</v>
      </c>
      <c r="G4972">
        <v>71634</v>
      </c>
      <c r="H4972">
        <v>8118</v>
      </c>
      <c r="I4972" s="25" t="s">
        <v>2639</v>
      </c>
      <c r="J4972" t="s">
        <v>2763</v>
      </c>
      <c r="M4972" s="49"/>
    </row>
    <row r="4973" spans="6:13" x14ac:dyDescent="0.25">
      <c r="F4973" t="s">
        <v>2763</v>
      </c>
      <c r="G4973">
        <v>71642</v>
      </c>
      <c r="H4973">
        <v>8118</v>
      </c>
      <c r="I4973" s="25" t="s">
        <v>2639</v>
      </c>
      <c r="J4973" t="s">
        <v>2763</v>
      </c>
      <c r="M4973" s="49"/>
    </row>
    <row r="4974" spans="6:13" x14ac:dyDescent="0.25">
      <c r="F4974" t="s">
        <v>6397</v>
      </c>
      <c r="G4974">
        <v>95364</v>
      </c>
      <c r="H4974">
        <v>9477</v>
      </c>
      <c r="I4974" s="25" t="s">
        <v>2671</v>
      </c>
      <c r="J4974" t="s">
        <v>5006</v>
      </c>
      <c r="M4974" s="49"/>
    </row>
    <row r="4975" spans="6:13" x14ac:dyDescent="0.25">
      <c r="F4975" t="s">
        <v>6398</v>
      </c>
      <c r="G4975">
        <v>14974</v>
      </c>
      <c r="H4975">
        <v>12072</v>
      </c>
      <c r="I4975" s="25" t="s">
        <v>2977</v>
      </c>
      <c r="J4975" t="s">
        <v>3077</v>
      </c>
      <c r="M4975" s="49"/>
    </row>
    <row r="4976" spans="6:13" x14ac:dyDescent="0.25">
      <c r="F4976" t="s">
        <v>6399</v>
      </c>
      <c r="G4976">
        <v>67061</v>
      </c>
      <c r="H4976">
        <v>7314</v>
      </c>
      <c r="I4976" s="25" t="s">
        <v>2744</v>
      </c>
      <c r="J4976" t="s">
        <v>6400</v>
      </c>
      <c r="M4976" s="49"/>
    </row>
    <row r="4977" spans="6:13" x14ac:dyDescent="0.25">
      <c r="F4977" t="s">
        <v>6399</v>
      </c>
      <c r="G4977">
        <v>67065</v>
      </c>
      <c r="H4977">
        <v>7314</v>
      </c>
      <c r="I4977" s="25" t="s">
        <v>2744</v>
      </c>
      <c r="J4977" t="s">
        <v>6400</v>
      </c>
      <c r="M4977" s="49"/>
    </row>
    <row r="4978" spans="6:13" x14ac:dyDescent="0.25">
      <c r="F4978" t="s">
        <v>6399</v>
      </c>
      <c r="G4978">
        <v>67069</v>
      </c>
      <c r="H4978">
        <v>7314</v>
      </c>
      <c r="I4978" s="25" t="s">
        <v>2744</v>
      </c>
      <c r="J4978" t="s">
        <v>6400</v>
      </c>
      <c r="M4978" s="49"/>
    </row>
    <row r="4979" spans="6:13" x14ac:dyDescent="0.25">
      <c r="F4979" t="s">
        <v>6399</v>
      </c>
      <c r="G4979">
        <v>67059</v>
      </c>
      <c r="H4979">
        <v>7314</v>
      </c>
      <c r="I4979" s="25" t="s">
        <v>2744</v>
      </c>
      <c r="J4979" t="s">
        <v>6400</v>
      </c>
      <c r="M4979" s="49"/>
    </row>
    <row r="4980" spans="6:13" x14ac:dyDescent="0.25">
      <c r="F4980" t="s">
        <v>6399</v>
      </c>
      <c r="G4980">
        <v>67067</v>
      </c>
      <c r="H4980">
        <v>7314</v>
      </c>
      <c r="I4980" s="25" t="s">
        <v>2744</v>
      </c>
      <c r="J4980" t="s">
        <v>6400</v>
      </c>
      <c r="M4980" s="49"/>
    </row>
    <row r="4981" spans="6:13" x14ac:dyDescent="0.25">
      <c r="F4981" t="s">
        <v>6399</v>
      </c>
      <c r="G4981">
        <v>67067</v>
      </c>
      <c r="H4981">
        <v>7314</v>
      </c>
      <c r="I4981" s="25" t="s">
        <v>2744</v>
      </c>
      <c r="J4981" t="s">
        <v>6400</v>
      </c>
      <c r="M4981" s="49"/>
    </row>
    <row r="4982" spans="6:13" x14ac:dyDescent="0.25">
      <c r="F4982" t="s">
        <v>6399</v>
      </c>
      <c r="G4982">
        <v>67063</v>
      </c>
      <c r="H4982">
        <v>7314</v>
      </c>
      <c r="I4982" s="25" t="s">
        <v>2744</v>
      </c>
      <c r="J4982" t="s">
        <v>6400</v>
      </c>
      <c r="M4982" s="49"/>
    </row>
    <row r="4983" spans="6:13" x14ac:dyDescent="0.25">
      <c r="F4983" t="s">
        <v>6399</v>
      </c>
      <c r="G4983">
        <v>67071</v>
      </c>
      <c r="H4983">
        <v>7314</v>
      </c>
      <c r="I4983" s="25" t="s">
        <v>2744</v>
      </c>
      <c r="J4983" t="s">
        <v>6400</v>
      </c>
      <c r="M4983" s="49"/>
    </row>
    <row r="4984" spans="6:13" x14ac:dyDescent="0.25">
      <c r="F4984" t="s">
        <v>6401</v>
      </c>
      <c r="G4984">
        <v>19288</v>
      </c>
      <c r="H4984">
        <v>13076</v>
      </c>
      <c r="I4984" s="25" t="s">
        <v>2812</v>
      </c>
      <c r="J4984" t="s">
        <v>2855</v>
      </c>
      <c r="M4984" s="49"/>
    </row>
    <row r="4985" spans="6:13" x14ac:dyDescent="0.25">
      <c r="F4985" t="s">
        <v>6402</v>
      </c>
      <c r="G4985">
        <v>96337</v>
      </c>
      <c r="H4985">
        <v>9476</v>
      </c>
      <c r="I4985" s="25" t="s">
        <v>2671</v>
      </c>
      <c r="J4985" t="s">
        <v>6056</v>
      </c>
      <c r="M4985" s="49"/>
    </row>
    <row r="4986" spans="6:13" x14ac:dyDescent="0.25">
      <c r="F4986" t="s">
        <v>6403</v>
      </c>
      <c r="G4986">
        <v>37635</v>
      </c>
      <c r="H4986">
        <v>3255</v>
      </c>
      <c r="I4986" s="25" t="s">
        <v>2695</v>
      </c>
      <c r="J4986" t="s">
        <v>3665</v>
      </c>
      <c r="M4986" s="49"/>
    </row>
    <row r="4987" spans="6:13" x14ac:dyDescent="0.25">
      <c r="F4987" t="s">
        <v>6404</v>
      </c>
      <c r="G4987">
        <v>9385</v>
      </c>
      <c r="H4987">
        <v>14521</v>
      </c>
      <c r="I4987" s="25" t="s">
        <v>2756</v>
      </c>
      <c r="J4987" t="s">
        <v>2653</v>
      </c>
      <c r="M4987" s="49"/>
    </row>
    <row r="4988" spans="6:13" x14ac:dyDescent="0.25">
      <c r="F4988" t="s">
        <v>6405</v>
      </c>
      <c r="G4988">
        <v>32676</v>
      </c>
      <c r="H4988">
        <v>5766</v>
      </c>
      <c r="I4988" s="25" t="s">
        <v>2644</v>
      </c>
      <c r="J4988" t="s">
        <v>2844</v>
      </c>
      <c r="M4988" s="49"/>
    </row>
    <row r="4989" spans="6:13" x14ac:dyDescent="0.25">
      <c r="F4989" t="s">
        <v>6406</v>
      </c>
      <c r="G4989">
        <v>31711</v>
      </c>
      <c r="H4989">
        <v>3257</v>
      </c>
      <c r="I4989" s="25" t="s">
        <v>2695</v>
      </c>
      <c r="J4989" t="s">
        <v>2788</v>
      </c>
      <c r="M4989" s="49"/>
    </row>
    <row r="4990" spans="6:13" x14ac:dyDescent="0.25">
      <c r="F4990" t="s">
        <v>6407</v>
      </c>
      <c r="G4990">
        <v>92706</v>
      </c>
      <c r="H4990">
        <v>9374</v>
      </c>
      <c r="I4990" s="25" t="s">
        <v>2671</v>
      </c>
      <c r="J4990" t="s">
        <v>3041</v>
      </c>
      <c r="M4990" s="49"/>
    </row>
    <row r="4991" spans="6:13" x14ac:dyDescent="0.25">
      <c r="F4991" t="s">
        <v>6408</v>
      </c>
      <c r="G4991">
        <v>99885</v>
      </c>
      <c r="H4991">
        <v>16067</v>
      </c>
      <c r="I4991" s="25" t="s">
        <v>3005</v>
      </c>
      <c r="J4991" t="s">
        <v>2776</v>
      </c>
      <c r="M4991" s="49"/>
    </row>
    <row r="4992" spans="6:13" x14ac:dyDescent="0.25">
      <c r="F4992" t="s">
        <v>6409</v>
      </c>
      <c r="G4992">
        <v>97511</v>
      </c>
      <c r="H4992">
        <v>9678</v>
      </c>
      <c r="I4992" s="25" t="s">
        <v>2671</v>
      </c>
      <c r="J4992" t="s">
        <v>3539</v>
      </c>
      <c r="M4992" s="49"/>
    </row>
    <row r="4993" spans="6:13" x14ac:dyDescent="0.25">
      <c r="F4993" t="s">
        <v>6410</v>
      </c>
      <c r="G4993">
        <v>25774</v>
      </c>
      <c r="H4993">
        <v>1051</v>
      </c>
      <c r="I4993" s="25" t="s">
        <v>2706</v>
      </c>
      <c r="J4993" t="s">
        <v>2718</v>
      </c>
      <c r="M4993" s="49"/>
    </row>
    <row r="4994" spans="6:13" x14ac:dyDescent="0.25">
      <c r="F4994" t="s">
        <v>2750</v>
      </c>
      <c r="G4994">
        <v>21339</v>
      </c>
      <c r="H4994">
        <v>3355</v>
      </c>
      <c r="I4994" s="25" t="s">
        <v>2695</v>
      </c>
      <c r="J4994" t="s">
        <v>2750</v>
      </c>
      <c r="M4994" s="49"/>
    </row>
    <row r="4995" spans="6:13" x14ac:dyDescent="0.25">
      <c r="F4995" t="s">
        <v>2750</v>
      </c>
      <c r="G4995">
        <v>21335</v>
      </c>
      <c r="H4995">
        <v>3355</v>
      </c>
      <c r="I4995" s="25" t="s">
        <v>2695</v>
      </c>
      <c r="J4995" t="s">
        <v>2750</v>
      </c>
      <c r="M4995" s="49"/>
    </row>
    <row r="4996" spans="6:13" x14ac:dyDescent="0.25">
      <c r="F4996" t="s">
        <v>2750</v>
      </c>
      <c r="G4996">
        <v>21337</v>
      </c>
      <c r="H4996">
        <v>3355</v>
      </c>
      <c r="I4996" s="25" t="s">
        <v>2695</v>
      </c>
      <c r="J4996" t="s">
        <v>2750</v>
      </c>
      <c r="M4996" s="49"/>
    </row>
    <row r="4997" spans="6:13" x14ac:dyDescent="0.25">
      <c r="F4997" t="s">
        <v>6411</v>
      </c>
      <c r="G4997">
        <v>44532</v>
      </c>
      <c r="H4997">
        <v>5978</v>
      </c>
      <c r="I4997" s="25" t="s">
        <v>2644</v>
      </c>
      <c r="J4997" t="s">
        <v>3023</v>
      </c>
      <c r="M4997" s="49"/>
    </row>
    <row r="4998" spans="6:13" x14ac:dyDescent="0.25">
      <c r="F4998" t="s">
        <v>6411</v>
      </c>
      <c r="G4998">
        <v>44534</v>
      </c>
      <c r="H4998">
        <v>5978</v>
      </c>
      <c r="I4998" s="25" t="s">
        <v>2644</v>
      </c>
      <c r="J4998" t="s">
        <v>3023</v>
      </c>
      <c r="M4998" s="49"/>
    </row>
    <row r="4999" spans="6:13" x14ac:dyDescent="0.25">
      <c r="F4999" t="s">
        <v>6411</v>
      </c>
      <c r="G4999">
        <v>44536</v>
      </c>
      <c r="H4999">
        <v>5978</v>
      </c>
      <c r="I4999" s="25" t="s">
        <v>2644</v>
      </c>
      <c r="J4999" t="s">
        <v>3023</v>
      </c>
      <c r="M4999" s="49"/>
    </row>
    <row r="5000" spans="6:13" x14ac:dyDescent="0.25">
      <c r="F5000" t="s">
        <v>6412</v>
      </c>
      <c r="G5000">
        <v>48480</v>
      </c>
      <c r="H5000">
        <v>3454</v>
      </c>
      <c r="I5000" s="25" t="s">
        <v>2695</v>
      </c>
      <c r="J5000" t="s">
        <v>2739</v>
      </c>
      <c r="M5000" s="49"/>
    </row>
    <row r="5001" spans="6:13" x14ac:dyDescent="0.25">
      <c r="F5001" t="s">
        <v>6413</v>
      </c>
      <c r="G5001">
        <v>9328</v>
      </c>
      <c r="H5001">
        <v>14522</v>
      </c>
      <c r="I5001" s="25" t="s">
        <v>2756</v>
      </c>
      <c r="J5001" t="s">
        <v>2721</v>
      </c>
      <c r="M5001" s="49"/>
    </row>
    <row r="5002" spans="6:13" x14ac:dyDescent="0.25">
      <c r="F5002" t="s">
        <v>6414</v>
      </c>
      <c r="G5002">
        <v>67363</v>
      </c>
      <c r="H5002">
        <v>7334</v>
      </c>
      <c r="I5002" s="25" t="s">
        <v>2744</v>
      </c>
      <c r="J5002" t="s">
        <v>3494</v>
      </c>
      <c r="M5002" s="49"/>
    </row>
    <row r="5003" spans="6:13" x14ac:dyDescent="0.25">
      <c r="F5003" t="s">
        <v>6415</v>
      </c>
      <c r="G5003">
        <v>24321</v>
      </c>
      <c r="H5003">
        <v>1057</v>
      </c>
      <c r="I5003" s="25" t="s">
        <v>2706</v>
      </c>
      <c r="J5003" t="s">
        <v>2934</v>
      </c>
      <c r="M5003" s="49"/>
    </row>
    <row r="5004" spans="6:13" x14ac:dyDescent="0.25">
      <c r="F5004" t="s">
        <v>6416</v>
      </c>
      <c r="G5004">
        <v>22952</v>
      </c>
      <c r="H5004">
        <v>1062</v>
      </c>
      <c r="I5004" s="25" t="s">
        <v>2706</v>
      </c>
      <c r="J5004" t="s">
        <v>2809</v>
      </c>
      <c r="M5004" s="49"/>
    </row>
    <row r="5005" spans="6:13" x14ac:dyDescent="0.25">
      <c r="F5005" t="s">
        <v>6417</v>
      </c>
      <c r="G5005">
        <v>25585</v>
      </c>
      <c r="H5005">
        <v>1058</v>
      </c>
      <c r="I5005" s="25" t="s">
        <v>2706</v>
      </c>
      <c r="J5005" t="s">
        <v>2707</v>
      </c>
      <c r="M5005" s="49"/>
    </row>
    <row r="5006" spans="6:13" x14ac:dyDescent="0.25">
      <c r="F5006" t="s">
        <v>6418</v>
      </c>
      <c r="G5006">
        <v>64750</v>
      </c>
      <c r="H5006">
        <v>6437</v>
      </c>
      <c r="I5006" s="25" t="s">
        <v>2667</v>
      </c>
      <c r="J5006" t="s">
        <v>3295</v>
      </c>
      <c r="M5006" s="49"/>
    </row>
    <row r="5007" spans="6:13" x14ac:dyDescent="0.25">
      <c r="F5007" t="s">
        <v>6419</v>
      </c>
      <c r="G5007">
        <v>6686</v>
      </c>
      <c r="H5007">
        <v>15084</v>
      </c>
      <c r="I5007" s="25" t="s">
        <v>2862</v>
      </c>
      <c r="J5007" t="s">
        <v>3236</v>
      </c>
      <c r="M5007" s="49"/>
    </row>
    <row r="5008" spans="6:13" x14ac:dyDescent="0.25">
      <c r="F5008" t="s">
        <v>6420</v>
      </c>
      <c r="G5008">
        <v>56826</v>
      </c>
      <c r="H5008">
        <v>7135</v>
      </c>
      <c r="I5008" s="25" t="s">
        <v>2744</v>
      </c>
      <c r="J5008" t="s">
        <v>2693</v>
      </c>
      <c r="M5008" s="49"/>
    </row>
    <row r="5009" spans="6:13" x14ac:dyDescent="0.25">
      <c r="F5009" t="s">
        <v>6421</v>
      </c>
      <c r="G5009">
        <v>89440</v>
      </c>
      <c r="H5009">
        <v>9773</v>
      </c>
      <c r="I5009" s="25" t="s">
        <v>2671</v>
      </c>
      <c r="J5009" t="s">
        <v>2852</v>
      </c>
      <c r="M5009" s="49"/>
    </row>
    <row r="5010" spans="6:13" x14ac:dyDescent="0.25">
      <c r="F5010" t="s">
        <v>6422</v>
      </c>
      <c r="G5010">
        <v>54617</v>
      </c>
      <c r="H5010">
        <v>7232</v>
      </c>
      <c r="I5010" s="25" t="s">
        <v>2744</v>
      </c>
      <c r="J5010" t="s">
        <v>2733</v>
      </c>
      <c r="M5010" s="49"/>
    </row>
    <row r="5011" spans="6:13" x14ac:dyDescent="0.25">
      <c r="F5011" t="s">
        <v>6423</v>
      </c>
      <c r="G5011">
        <v>19209</v>
      </c>
      <c r="H5011">
        <v>13074</v>
      </c>
      <c r="I5011" s="25" t="s">
        <v>2812</v>
      </c>
      <c r="J5011" t="s">
        <v>2896</v>
      </c>
      <c r="M5011" s="49"/>
    </row>
    <row r="5012" spans="6:13" x14ac:dyDescent="0.25">
      <c r="F5012" t="s">
        <v>6424</v>
      </c>
      <c r="G5012">
        <v>17279</v>
      </c>
      <c r="H5012">
        <v>12073</v>
      </c>
      <c r="I5012" s="25" t="s">
        <v>2977</v>
      </c>
      <c r="J5012" t="s">
        <v>3018</v>
      </c>
      <c r="M5012" s="49"/>
    </row>
    <row r="5013" spans="6:13" x14ac:dyDescent="0.25">
      <c r="F5013" t="s">
        <v>6425</v>
      </c>
      <c r="G5013">
        <v>27249</v>
      </c>
      <c r="H5013">
        <v>3251</v>
      </c>
      <c r="I5013" s="25" t="s">
        <v>2695</v>
      </c>
      <c r="J5013" t="s">
        <v>2715</v>
      </c>
      <c r="M5013" s="49"/>
    </row>
    <row r="5014" spans="6:13" x14ac:dyDescent="0.25">
      <c r="F5014" t="s">
        <v>6426</v>
      </c>
      <c r="G5014">
        <v>24404</v>
      </c>
      <c r="H5014">
        <v>1059</v>
      </c>
      <c r="I5014" s="25" t="s">
        <v>2706</v>
      </c>
      <c r="J5014" t="s">
        <v>2975</v>
      </c>
      <c r="M5014" s="49"/>
    </row>
    <row r="5015" spans="6:13" x14ac:dyDescent="0.25">
      <c r="F5015" t="s">
        <v>6427</v>
      </c>
      <c r="G5015">
        <v>4827</v>
      </c>
      <c r="H5015">
        <v>14729</v>
      </c>
      <c r="I5015" s="25" t="s">
        <v>2756</v>
      </c>
      <c r="J5015" t="s">
        <v>3305</v>
      </c>
      <c r="M5015" s="49"/>
    </row>
    <row r="5016" spans="6:13" x14ac:dyDescent="0.25">
      <c r="F5016" t="s">
        <v>6428</v>
      </c>
      <c r="G5016">
        <v>67686</v>
      </c>
      <c r="H5016">
        <v>7335</v>
      </c>
      <c r="I5016" s="25" t="s">
        <v>2744</v>
      </c>
      <c r="J5016" t="s">
        <v>3464</v>
      </c>
      <c r="M5016" s="49"/>
    </row>
    <row r="5017" spans="6:13" x14ac:dyDescent="0.25">
      <c r="F5017" t="s">
        <v>6429</v>
      </c>
      <c r="G5017">
        <v>39112</v>
      </c>
      <c r="H5017">
        <v>15003</v>
      </c>
      <c r="I5017" s="25" t="s">
        <v>2862</v>
      </c>
      <c r="J5017" t="s">
        <v>6430</v>
      </c>
      <c r="M5017" s="49"/>
    </row>
    <row r="5018" spans="6:13" x14ac:dyDescent="0.25">
      <c r="F5018" t="s">
        <v>6429</v>
      </c>
      <c r="G5018">
        <v>39124</v>
      </c>
      <c r="H5018">
        <v>15003</v>
      </c>
      <c r="I5018" s="25" t="s">
        <v>2862</v>
      </c>
      <c r="J5018" t="s">
        <v>6430</v>
      </c>
      <c r="M5018" s="49"/>
    </row>
    <row r="5019" spans="6:13" x14ac:dyDescent="0.25">
      <c r="F5019" t="s">
        <v>6429</v>
      </c>
      <c r="G5019">
        <v>39114</v>
      </c>
      <c r="H5019">
        <v>15003</v>
      </c>
      <c r="I5019" s="25" t="s">
        <v>2862</v>
      </c>
      <c r="J5019" t="s">
        <v>6430</v>
      </c>
      <c r="M5019" s="49"/>
    </row>
    <row r="5020" spans="6:13" x14ac:dyDescent="0.25">
      <c r="F5020" t="s">
        <v>6429</v>
      </c>
      <c r="G5020">
        <v>39104</v>
      </c>
      <c r="H5020">
        <v>15003</v>
      </c>
      <c r="I5020" s="25" t="s">
        <v>2862</v>
      </c>
      <c r="J5020" t="s">
        <v>6430</v>
      </c>
      <c r="M5020" s="49"/>
    </row>
    <row r="5021" spans="6:13" x14ac:dyDescent="0.25">
      <c r="F5021" t="s">
        <v>6429</v>
      </c>
      <c r="G5021">
        <v>39126</v>
      </c>
      <c r="H5021">
        <v>15003</v>
      </c>
      <c r="I5021" s="25" t="s">
        <v>2862</v>
      </c>
      <c r="J5021" t="s">
        <v>6430</v>
      </c>
      <c r="M5021" s="49"/>
    </row>
    <row r="5022" spans="6:13" x14ac:dyDescent="0.25">
      <c r="F5022" t="s">
        <v>6429</v>
      </c>
      <c r="G5022">
        <v>39114</v>
      </c>
      <c r="H5022">
        <v>15003</v>
      </c>
      <c r="I5022" s="25" t="s">
        <v>2862</v>
      </c>
      <c r="J5022" t="s">
        <v>6430</v>
      </c>
      <c r="M5022" s="49"/>
    </row>
    <row r="5023" spans="6:13" x14ac:dyDescent="0.25">
      <c r="F5023" t="s">
        <v>6429</v>
      </c>
      <c r="G5023">
        <v>39114</v>
      </c>
      <c r="H5023">
        <v>15003</v>
      </c>
      <c r="I5023" s="25" t="s">
        <v>2862</v>
      </c>
      <c r="J5023" t="s">
        <v>6430</v>
      </c>
      <c r="M5023" s="49"/>
    </row>
    <row r="5024" spans="6:13" x14ac:dyDescent="0.25">
      <c r="F5024" t="s">
        <v>6429</v>
      </c>
      <c r="G5024">
        <v>39122</v>
      </c>
      <c r="H5024">
        <v>15003</v>
      </c>
      <c r="I5024" s="25" t="s">
        <v>2862</v>
      </c>
      <c r="J5024" t="s">
        <v>6430</v>
      </c>
      <c r="M5024" s="49"/>
    </row>
    <row r="5025" spans="6:13" x14ac:dyDescent="0.25">
      <c r="F5025" t="s">
        <v>6429</v>
      </c>
      <c r="G5025">
        <v>39114</v>
      </c>
      <c r="H5025">
        <v>15003</v>
      </c>
      <c r="I5025" s="25" t="s">
        <v>2862</v>
      </c>
      <c r="J5025" t="s">
        <v>6430</v>
      </c>
      <c r="M5025" s="49"/>
    </row>
    <row r="5026" spans="6:13" x14ac:dyDescent="0.25">
      <c r="F5026" t="s">
        <v>6429</v>
      </c>
      <c r="G5026">
        <v>39108</v>
      </c>
      <c r="H5026">
        <v>15003</v>
      </c>
      <c r="I5026" s="25" t="s">
        <v>2862</v>
      </c>
      <c r="J5026" t="s">
        <v>6430</v>
      </c>
      <c r="M5026" s="49"/>
    </row>
    <row r="5027" spans="6:13" x14ac:dyDescent="0.25">
      <c r="F5027" t="s">
        <v>6429</v>
      </c>
      <c r="G5027">
        <v>39110</v>
      </c>
      <c r="H5027">
        <v>15003</v>
      </c>
      <c r="I5027" s="25" t="s">
        <v>2862</v>
      </c>
      <c r="J5027" t="s">
        <v>6430</v>
      </c>
      <c r="M5027" s="49"/>
    </row>
    <row r="5028" spans="6:13" x14ac:dyDescent="0.25">
      <c r="F5028" t="s">
        <v>6429</v>
      </c>
      <c r="G5028">
        <v>39118</v>
      </c>
      <c r="H5028">
        <v>15003</v>
      </c>
      <c r="I5028" s="25" t="s">
        <v>2862</v>
      </c>
      <c r="J5028" t="s">
        <v>6430</v>
      </c>
      <c r="M5028" s="49"/>
    </row>
    <row r="5029" spans="6:13" x14ac:dyDescent="0.25">
      <c r="F5029" t="s">
        <v>6429</v>
      </c>
      <c r="G5029">
        <v>39114</v>
      </c>
      <c r="H5029">
        <v>15003</v>
      </c>
      <c r="I5029" s="25" t="s">
        <v>2862</v>
      </c>
      <c r="J5029" t="s">
        <v>6430</v>
      </c>
      <c r="M5029" s="49"/>
    </row>
    <row r="5030" spans="6:13" x14ac:dyDescent="0.25">
      <c r="F5030" t="s">
        <v>6429</v>
      </c>
      <c r="G5030">
        <v>39116</v>
      </c>
      <c r="H5030">
        <v>15003</v>
      </c>
      <c r="I5030" s="25" t="s">
        <v>2862</v>
      </c>
      <c r="J5030" t="s">
        <v>6430</v>
      </c>
      <c r="M5030" s="49"/>
    </row>
    <row r="5031" spans="6:13" x14ac:dyDescent="0.25">
      <c r="F5031" t="s">
        <v>6429</v>
      </c>
      <c r="G5031">
        <v>39114</v>
      </c>
      <c r="H5031">
        <v>15003</v>
      </c>
      <c r="I5031" s="25" t="s">
        <v>2862</v>
      </c>
      <c r="J5031" t="s">
        <v>6430</v>
      </c>
      <c r="M5031" s="49"/>
    </row>
    <row r="5032" spans="6:13" x14ac:dyDescent="0.25">
      <c r="F5032" t="s">
        <v>6429</v>
      </c>
      <c r="G5032">
        <v>39128</v>
      </c>
      <c r="H5032">
        <v>15003</v>
      </c>
      <c r="I5032" s="25" t="s">
        <v>2862</v>
      </c>
      <c r="J5032" t="s">
        <v>6430</v>
      </c>
      <c r="M5032" s="49"/>
    </row>
    <row r="5033" spans="6:13" x14ac:dyDescent="0.25">
      <c r="F5033" t="s">
        <v>6429</v>
      </c>
      <c r="G5033">
        <v>39130</v>
      </c>
      <c r="H5033">
        <v>15003</v>
      </c>
      <c r="I5033" s="25" t="s">
        <v>2862</v>
      </c>
      <c r="J5033" t="s">
        <v>6430</v>
      </c>
      <c r="M5033" s="49"/>
    </row>
    <row r="5034" spans="6:13" x14ac:dyDescent="0.25">
      <c r="F5034" t="s">
        <v>6429</v>
      </c>
      <c r="G5034">
        <v>39120</v>
      </c>
      <c r="H5034">
        <v>15003</v>
      </c>
      <c r="I5034" s="25" t="s">
        <v>2862</v>
      </c>
      <c r="J5034" t="s">
        <v>6430</v>
      </c>
      <c r="M5034" s="49"/>
    </row>
    <row r="5035" spans="6:13" x14ac:dyDescent="0.25">
      <c r="F5035" t="s">
        <v>6429</v>
      </c>
      <c r="G5035">
        <v>39106</v>
      </c>
      <c r="H5035">
        <v>15003</v>
      </c>
      <c r="I5035" s="25" t="s">
        <v>2862</v>
      </c>
      <c r="J5035" t="s">
        <v>6430</v>
      </c>
      <c r="M5035" s="49"/>
    </row>
    <row r="5036" spans="6:13" x14ac:dyDescent="0.25">
      <c r="F5036" t="s">
        <v>6431</v>
      </c>
      <c r="G5036">
        <v>71106</v>
      </c>
      <c r="H5036">
        <v>8115</v>
      </c>
      <c r="I5036" s="25" t="s">
        <v>2639</v>
      </c>
      <c r="J5036" t="s">
        <v>2843</v>
      </c>
      <c r="M5036" s="49"/>
    </row>
    <row r="5037" spans="6:13" x14ac:dyDescent="0.25">
      <c r="F5037" t="s">
        <v>6432</v>
      </c>
      <c r="G5037">
        <v>77972</v>
      </c>
      <c r="H5037">
        <v>8317</v>
      </c>
      <c r="I5037" s="25" t="s">
        <v>2639</v>
      </c>
      <c r="J5037" t="s">
        <v>2692</v>
      </c>
      <c r="M5037" s="49"/>
    </row>
    <row r="5038" spans="6:13" x14ac:dyDescent="0.25">
      <c r="F5038" t="s">
        <v>6433</v>
      </c>
      <c r="G5038">
        <v>78601</v>
      </c>
      <c r="H5038">
        <v>8327</v>
      </c>
      <c r="I5038" s="25" t="s">
        <v>2639</v>
      </c>
      <c r="J5038" t="s">
        <v>2898</v>
      </c>
      <c r="M5038" s="49"/>
    </row>
    <row r="5039" spans="6:13" x14ac:dyDescent="0.25">
      <c r="F5039" t="s">
        <v>6434</v>
      </c>
      <c r="G5039">
        <v>95695</v>
      </c>
      <c r="H5039">
        <v>9377</v>
      </c>
      <c r="I5039" s="25" t="s">
        <v>2671</v>
      </c>
      <c r="J5039" t="s">
        <v>3014</v>
      </c>
      <c r="M5039" s="49"/>
    </row>
    <row r="5040" spans="6:13" x14ac:dyDescent="0.25">
      <c r="F5040" t="s">
        <v>6435</v>
      </c>
      <c r="G5040">
        <v>86747</v>
      </c>
      <c r="H5040">
        <v>9779</v>
      </c>
      <c r="I5040" s="25" t="s">
        <v>2671</v>
      </c>
      <c r="J5040" t="s">
        <v>2901</v>
      </c>
      <c r="M5040" s="49"/>
    </row>
    <row r="5041" spans="6:13" x14ac:dyDescent="0.25">
      <c r="F5041" t="s">
        <v>6436</v>
      </c>
      <c r="G5041">
        <v>67487</v>
      </c>
      <c r="H5041">
        <v>7337</v>
      </c>
      <c r="I5041" s="25" t="s">
        <v>2744</v>
      </c>
      <c r="J5041" t="s">
        <v>2877</v>
      </c>
      <c r="M5041" s="49"/>
    </row>
    <row r="5042" spans="6:13" x14ac:dyDescent="0.25">
      <c r="F5042" t="s">
        <v>6437</v>
      </c>
      <c r="G5042">
        <v>63814</v>
      </c>
      <c r="H5042">
        <v>9671</v>
      </c>
      <c r="I5042" s="25" t="s">
        <v>2671</v>
      </c>
      <c r="J5042" t="s">
        <v>3074</v>
      </c>
      <c r="M5042" s="49"/>
    </row>
    <row r="5043" spans="6:13" x14ac:dyDescent="0.25">
      <c r="F5043" t="s">
        <v>6438</v>
      </c>
      <c r="G5043">
        <v>97350</v>
      </c>
      <c r="H5043">
        <v>9675</v>
      </c>
      <c r="I5043" s="25" t="s">
        <v>2671</v>
      </c>
      <c r="J5043" t="s">
        <v>2880</v>
      </c>
      <c r="M5043" s="49"/>
    </row>
    <row r="5044" spans="6:13" x14ac:dyDescent="0.25">
      <c r="F5044" t="s">
        <v>6439</v>
      </c>
      <c r="G5044">
        <v>84048</v>
      </c>
      <c r="H5044">
        <v>9273</v>
      </c>
      <c r="I5044" s="25" t="s">
        <v>2671</v>
      </c>
      <c r="J5044" t="s">
        <v>2675</v>
      </c>
      <c r="M5044" s="49"/>
    </row>
    <row r="5045" spans="6:13" x14ac:dyDescent="0.25">
      <c r="F5045" t="s">
        <v>6440</v>
      </c>
      <c r="G5045">
        <v>74535</v>
      </c>
      <c r="H5045">
        <v>8127</v>
      </c>
      <c r="I5045" s="25" t="s">
        <v>2639</v>
      </c>
      <c r="J5045" t="s">
        <v>3747</v>
      </c>
      <c r="M5045" s="49"/>
    </row>
    <row r="5046" spans="6:13" x14ac:dyDescent="0.25">
      <c r="F5046" t="s">
        <v>6441</v>
      </c>
      <c r="G5046">
        <v>63533</v>
      </c>
      <c r="H5046">
        <v>6438</v>
      </c>
      <c r="I5046" s="25" t="s">
        <v>2667</v>
      </c>
      <c r="J5046" t="s">
        <v>4188</v>
      </c>
      <c r="M5046" s="49"/>
    </row>
    <row r="5047" spans="6:13" x14ac:dyDescent="0.25">
      <c r="F5047" t="s">
        <v>6442</v>
      </c>
      <c r="G5047">
        <v>95336</v>
      </c>
      <c r="H5047">
        <v>9477</v>
      </c>
      <c r="I5047" s="25" t="s">
        <v>2671</v>
      </c>
      <c r="J5047" t="s">
        <v>5006</v>
      </c>
      <c r="M5047" s="49"/>
    </row>
    <row r="5048" spans="6:13" x14ac:dyDescent="0.25">
      <c r="F5048" t="s">
        <v>6443</v>
      </c>
      <c r="G5048">
        <v>63477</v>
      </c>
      <c r="H5048">
        <v>6435</v>
      </c>
      <c r="I5048" s="25" t="s">
        <v>2667</v>
      </c>
      <c r="J5048" t="s">
        <v>3324</v>
      </c>
      <c r="M5048" s="49"/>
    </row>
    <row r="5049" spans="6:13" x14ac:dyDescent="0.25">
      <c r="F5049" t="s">
        <v>6444</v>
      </c>
      <c r="G5049">
        <v>55128</v>
      </c>
      <c r="H5049">
        <v>7315</v>
      </c>
      <c r="I5049" s="25" t="s">
        <v>2744</v>
      </c>
      <c r="J5049" t="s">
        <v>6445</v>
      </c>
      <c r="M5049" s="49"/>
    </row>
    <row r="5050" spans="6:13" x14ac:dyDescent="0.25">
      <c r="F5050" t="s">
        <v>6444</v>
      </c>
      <c r="G5050">
        <v>55122</v>
      </c>
      <c r="H5050">
        <v>7315</v>
      </c>
      <c r="I5050" s="25" t="s">
        <v>2744</v>
      </c>
      <c r="J5050" t="s">
        <v>6445</v>
      </c>
      <c r="M5050" s="49"/>
    </row>
    <row r="5051" spans="6:13" x14ac:dyDescent="0.25">
      <c r="F5051" t="s">
        <v>6444</v>
      </c>
      <c r="G5051">
        <v>55120</v>
      </c>
      <c r="H5051">
        <v>7315</v>
      </c>
      <c r="I5051" s="25" t="s">
        <v>2744</v>
      </c>
      <c r="J5051" t="s">
        <v>6445</v>
      </c>
      <c r="M5051" s="49"/>
    </row>
    <row r="5052" spans="6:13" x14ac:dyDescent="0.25">
      <c r="F5052" t="s">
        <v>6444</v>
      </c>
      <c r="G5052">
        <v>55126</v>
      </c>
      <c r="H5052">
        <v>7315</v>
      </c>
      <c r="I5052" s="25" t="s">
        <v>2744</v>
      </c>
      <c r="J5052" t="s">
        <v>6445</v>
      </c>
      <c r="M5052" s="49"/>
    </row>
    <row r="5053" spans="6:13" x14ac:dyDescent="0.25">
      <c r="F5053" t="s">
        <v>6444</v>
      </c>
      <c r="G5053">
        <v>55118</v>
      </c>
      <c r="H5053">
        <v>7315</v>
      </c>
      <c r="I5053" s="25" t="s">
        <v>2744</v>
      </c>
      <c r="J5053" t="s">
        <v>6445</v>
      </c>
      <c r="M5053" s="49"/>
    </row>
    <row r="5054" spans="6:13" x14ac:dyDescent="0.25">
      <c r="F5054" t="s">
        <v>6444</v>
      </c>
      <c r="G5054">
        <v>55127</v>
      </c>
      <c r="H5054">
        <v>7315</v>
      </c>
      <c r="I5054" s="25" t="s">
        <v>2744</v>
      </c>
      <c r="J5054" t="s">
        <v>6445</v>
      </c>
      <c r="M5054" s="49"/>
    </row>
    <row r="5055" spans="6:13" x14ac:dyDescent="0.25">
      <c r="F5055" t="s">
        <v>6444</v>
      </c>
      <c r="G5055">
        <v>55116</v>
      </c>
      <c r="H5055">
        <v>7315</v>
      </c>
      <c r="I5055" s="25" t="s">
        <v>2744</v>
      </c>
      <c r="J5055" t="s">
        <v>6445</v>
      </c>
      <c r="M5055" s="49"/>
    </row>
    <row r="5056" spans="6:13" x14ac:dyDescent="0.25">
      <c r="F5056" t="s">
        <v>6444</v>
      </c>
      <c r="G5056">
        <v>55124</v>
      </c>
      <c r="H5056">
        <v>7315</v>
      </c>
      <c r="I5056" s="25" t="s">
        <v>2744</v>
      </c>
      <c r="J5056" t="s">
        <v>6445</v>
      </c>
      <c r="M5056" s="49"/>
    </row>
    <row r="5057" spans="6:13" x14ac:dyDescent="0.25">
      <c r="F5057" t="s">
        <v>6444</v>
      </c>
      <c r="G5057">
        <v>55130</v>
      </c>
      <c r="H5057">
        <v>7315</v>
      </c>
      <c r="I5057" s="25" t="s">
        <v>2744</v>
      </c>
      <c r="J5057" t="s">
        <v>6445</v>
      </c>
      <c r="M5057" s="49"/>
    </row>
    <row r="5058" spans="6:13" x14ac:dyDescent="0.25">
      <c r="F5058" t="s">
        <v>6444</v>
      </c>
      <c r="G5058">
        <v>55131</v>
      </c>
      <c r="H5058">
        <v>7315</v>
      </c>
      <c r="I5058" s="25" t="s">
        <v>2744</v>
      </c>
      <c r="J5058" t="s">
        <v>6445</v>
      </c>
      <c r="M5058" s="49"/>
    </row>
    <row r="5059" spans="6:13" x14ac:dyDescent="0.25">
      <c r="F5059" t="s">
        <v>6446</v>
      </c>
      <c r="G5059">
        <v>55129</v>
      </c>
      <c r="H5059">
        <v>7315</v>
      </c>
      <c r="I5059" s="25" t="s">
        <v>2744</v>
      </c>
      <c r="J5059" t="s">
        <v>6445</v>
      </c>
      <c r="M5059" s="49"/>
    </row>
    <row r="5060" spans="6:13" x14ac:dyDescent="0.25">
      <c r="F5060" t="s">
        <v>6447</v>
      </c>
      <c r="G5060">
        <v>55252</v>
      </c>
      <c r="H5060">
        <v>6414</v>
      </c>
      <c r="I5060" s="25" t="s">
        <v>2667</v>
      </c>
      <c r="J5060" t="s">
        <v>6448</v>
      </c>
      <c r="M5060" s="49"/>
    </row>
    <row r="5061" spans="6:13" x14ac:dyDescent="0.25">
      <c r="F5061" t="s">
        <v>6449</v>
      </c>
      <c r="G5061">
        <v>82216</v>
      </c>
      <c r="H5061">
        <v>9179</v>
      </c>
      <c r="I5061" s="25" t="s">
        <v>2671</v>
      </c>
      <c r="J5061" t="s">
        <v>2732</v>
      </c>
      <c r="M5061" s="49"/>
    </row>
    <row r="5062" spans="6:13" x14ac:dyDescent="0.25">
      <c r="F5062" t="s">
        <v>6450</v>
      </c>
      <c r="G5062">
        <v>83558</v>
      </c>
      <c r="H5062">
        <v>9183</v>
      </c>
      <c r="I5062" s="25" t="s">
        <v>2671</v>
      </c>
      <c r="J5062" t="s">
        <v>3095</v>
      </c>
      <c r="M5062" s="49"/>
    </row>
    <row r="5063" spans="6:13" x14ac:dyDescent="0.25">
      <c r="F5063" t="s">
        <v>6451</v>
      </c>
      <c r="G5063">
        <v>57629</v>
      </c>
      <c r="H5063">
        <v>7132</v>
      </c>
      <c r="I5063" s="25" t="s">
        <v>2744</v>
      </c>
      <c r="J5063" t="s">
        <v>3022</v>
      </c>
      <c r="M5063" s="49"/>
    </row>
    <row r="5064" spans="6:13" x14ac:dyDescent="0.25">
      <c r="F5064" t="s">
        <v>6451</v>
      </c>
      <c r="G5064">
        <v>57629</v>
      </c>
      <c r="H5064">
        <v>7132</v>
      </c>
      <c r="I5064" s="25" t="s">
        <v>2744</v>
      </c>
      <c r="J5064" t="s">
        <v>3022</v>
      </c>
      <c r="M5064" s="49"/>
    </row>
    <row r="5065" spans="6:13" x14ac:dyDescent="0.25">
      <c r="F5065" t="s">
        <v>6451</v>
      </c>
      <c r="G5065">
        <v>57629</v>
      </c>
      <c r="H5065">
        <v>7132</v>
      </c>
      <c r="I5065" s="25" t="s">
        <v>2744</v>
      </c>
      <c r="J5065" t="s">
        <v>3022</v>
      </c>
      <c r="M5065" s="49"/>
    </row>
    <row r="5066" spans="6:13" x14ac:dyDescent="0.25">
      <c r="F5066" t="s">
        <v>6451</v>
      </c>
      <c r="G5066">
        <v>57629</v>
      </c>
      <c r="H5066">
        <v>7132</v>
      </c>
      <c r="I5066" s="25" t="s">
        <v>2744</v>
      </c>
      <c r="J5066" t="s">
        <v>3022</v>
      </c>
      <c r="M5066" s="49"/>
    </row>
    <row r="5067" spans="6:13" x14ac:dyDescent="0.25">
      <c r="F5067" t="s">
        <v>6451</v>
      </c>
      <c r="G5067">
        <v>57629</v>
      </c>
      <c r="H5067">
        <v>7143</v>
      </c>
      <c r="I5067" s="25" t="s">
        <v>2744</v>
      </c>
      <c r="J5067" t="s">
        <v>2952</v>
      </c>
      <c r="M5067" s="49"/>
    </row>
    <row r="5068" spans="6:13" x14ac:dyDescent="0.25">
      <c r="F5068" t="s">
        <v>6451</v>
      </c>
      <c r="G5068">
        <v>57629</v>
      </c>
      <c r="H5068">
        <v>7143</v>
      </c>
      <c r="I5068" s="25" t="s">
        <v>2744</v>
      </c>
      <c r="J5068" t="s">
        <v>2952</v>
      </c>
      <c r="M5068" s="49"/>
    </row>
    <row r="5069" spans="6:13" x14ac:dyDescent="0.25">
      <c r="F5069" t="s">
        <v>6451</v>
      </c>
      <c r="G5069">
        <v>57629</v>
      </c>
      <c r="H5069">
        <v>7143</v>
      </c>
      <c r="I5069" s="25" t="s">
        <v>2744</v>
      </c>
      <c r="J5069" t="s">
        <v>2952</v>
      </c>
      <c r="M5069" s="49"/>
    </row>
    <row r="5070" spans="6:13" x14ac:dyDescent="0.25">
      <c r="F5070" t="s">
        <v>6451</v>
      </c>
      <c r="G5070">
        <v>57629</v>
      </c>
      <c r="H5070">
        <v>7143</v>
      </c>
      <c r="I5070" s="25" t="s">
        <v>2744</v>
      </c>
      <c r="J5070" t="s">
        <v>2952</v>
      </c>
      <c r="M5070" s="49"/>
    </row>
    <row r="5071" spans="6:13" x14ac:dyDescent="0.25">
      <c r="F5071" t="s">
        <v>6452</v>
      </c>
      <c r="G5071">
        <v>54426</v>
      </c>
      <c r="H5071">
        <v>7231</v>
      </c>
      <c r="I5071" s="25" t="s">
        <v>2744</v>
      </c>
      <c r="J5071" t="s">
        <v>2664</v>
      </c>
      <c r="M5071" s="49"/>
    </row>
    <row r="5072" spans="6:13" x14ac:dyDescent="0.25">
      <c r="F5072" t="s">
        <v>6452</v>
      </c>
      <c r="G5072">
        <v>54426</v>
      </c>
      <c r="H5072">
        <v>7231</v>
      </c>
      <c r="I5072" s="25" t="s">
        <v>2744</v>
      </c>
      <c r="J5072" t="s">
        <v>2664</v>
      </c>
      <c r="M5072" s="49"/>
    </row>
    <row r="5073" spans="6:13" x14ac:dyDescent="0.25">
      <c r="F5073" t="s">
        <v>6452</v>
      </c>
      <c r="G5073">
        <v>54426</v>
      </c>
      <c r="H5073">
        <v>7231</v>
      </c>
      <c r="I5073" s="25" t="s">
        <v>2744</v>
      </c>
      <c r="J5073" t="s">
        <v>2664</v>
      </c>
      <c r="M5073" s="49"/>
    </row>
    <row r="5074" spans="6:13" x14ac:dyDescent="0.25">
      <c r="F5074" t="s">
        <v>6452</v>
      </c>
      <c r="G5074">
        <v>54426</v>
      </c>
      <c r="H5074">
        <v>7235</v>
      </c>
      <c r="I5074" s="25" t="s">
        <v>2744</v>
      </c>
      <c r="J5074" t="s">
        <v>3016</v>
      </c>
      <c r="M5074" s="49"/>
    </row>
    <row r="5075" spans="6:13" x14ac:dyDescent="0.25">
      <c r="F5075" t="s">
        <v>6452</v>
      </c>
      <c r="G5075">
        <v>54426</v>
      </c>
      <c r="H5075">
        <v>7235</v>
      </c>
      <c r="I5075" s="25" t="s">
        <v>2744</v>
      </c>
      <c r="J5075" t="s">
        <v>3016</v>
      </c>
      <c r="M5075" s="49"/>
    </row>
    <row r="5076" spans="6:13" x14ac:dyDescent="0.25">
      <c r="F5076" t="s">
        <v>6452</v>
      </c>
      <c r="G5076">
        <v>54426</v>
      </c>
      <c r="H5076">
        <v>7235</v>
      </c>
      <c r="I5076" s="25" t="s">
        <v>2744</v>
      </c>
      <c r="J5076" t="s">
        <v>3016</v>
      </c>
      <c r="M5076" s="49"/>
    </row>
    <row r="5077" spans="6:13" x14ac:dyDescent="0.25">
      <c r="F5077" t="s">
        <v>6453</v>
      </c>
      <c r="G5077">
        <v>17139</v>
      </c>
      <c r="H5077">
        <v>13071</v>
      </c>
      <c r="I5077" s="25" t="s">
        <v>2812</v>
      </c>
      <c r="J5077" t="s">
        <v>2712</v>
      </c>
      <c r="M5077" s="49"/>
    </row>
    <row r="5078" spans="6:13" x14ac:dyDescent="0.25">
      <c r="F5078" t="s">
        <v>6454</v>
      </c>
      <c r="G5078">
        <v>17213</v>
      </c>
      <c r="H5078">
        <v>13071</v>
      </c>
      <c r="I5078" s="25" t="s">
        <v>2812</v>
      </c>
      <c r="J5078" t="s">
        <v>2712</v>
      </c>
      <c r="M5078" s="49"/>
    </row>
    <row r="5079" spans="6:13" x14ac:dyDescent="0.25">
      <c r="F5079" t="s">
        <v>6455</v>
      </c>
      <c r="G5079">
        <v>23714</v>
      </c>
      <c r="H5079">
        <v>1055</v>
      </c>
      <c r="I5079" s="25" t="s">
        <v>2706</v>
      </c>
      <c r="J5079" t="s">
        <v>2806</v>
      </c>
      <c r="M5079" s="49"/>
    </row>
    <row r="5080" spans="6:13" x14ac:dyDescent="0.25">
      <c r="F5080" t="s">
        <v>6455</v>
      </c>
      <c r="G5080">
        <v>23714</v>
      </c>
      <c r="H5080">
        <v>1057</v>
      </c>
      <c r="I5080" s="25" t="s">
        <v>2706</v>
      </c>
      <c r="J5080" t="s">
        <v>2934</v>
      </c>
      <c r="M5080" s="49"/>
    </row>
    <row r="5081" spans="6:13" x14ac:dyDescent="0.25">
      <c r="F5081" t="s">
        <v>6456</v>
      </c>
      <c r="G5081">
        <v>84333</v>
      </c>
      <c r="H5081">
        <v>9277</v>
      </c>
      <c r="I5081" s="25" t="s">
        <v>2671</v>
      </c>
      <c r="J5081" t="s">
        <v>3150</v>
      </c>
      <c r="M5081" s="49"/>
    </row>
    <row r="5082" spans="6:13" x14ac:dyDescent="0.25">
      <c r="F5082" t="s">
        <v>6457</v>
      </c>
      <c r="G5082">
        <v>84066</v>
      </c>
      <c r="H5082">
        <v>9278</v>
      </c>
      <c r="I5082" s="25" t="s">
        <v>2671</v>
      </c>
      <c r="J5082" t="s">
        <v>2791</v>
      </c>
      <c r="M5082" s="49"/>
    </row>
    <row r="5083" spans="6:13" x14ac:dyDescent="0.25">
      <c r="F5083" t="s">
        <v>6458</v>
      </c>
      <c r="G5083">
        <v>79429</v>
      </c>
      <c r="H5083">
        <v>8336</v>
      </c>
      <c r="I5083" s="25" t="s">
        <v>2639</v>
      </c>
      <c r="J5083" t="s">
        <v>2848</v>
      </c>
      <c r="M5083" s="49"/>
    </row>
    <row r="5084" spans="6:13" x14ac:dyDescent="0.25">
      <c r="F5084" t="s">
        <v>6459</v>
      </c>
      <c r="G5084">
        <v>76316</v>
      </c>
      <c r="H5084">
        <v>8215</v>
      </c>
      <c r="I5084" s="25" t="s">
        <v>2639</v>
      </c>
      <c r="J5084" t="s">
        <v>3345</v>
      </c>
      <c r="M5084" s="49"/>
    </row>
    <row r="5085" spans="6:13" x14ac:dyDescent="0.25">
      <c r="F5085" t="s">
        <v>6459</v>
      </c>
      <c r="G5085">
        <v>69254</v>
      </c>
      <c r="H5085">
        <v>8226</v>
      </c>
      <c r="I5085" s="25" t="s">
        <v>2639</v>
      </c>
      <c r="J5085" t="s">
        <v>3063</v>
      </c>
      <c r="M5085" s="49"/>
    </row>
    <row r="5086" spans="6:13" x14ac:dyDescent="0.25">
      <c r="F5086" t="s">
        <v>6460</v>
      </c>
      <c r="G5086">
        <v>34323</v>
      </c>
      <c r="H5086">
        <v>6634</v>
      </c>
      <c r="I5086" s="25" t="s">
        <v>2667</v>
      </c>
      <c r="J5086" t="s">
        <v>2981</v>
      </c>
      <c r="M5086" s="49"/>
    </row>
    <row r="5087" spans="6:13" x14ac:dyDescent="0.25">
      <c r="F5087" t="s">
        <v>6461</v>
      </c>
      <c r="G5087">
        <v>79364</v>
      </c>
      <c r="H5087">
        <v>8316</v>
      </c>
      <c r="I5087" s="25" t="s">
        <v>2639</v>
      </c>
      <c r="J5087" t="s">
        <v>3385</v>
      </c>
      <c r="M5087" s="49"/>
    </row>
    <row r="5088" spans="6:13" x14ac:dyDescent="0.25">
      <c r="F5088" t="s">
        <v>6461</v>
      </c>
      <c r="G5088">
        <v>79364</v>
      </c>
      <c r="H5088">
        <v>8316</v>
      </c>
      <c r="I5088" s="25" t="s">
        <v>2639</v>
      </c>
      <c r="J5088" t="s">
        <v>3385</v>
      </c>
      <c r="M5088" s="49"/>
    </row>
    <row r="5089" spans="6:13" x14ac:dyDescent="0.25">
      <c r="F5089" t="s">
        <v>6462</v>
      </c>
      <c r="G5089">
        <v>57636</v>
      </c>
      <c r="H5089">
        <v>7132</v>
      </c>
      <c r="I5089" s="25" t="s">
        <v>2744</v>
      </c>
      <c r="J5089" t="s">
        <v>3022</v>
      </c>
      <c r="M5089" s="49"/>
    </row>
    <row r="5090" spans="6:13" x14ac:dyDescent="0.25">
      <c r="F5090" t="s">
        <v>6463</v>
      </c>
      <c r="G5090">
        <v>82291</v>
      </c>
      <c r="H5090">
        <v>9179</v>
      </c>
      <c r="I5090" s="25" t="s">
        <v>2671</v>
      </c>
      <c r="J5090" t="s">
        <v>2732</v>
      </c>
      <c r="M5090" s="49"/>
    </row>
    <row r="5091" spans="6:13" x14ac:dyDescent="0.25">
      <c r="F5091" t="s">
        <v>6464</v>
      </c>
      <c r="G5091">
        <v>94437</v>
      </c>
      <c r="H5091">
        <v>9279</v>
      </c>
      <c r="I5091" s="25" t="s">
        <v>2671</v>
      </c>
      <c r="J5091" t="s">
        <v>4195</v>
      </c>
      <c r="M5091" s="49"/>
    </row>
    <row r="5092" spans="6:13" x14ac:dyDescent="0.25">
      <c r="F5092" t="s">
        <v>6465</v>
      </c>
      <c r="G5092">
        <v>85077</v>
      </c>
      <c r="H5092">
        <v>9186</v>
      </c>
      <c r="I5092" s="25" t="s">
        <v>2671</v>
      </c>
      <c r="J5092" t="s">
        <v>3215</v>
      </c>
      <c r="M5092" s="49"/>
    </row>
    <row r="5093" spans="6:13" x14ac:dyDescent="0.25">
      <c r="F5093" t="s">
        <v>6466</v>
      </c>
      <c r="G5093">
        <v>66399</v>
      </c>
      <c r="H5093">
        <v>10045</v>
      </c>
      <c r="I5093" s="25" t="s">
        <v>3470</v>
      </c>
      <c r="J5093" t="s">
        <v>3669</v>
      </c>
      <c r="M5093" s="49"/>
    </row>
    <row r="5094" spans="6:13" x14ac:dyDescent="0.25">
      <c r="F5094" t="s">
        <v>6467</v>
      </c>
      <c r="G5094">
        <v>54531</v>
      </c>
      <c r="H5094">
        <v>7231</v>
      </c>
      <c r="I5094" s="25" t="s">
        <v>2744</v>
      </c>
      <c r="J5094" t="s">
        <v>2664</v>
      </c>
      <c r="M5094" s="49"/>
    </row>
    <row r="5095" spans="6:13" x14ac:dyDescent="0.25">
      <c r="F5095" t="s">
        <v>6468</v>
      </c>
      <c r="G5095">
        <v>68165</v>
      </c>
      <c r="H5095">
        <v>8222</v>
      </c>
      <c r="I5095" s="25" t="s">
        <v>2639</v>
      </c>
      <c r="J5095" t="s">
        <v>6469</v>
      </c>
      <c r="M5095" s="49"/>
    </row>
    <row r="5096" spans="6:13" x14ac:dyDescent="0.25">
      <c r="F5096" t="s">
        <v>6468</v>
      </c>
      <c r="G5096">
        <v>68259</v>
      </c>
      <c r="H5096">
        <v>8222</v>
      </c>
      <c r="I5096" s="25" t="s">
        <v>2639</v>
      </c>
      <c r="J5096" t="s">
        <v>6469</v>
      </c>
      <c r="M5096" s="49"/>
    </row>
    <row r="5097" spans="6:13" x14ac:dyDescent="0.25">
      <c r="F5097" t="s">
        <v>6468</v>
      </c>
      <c r="G5097">
        <v>68229</v>
      </c>
      <c r="H5097">
        <v>8222</v>
      </c>
      <c r="I5097" s="25" t="s">
        <v>2639</v>
      </c>
      <c r="J5097" t="s">
        <v>6469</v>
      </c>
      <c r="M5097" s="49"/>
    </row>
    <row r="5098" spans="6:13" x14ac:dyDescent="0.25">
      <c r="F5098" t="s">
        <v>6468</v>
      </c>
      <c r="G5098">
        <v>68161</v>
      </c>
      <c r="H5098">
        <v>8222</v>
      </c>
      <c r="I5098" s="25" t="s">
        <v>2639</v>
      </c>
      <c r="J5098" t="s">
        <v>6469</v>
      </c>
      <c r="M5098" s="49"/>
    </row>
    <row r="5099" spans="6:13" x14ac:dyDescent="0.25">
      <c r="F5099" t="s">
        <v>6468</v>
      </c>
      <c r="G5099">
        <v>68159</v>
      </c>
      <c r="H5099">
        <v>8222</v>
      </c>
      <c r="I5099" s="25" t="s">
        <v>2639</v>
      </c>
      <c r="J5099" t="s">
        <v>6469</v>
      </c>
      <c r="M5099" s="49"/>
    </row>
    <row r="5100" spans="6:13" x14ac:dyDescent="0.25">
      <c r="F5100" t="s">
        <v>6468</v>
      </c>
      <c r="G5100">
        <v>68239</v>
      </c>
      <c r="H5100">
        <v>8222</v>
      </c>
      <c r="I5100" s="25" t="s">
        <v>2639</v>
      </c>
      <c r="J5100" t="s">
        <v>6469</v>
      </c>
      <c r="M5100" s="49"/>
    </row>
    <row r="5101" spans="6:13" x14ac:dyDescent="0.25">
      <c r="F5101" t="s">
        <v>6468</v>
      </c>
      <c r="G5101">
        <v>68199</v>
      </c>
      <c r="H5101">
        <v>8222</v>
      </c>
      <c r="I5101" s="25" t="s">
        <v>2639</v>
      </c>
      <c r="J5101" t="s">
        <v>6469</v>
      </c>
      <c r="M5101" s="49"/>
    </row>
    <row r="5102" spans="6:13" x14ac:dyDescent="0.25">
      <c r="F5102" t="s">
        <v>6468</v>
      </c>
      <c r="G5102">
        <v>68309</v>
      </c>
      <c r="H5102">
        <v>8222</v>
      </c>
      <c r="I5102" s="25" t="s">
        <v>2639</v>
      </c>
      <c r="J5102" t="s">
        <v>6469</v>
      </c>
      <c r="M5102" s="49"/>
    </row>
    <row r="5103" spans="6:13" x14ac:dyDescent="0.25">
      <c r="F5103" t="s">
        <v>6468</v>
      </c>
      <c r="G5103">
        <v>68219</v>
      </c>
      <c r="H5103">
        <v>8222</v>
      </c>
      <c r="I5103" s="25" t="s">
        <v>2639</v>
      </c>
      <c r="J5103" t="s">
        <v>6469</v>
      </c>
      <c r="M5103" s="49"/>
    </row>
    <row r="5104" spans="6:13" x14ac:dyDescent="0.25">
      <c r="F5104" t="s">
        <v>6468</v>
      </c>
      <c r="G5104">
        <v>68307</v>
      </c>
      <c r="H5104">
        <v>8222</v>
      </c>
      <c r="I5104" s="25" t="s">
        <v>2639</v>
      </c>
      <c r="J5104" t="s">
        <v>6469</v>
      </c>
      <c r="M5104" s="49"/>
    </row>
    <row r="5105" spans="6:13" x14ac:dyDescent="0.25">
      <c r="F5105" t="s">
        <v>6468</v>
      </c>
      <c r="G5105">
        <v>68169</v>
      </c>
      <c r="H5105">
        <v>8222</v>
      </c>
      <c r="I5105" s="25" t="s">
        <v>2639</v>
      </c>
      <c r="J5105" t="s">
        <v>6469</v>
      </c>
      <c r="M5105" s="49"/>
    </row>
    <row r="5106" spans="6:13" x14ac:dyDescent="0.25">
      <c r="F5106" t="s">
        <v>6468</v>
      </c>
      <c r="G5106">
        <v>68163</v>
      </c>
      <c r="H5106">
        <v>8222</v>
      </c>
      <c r="I5106" s="25" t="s">
        <v>2639</v>
      </c>
      <c r="J5106" t="s">
        <v>6469</v>
      </c>
      <c r="M5106" s="49"/>
    </row>
    <row r="5107" spans="6:13" x14ac:dyDescent="0.25">
      <c r="F5107" t="s">
        <v>6468</v>
      </c>
      <c r="G5107">
        <v>68305</v>
      </c>
      <c r="H5107">
        <v>8222</v>
      </c>
      <c r="I5107" s="25" t="s">
        <v>2639</v>
      </c>
      <c r="J5107" t="s">
        <v>6469</v>
      </c>
      <c r="M5107" s="49"/>
    </row>
    <row r="5108" spans="6:13" x14ac:dyDescent="0.25">
      <c r="F5108" t="s">
        <v>6468</v>
      </c>
      <c r="G5108">
        <v>68167</v>
      </c>
      <c r="H5108">
        <v>8222</v>
      </c>
      <c r="I5108" s="25" t="s">
        <v>2639</v>
      </c>
      <c r="J5108" t="s">
        <v>6469</v>
      </c>
      <c r="M5108" s="49"/>
    </row>
    <row r="5109" spans="6:13" x14ac:dyDescent="0.25">
      <c r="F5109" t="s">
        <v>6470</v>
      </c>
      <c r="G5109">
        <v>6343</v>
      </c>
      <c r="H5109">
        <v>15087</v>
      </c>
      <c r="I5109" s="25" t="s">
        <v>2862</v>
      </c>
      <c r="J5109" t="s">
        <v>2945</v>
      </c>
      <c r="M5109" s="49"/>
    </row>
    <row r="5110" spans="6:13" x14ac:dyDescent="0.25">
      <c r="F5110" t="s">
        <v>6471</v>
      </c>
      <c r="G5110">
        <v>92708</v>
      </c>
      <c r="H5110">
        <v>9374</v>
      </c>
      <c r="I5110" s="25" t="s">
        <v>2671</v>
      </c>
      <c r="J5110" t="s">
        <v>3041</v>
      </c>
      <c r="M5110" s="49"/>
    </row>
    <row r="5111" spans="6:13" x14ac:dyDescent="0.25">
      <c r="F5111" t="s">
        <v>6472</v>
      </c>
      <c r="G5111">
        <v>71672</v>
      </c>
      <c r="H5111">
        <v>8118</v>
      </c>
      <c r="I5111" s="25" t="s">
        <v>2639</v>
      </c>
      <c r="J5111" t="s">
        <v>2763</v>
      </c>
      <c r="M5111" s="49"/>
    </row>
    <row r="5112" spans="6:13" x14ac:dyDescent="0.25">
      <c r="F5112" t="s">
        <v>6472</v>
      </c>
      <c r="G5112">
        <v>71672</v>
      </c>
      <c r="H5112">
        <v>8118</v>
      </c>
      <c r="I5112" s="25" t="s">
        <v>2639</v>
      </c>
      <c r="J5112" t="s">
        <v>2763</v>
      </c>
      <c r="M5112" s="49"/>
    </row>
    <row r="5113" spans="6:13" x14ac:dyDescent="0.25">
      <c r="F5113" t="s">
        <v>6472</v>
      </c>
      <c r="G5113">
        <v>71672</v>
      </c>
      <c r="H5113">
        <v>8118</v>
      </c>
      <c r="I5113" s="25" t="s">
        <v>2639</v>
      </c>
      <c r="J5113" t="s">
        <v>2763</v>
      </c>
      <c r="M5113" s="49"/>
    </row>
    <row r="5114" spans="6:13" x14ac:dyDescent="0.25">
      <c r="F5114" t="s">
        <v>6473</v>
      </c>
      <c r="G5114">
        <v>35037</v>
      </c>
      <c r="H5114">
        <v>6534</v>
      </c>
      <c r="I5114" s="25" t="s">
        <v>2667</v>
      </c>
      <c r="J5114" t="s">
        <v>3092</v>
      </c>
      <c r="M5114" s="49"/>
    </row>
    <row r="5115" spans="6:13" x14ac:dyDescent="0.25">
      <c r="F5115" t="s">
        <v>6473</v>
      </c>
      <c r="G5115">
        <v>35039</v>
      </c>
      <c r="H5115">
        <v>6534</v>
      </c>
      <c r="I5115" s="25" t="s">
        <v>2667</v>
      </c>
      <c r="J5115" t="s">
        <v>3092</v>
      </c>
      <c r="M5115" s="49"/>
    </row>
    <row r="5116" spans="6:13" x14ac:dyDescent="0.25">
      <c r="F5116" t="s">
        <v>6473</v>
      </c>
      <c r="G5116">
        <v>35043</v>
      </c>
      <c r="H5116">
        <v>6534</v>
      </c>
      <c r="I5116" s="25" t="s">
        <v>2667</v>
      </c>
      <c r="J5116" t="s">
        <v>3092</v>
      </c>
      <c r="M5116" s="49"/>
    </row>
    <row r="5117" spans="6:13" x14ac:dyDescent="0.25">
      <c r="F5117" t="s">
        <v>6473</v>
      </c>
      <c r="G5117">
        <v>35041</v>
      </c>
      <c r="H5117">
        <v>6534</v>
      </c>
      <c r="I5117" s="25" t="s">
        <v>2667</v>
      </c>
      <c r="J5117" t="s">
        <v>3092</v>
      </c>
      <c r="M5117" s="49"/>
    </row>
    <row r="5118" spans="6:13" x14ac:dyDescent="0.25">
      <c r="F5118" t="s">
        <v>6474</v>
      </c>
      <c r="G5118">
        <v>79232</v>
      </c>
      <c r="H5118">
        <v>8315</v>
      </c>
      <c r="I5118" s="25" t="s">
        <v>2639</v>
      </c>
      <c r="J5118" t="s">
        <v>2682</v>
      </c>
      <c r="M5118" s="49"/>
    </row>
    <row r="5119" spans="6:13" x14ac:dyDescent="0.25">
      <c r="F5119" t="s">
        <v>6475</v>
      </c>
      <c r="G5119">
        <v>97276</v>
      </c>
      <c r="H5119">
        <v>9679</v>
      </c>
      <c r="I5119" s="25" t="s">
        <v>2671</v>
      </c>
      <c r="J5119" t="s">
        <v>3049</v>
      </c>
      <c r="M5119" s="49"/>
    </row>
    <row r="5120" spans="6:13" x14ac:dyDescent="0.25">
      <c r="F5120" t="s">
        <v>6476</v>
      </c>
      <c r="G5120">
        <v>94553</v>
      </c>
      <c r="H5120">
        <v>9278</v>
      </c>
      <c r="I5120" s="25" t="s">
        <v>2671</v>
      </c>
      <c r="J5120" t="s">
        <v>2791</v>
      </c>
      <c r="M5120" s="49"/>
    </row>
    <row r="5121" spans="6:13" x14ac:dyDescent="0.25">
      <c r="F5121" t="s">
        <v>6477</v>
      </c>
      <c r="G5121">
        <v>9496</v>
      </c>
      <c r="H5121">
        <v>14521</v>
      </c>
      <c r="I5121" s="25" t="s">
        <v>2756</v>
      </c>
      <c r="J5121" t="s">
        <v>2653</v>
      </c>
      <c r="M5121" s="49"/>
    </row>
    <row r="5122" spans="6:13" x14ac:dyDescent="0.25">
      <c r="F5122" t="s">
        <v>6478</v>
      </c>
      <c r="G5122">
        <v>51709</v>
      </c>
      <c r="H5122">
        <v>5374</v>
      </c>
      <c r="I5122" s="25" t="s">
        <v>2644</v>
      </c>
      <c r="J5122" t="s">
        <v>2902</v>
      </c>
      <c r="M5122" s="49"/>
    </row>
    <row r="5123" spans="6:13" x14ac:dyDescent="0.25">
      <c r="F5123" t="s">
        <v>6479</v>
      </c>
      <c r="G5123">
        <v>37696</v>
      </c>
      <c r="H5123">
        <v>5762</v>
      </c>
      <c r="I5123" s="25" t="s">
        <v>2644</v>
      </c>
      <c r="J5123" t="s">
        <v>2824</v>
      </c>
      <c r="M5123" s="49"/>
    </row>
    <row r="5124" spans="6:13" x14ac:dyDescent="0.25">
      <c r="F5124" t="s">
        <v>6480</v>
      </c>
      <c r="G5124">
        <v>54484</v>
      </c>
      <c r="H5124">
        <v>7231</v>
      </c>
      <c r="I5124" s="25" t="s">
        <v>2744</v>
      </c>
      <c r="J5124" t="s">
        <v>2664</v>
      </c>
      <c r="M5124" s="49"/>
    </row>
    <row r="5125" spans="6:13" x14ac:dyDescent="0.25">
      <c r="F5125" t="s">
        <v>6481</v>
      </c>
      <c r="G5125">
        <v>88677</v>
      </c>
      <c r="H5125">
        <v>8435</v>
      </c>
      <c r="I5125" s="25" t="s">
        <v>2639</v>
      </c>
      <c r="J5125" t="s">
        <v>3632</v>
      </c>
      <c r="M5125" s="49"/>
    </row>
    <row r="5126" spans="6:13" x14ac:dyDescent="0.25">
      <c r="F5126" t="s">
        <v>6482</v>
      </c>
      <c r="G5126">
        <v>2829</v>
      </c>
      <c r="H5126">
        <v>14626</v>
      </c>
      <c r="I5126" s="25" t="s">
        <v>2756</v>
      </c>
      <c r="J5126" t="s">
        <v>2771</v>
      </c>
      <c r="M5126" s="49"/>
    </row>
    <row r="5127" spans="6:13" x14ac:dyDescent="0.25">
      <c r="F5127" t="s">
        <v>6483</v>
      </c>
      <c r="G5127">
        <v>71706</v>
      </c>
      <c r="H5127">
        <v>8118</v>
      </c>
      <c r="I5127" s="25" t="s">
        <v>2639</v>
      </c>
      <c r="J5127" t="s">
        <v>2763</v>
      </c>
      <c r="M5127" s="49"/>
    </row>
    <row r="5128" spans="6:13" x14ac:dyDescent="0.25">
      <c r="F5128" t="s">
        <v>6484</v>
      </c>
      <c r="G5128">
        <v>15748</v>
      </c>
      <c r="H5128">
        <v>12061</v>
      </c>
      <c r="I5128" s="25" t="s">
        <v>2977</v>
      </c>
      <c r="J5128" t="s">
        <v>3654</v>
      </c>
      <c r="M5128" s="49"/>
    </row>
    <row r="5129" spans="6:13" x14ac:dyDescent="0.25">
      <c r="F5129" t="s">
        <v>6485</v>
      </c>
      <c r="G5129">
        <v>4416</v>
      </c>
      <c r="H5129">
        <v>14729</v>
      </c>
      <c r="I5129" s="25" t="s">
        <v>2756</v>
      </c>
      <c r="J5129" t="s">
        <v>3305</v>
      </c>
      <c r="M5129" s="49"/>
    </row>
    <row r="5130" spans="6:13" x14ac:dyDescent="0.25">
      <c r="F5130" t="s">
        <v>6486</v>
      </c>
      <c r="G5130">
        <v>84163</v>
      </c>
      <c r="H5130">
        <v>9279</v>
      </c>
      <c r="I5130" s="25" t="s">
        <v>2671</v>
      </c>
      <c r="J5130" t="s">
        <v>4195</v>
      </c>
      <c r="M5130" s="49"/>
    </row>
    <row r="5131" spans="6:13" x14ac:dyDescent="0.25">
      <c r="F5131" t="s">
        <v>6487</v>
      </c>
      <c r="G5131">
        <v>31608</v>
      </c>
      <c r="H5131">
        <v>3256</v>
      </c>
      <c r="I5131" s="25" t="s">
        <v>2695</v>
      </c>
      <c r="J5131" t="s">
        <v>2892</v>
      </c>
      <c r="M5131" s="49"/>
    </row>
    <row r="5132" spans="6:13" x14ac:dyDescent="0.25">
      <c r="F5132" t="s">
        <v>6488</v>
      </c>
      <c r="G5132">
        <v>8258</v>
      </c>
      <c r="H5132">
        <v>14523</v>
      </c>
      <c r="I5132" s="25" t="s">
        <v>2756</v>
      </c>
      <c r="J5132" t="s">
        <v>2757</v>
      </c>
      <c r="M5132" s="49"/>
    </row>
    <row r="5133" spans="6:13" x14ac:dyDescent="0.25">
      <c r="F5133" t="s">
        <v>6489</v>
      </c>
      <c r="G5133">
        <v>4420</v>
      </c>
      <c r="H5133">
        <v>14729</v>
      </c>
      <c r="I5133" s="25" t="s">
        <v>2756</v>
      </c>
      <c r="J5133" t="s">
        <v>3305</v>
      </c>
      <c r="M5133" s="49"/>
    </row>
    <row r="5134" spans="6:13" x14ac:dyDescent="0.25">
      <c r="F5134" t="s">
        <v>6490</v>
      </c>
      <c r="G5134">
        <v>99819</v>
      </c>
      <c r="H5134">
        <v>16063</v>
      </c>
      <c r="I5134" s="25" t="s">
        <v>3005</v>
      </c>
      <c r="J5134" t="s">
        <v>3308</v>
      </c>
      <c r="M5134" s="49"/>
    </row>
    <row r="5135" spans="6:13" x14ac:dyDescent="0.25">
      <c r="F5135" t="s">
        <v>6490</v>
      </c>
      <c r="G5135">
        <v>99819</v>
      </c>
      <c r="H5135">
        <v>16063</v>
      </c>
      <c r="I5135" s="25" t="s">
        <v>3005</v>
      </c>
      <c r="J5135" t="s">
        <v>3308</v>
      </c>
      <c r="M5135" s="49"/>
    </row>
    <row r="5136" spans="6:13" x14ac:dyDescent="0.25">
      <c r="F5136" t="s">
        <v>6491</v>
      </c>
      <c r="G5136">
        <v>91801</v>
      </c>
      <c r="H5136">
        <v>9577</v>
      </c>
      <c r="I5136" s="25" t="s">
        <v>2671</v>
      </c>
      <c r="J5136" t="s">
        <v>2678</v>
      </c>
      <c r="M5136" s="49"/>
    </row>
    <row r="5137" spans="6:13" x14ac:dyDescent="0.25">
      <c r="F5137" t="s">
        <v>6492</v>
      </c>
      <c r="G5137">
        <v>91477</v>
      </c>
      <c r="H5137">
        <v>9575</v>
      </c>
      <c r="I5137" s="25" t="s">
        <v>2671</v>
      </c>
      <c r="J5137" t="s">
        <v>3370</v>
      </c>
      <c r="M5137" s="49"/>
    </row>
    <row r="5138" spans="6:13" x14ac:dyDescent="0.25">
      <c r="F5138" t="s">
        <v>6492</v>
      </c>
      <c r="G5138">
        <v>91477</v>
      </c>
      <c r="H5138">
        <v>9575</v>
      </c>
      <c r="I5138" s="25" t="s">
        <v>2671</v>
      </c>
      <c r="J5138" t="s">
        <v>3370</v>
      </c>
      <c r="M5138" s="49"/>
    </row>
    <row r="5139" spans="6:13" x14ac:dyDescent="0.25">
      <c r="F5139" t="s">
        <v>6493</v>
      </c>
      <c r="G5139">
        <v>91459</v>
      </c>
      <c r="H5139">
        <v>9575</v>
      </c>
      <c r="I5139" s="25" t="s">
        <v>2671</v>
      </c>
      <c r="J5139" t="s">
        <v>3370</v>
      </c>
      <c r="M5139" s="49"/>
    </row>
    <row r="5140" spans="6:13" x14ac:dyDescent="0.25">
      <c r="F5140" t="s">
        <v>6494</v>
      </c>
      <c r="G5140">
        <v>85229</v>
      </c>
      <c r="H5140">
        <v>9174</v>
      </c>
      <c r="I5140" s="25" t="s">
        <v>2671</v>
      </c>
      <c r="J5140" t="s">
        <v>3066</v>
      </c>
      <c r="M5140" s="49"/>
    </row>
    <row r="5141" spans="6:13" x14ac:dyDescent="0.25">
      <c r="F5141" t="s">
        <v>6495</v>
      </c>
      <c r="G5141">
        <v>91478</v>
      </c>
      <c r="H5141">
        <v>9575</v>
      </c>
      <c r="I5141" s="25" t="s">
        <v>2671</v>
      </c>
      <c r="J5141" t="s">
        <v>3370</v>
      </c>
      <c r="M5141" s="49"/>
    </row>
    <row r="5142" spans="6:13" x14ac:dyDescent="0.25">
      <c r="F5142" t="s">
        <v>6496</v>
      </c>
      <c r="G5142">
        <v>87733</v>
      </c>
      <c r="H5142">
        <v>9778</v>
      </c>
      <c r="I5142" s="25" t="s">
        <v>2671</v>
      </c>
      <c r="J5142" t="s">
        <v>3081</v>
      </c>
      <c r="M5142" s="49"/>
    </row>
    <row r="5143" spans="6:13" x14ac:dyDescent="0.25">
      <c r="F5143" t="s">
        <v>6497</v>
      </c>
      <c r="G5143">
        <v>85570</v>
      </c>
      <c r="H5143">
        <v>9175</v>
      </c>
      <c r="I5143" s="25" t="s">
        <v>2671</v>
      </c>
      <c r="J5143" t="s">
        <v>3121</v>
      </c>
      <c r="M5143" s="49"/>
    </row>
    <row r="5144" spans="6:13" x14ac:dyDescent="0.25">
      <c r="F5144" t="s">
        <v>6497</v>
      </c>
      <c r="G5144">
        <v>85570</v>
      </c>
      <c r="H5144">
        <v>9177</v>
      </c>
      <c r="I5144" s="25" t="s">
        <v>2671</v>
      </c>
      <c r="J5144" t="s">
        <v>3536</v>
      </c>
      <c r="M5144" s="49"/>
    </row>
    <row r="5145" spans="6:13" x14ac:dyDescent="0.25">
      <c r="F5145" t="s">
        <v>6498</v>
      </c>
      <c r="G5145">
        <v>91480</v>
      </c>
      <c r="H5145">
        <v>9575</v>
      </c>
      <c r="I5145" s="25" t="s">
        <v>2671</v>
      </c>
      <c r="J5145" t="s">
        <v>3370</v>
      </c>
      <c r="M5145" s="49"/>
    </row>
    <row r="5146" spans="6:13" x14ac:dyDescent="0.25">
      <c r="F5146" t="s">
        <v>6499</v>
      </c>
      <c r="G5146">
        <v>86865</v>
      </c>
      <c r="H5146">
        <v>9778</v>
      </c>
      <c r="I5146" s="25" t="s">
        <v>2671</v>
      </c>
      <c r="J5146" t="s">
        <v>3081</v>
      </c>
      <c r="M5146" s="49"/>
    </row>
    <row r="5147" spans="6:13" x14ac:dyDescent="0.25">
      <c r="F5147" t="s">
        <v>6500</v>
      </c>
      <c r="G5147">
        <v>91613</v>
      </c>
      <c r="H5147">
        <v>9575</v>
      </c>
      <c r="I5147" s="25" t="s">
        <v>2671</v>
      </c>
      <c r="J5147" t="s">
        <v>3370</v>
      </c>
      <c r="M5147" s="49"/>
    </row>
    <row r="5148" spans="6:13" x14ac:dyDescent="0.25">
      <c r="F5148" t="s">
        <v>6501</v>
      </c>
      <c r="G5148">
        <v>97340</v>
      </c>
      <c r="H5148">
        <v>9675</v>
      </c>
      <c r="I5148" s="25" t="s">
        <v>2671</v>
      </c>
      <c r="J5148" t="s">
        <v>2880</v>
      </c>
      <c r="M5148" s="49"/>
    </row>
    <row r="5149" spans="6:13" x14ac:dyDescent="0.25">
      <c r="F5149" t="s">
        <v>6502</v>
      </c>
      <c r="G5149">
        <v>97828</v>
      </c>
      <c r="H5149">
        <v>9677</v>
      </c>
      <c r="I5149" s="25" t="s">
        <v>2671</v>
      </c>
      <c r="J5149" t="s">
        <v>3148</v>
      </c>
      <c r="M5149" s="49"/>
    </row>
    <row r="5150" spans="6:13" x14ac:dyDescent="0.25">
      <c r="F5150" t="s">
        <v>6503</v>
      </c>
      <c r="G5150">
        <v>84533</v>
      </c>
      <c r="H5150">
        <v>9171</v>
      </c>
      <c r="I5150" s="25" t="s">
        <v>2671</v>
      </c>
      <c r="J5150" t="s">
        <v>3067</v>
      </c>
      <c r="M5150" s="49"/>
    </row>
    <row r="5151" spans="6:13" x14ac:dyDescent="0.25">
      <c r="F5151" t="s">
        <v>6504</v>
      </c>
      <c r="G5151">
        <v>95352</v>
      </c>
      <c r="H5151">
        <v>9477</v>
      </c>
      <c r="I5151" s="25" t="s">
        <v>2671</v>
      </c>
      <c r="J5151" t="s">
        <v>5006</v>
      </c>
      <c r="M5151" s="49"/>
    </row>
    <row r="5152" spans="6:13" x14ac:dyDescent="0.25">
      <c r="F5152" t="s">
        <v>6505</v>
      </c>
      <c r="G5152">
        <v>95168</v>
      </c>
      <c r="H5152">
        <v>9479</v>
      </c>
      <c r="I5152" s="25" t="s">
        <v>2671</v>
      </c>
      <c r="J5152" t="s">
        <v>3057</v>
      </c>
      <c r="M5152" s="49"/>
    </row>
    <row r="5153" spans="6:13" x14ac:dyDescent="0.25">
      <c r="F5153" t="s">
        <v>6506</v>
      </c>
      <c r="G5153">
        <v>87616</v>
      </c>
      <c r="H5153">
        <v>9777</v>
      </c>
      <c r="I5153" s="25" t="s">
        <v>2671</v>
      </c>
      <c r="J5153" t="s">
        <v>2858</v>
      </c>
      <c r="M5153" s="49"/>
    </row>
    <row r="5154" spans="6:13" x14ac:dyDescent="0.25">
      <c r="F5154" t="s">
        <v>6507</v>
      </c>
      <c r="G5154">
        <v>86748</v>
      </c>
      <c r="H5154">
        <v>9779</v>
      </c>
      <c r="I5154" s="25" t="s">
        <v>2671</v>
      </c>
      <c r="J5154" t="s">
        <v>2901</v>
      </c>
      <c r="M5154" s="49"/>
    </row>
    <row r="5155" spans="6:13" x14ac:dyDescent="0.25">
      <c r="F5155" t="s">
        <v>6508</v>
      </c>
      <c r="G5155">
        <v>95615</v>
      </c>
      <c r="H5155">
        <v>9479</v>
      </c>
      <c r="I5155" s="25" t="s">
        <v>2671</v>
      </c>
      <c r="J5155" t="s">
        <v>3057</v>
      </c>
      <c r="M5155" s="49"/>
    </row>
    <row r="5156" spans="6:13" x14ac:dyDescent="0.25">
      <c r="F5156" t="s">
        <v>6509</v>
      </c>
      <c r="G5156">
        <v>96364</v>
      </c>
      <c r="H5156">
        <v>9476</v>
      </c>
      <c r="I5156" s="25" t="s">
        <v>2671</v>
      </c>
      <c r="J5156" t="s">
        <v>6056</v>
      </c>
      <c r="M5156" s="49"/>
    </row>
    <row r="5157" spans="6:13" x14ac:dyDescent="0.25">
      <c r="F5157" t="s">
        <v>6510</v>
      </c>
      <c r="G5157">
        <v>83487</v>
      </c>
      <c r="H5157">
        <v>9172</v>
      </c>
      <c r="I5157" s="25" t="s">
        <v>2671</v>
      </c>
      <c r="J5157" t="s">
        <v>2663</v>
      </c>
      <c r="M5157" s="49"/>
    </row>
    <row r="5158" spans="6:13" x14ac:dyDescent="0.25">
      <c r="F5158" t="s">
        <v>6510</v>
      </c>
      <c r="G5158">
        <v>83487</v>
      </c>
      <c r="H5158">
        <v>9172</v>
      </c>
      <c r="I5158" s="25" t="s">
        <v>2671</v>
      </c>
      <c r="J5158" t="s">
        <v>2663</v>
      </c>
      <c r="M5158" s="49"/>
    </row>
    <row r="5159" spans="6:13" x14ac:dyDescent="0.25">
      <c r="F5159" t="s">
        <v>6511</v>
      </c>
      <c r="G5159">
        <v>95509</v>
      </c>
      <c r="H5159">
        <v>9477</v>
      </c>
      <c r="I5159" s="25" t="s">
        <v>2671</v>
      </c>
      <c r="J5159" t="s">
        <v>5006</v>
      </c>
      <c r="M5159" s="49"/>
    </row>
    <row r="5160" spans="6:13" x14ac:dyDescent="0.25">
      <c r="F5160" t="s">
        <v>6512</v>
      </c>
      <c r="G5160">
        <v>96275</v>
      </c>
      <c r="H5160">
        <v>9478</v>
      </c>
      <c r="I5160" s="25" t="s">
        <v>2671</v>
      </c>
      <c r="J5160" t="s">
        <v>3025</v>
      </c>
      <c r="M5160" s="49"/>
    </row>
    <row r="5161" spans="6:13" x14ac:dyDescent="0.25">
      <c r="F5161" t="s">
        <v>6513</v>
      </c>
      <c r="G5161">
        <v>45768</v>
      </c>
      <c r="H5161">
        <v>5562</v>
      </c>
      <c r="I5161" s="25" t="s">
        <v>2644</v>
      </c>
      <c r="J5161" t="s">
        <v>2939</v>
      </c>
      <c r="M5161" s="49"/>
    </row>
    <row r="5162" spans="6:13" x14ac:dyDescent="0.25">
      <c r="F5162" t="s">
        <v>6513</v>
      </c>
      <c r="G5162">
        <v>45770</v>
      </c>
      <c r="H5162">
        <v>5562</v>
      </c>
      <c r="I5162" s="25" t="s">
        <v>2644</v>
      </c>
      <c r="J5162" t="s">
        <v>2939</v>
      </c>
      <c r="M5162" s="49"/>
    </row>
    <row r="5163" spans="6:13" x14ac:dyDescent="0.25">
      <c r="F5163" t="s">
        <v>6513</v>
      </c>
      <c r="G5163">
        <v>45772</v>
      </c>
      <c r="H5163">
        <v>5562</v>
      </c>
      <c r="I5163" s="25" t="s">
        <v>2644</v>
      </c>
      <c r="J5163" t="s">
        <v>2939</v>
      </c>
      <c r="M5163" s="49"/>
    </row>
    <row r="5164" spans="6:13" x14ac:dyDescent="0.25">
      <c r="F5164" t="s">
        <v>6514</v>
      </c>
      <c r="G5164">
        <v>18337</v>
      </c>
      <c r="H5164">
        <v>13073</v>
      </c>
      <c r="I5164" s="25" t="s">
        <v>2812</v>
      </c>
      <c r="J5164" t="s">
        <v>2813</v>
      </c>
      <c r="M5164" s="49"/>
    </row>
    <row r="5165" spans="6:13" x14ac:dyDescent="0.25">
      <c r="F5165" t="s">
        <v>6515</v>
      </c>
      <c r="G5165">
        <v>67297</v>
      </c>
      <c r="H5165">
        <v>7333</v>
      </c>
      <c r="I5165" s="25" t="s">
        <v>2744</v>
      </c>
      <c r="J5165" t="s">
        <v>2724</v>
      </c>
      <c r="M5165" s="49"/>
    </row>
    <row r="5166" spans="6:13" x14ac:dyDescent="0.25">
      <c r="F5166" t="s">
        <v>6516</v>
      </c>
      <c r="G5166">
        <v>19376</v>
      </c>
      <c r="H5166">
        <v>13076</v>
      </c>
      <c r="I5166" s="25" t="s">
        <v>2812</v>
      </c>
      <c r="J5166" t="s">
        <v>2855</v>
      </c>
      <c r="M5166" s="49"/>
    </row>
    <row r="5167" spans="6:13" x14ac:dyDescent="0.25">
      <c r="F5167" t="s">
        <v>6517</v>
      </c>
      <c r="G5167">
        <v>96126</v>
      </c>
      <c r="H5167">
        <v>9674</v>
      </c>
      <c r="I5167" s="25" t="s">
        <v>2671</v>
      </c>
      <c r="J5167" t="s">
        <v>2839</v>
      </c>
      <c r="M5167" s="49"/>
    </row>
    <row r="5168" spans="6:13" x14ac:dyDescent="0.25">
      <c r="F5168" t="s">
        <v>6518</v>
      </c>
      <c r="G5168">
        <v>66646</v>
      </c>
      <c r="H5168">
        <v>10046</v>
      </c>
      <c r="I5168" s="25" t="s">
        <v>3470</v>
      </c>
      <c r="J5168" t="s">
        <v>2996</v>
      </c>
      <c r="M5168" s="49"/>
    </row>
    <row r="5169" spans="6:13" x14ac:dyDescent="0.25">
      <c r="F5169" t="s">
        <v>6519</v>
      </c>
      <c r="G5169">
        <v>83250</v>
      </c>
      <c r="H5169">
        <v>9189</v>
      </c>
      <c r="I5169" s="25" t="s">
        <v>2671</v>
      </c>
      <c r="J5169" t="s">
        <v>3028</v>
      </c>
      <c r="M5169" s="49"/>
    </row>
    <row r="5170" spans="6:13" x14ac:dyDescent="0.25">
      <c r="F5170" t="s">
        <v>6520</v>
      </c>
      <c r="G5170">
        <v>34431</v>
      </c>
      <c r="H5170">
        <v>5958</v>
      </c>
      <c r="I5170" s="25" t="s">
        <v>2644</v>
      </c>
      <c r="J5170" t="s">
        <v>2820</v>
      </c>
      <c r="M5170" s="49"/>
    </row>
    <row r="5171" spans="6:13" x14ac:dyDescent="0.25">
      <c r="F5171" t="s">
        <v>6521</v>
      </c>
      <c r="G5171">
        <v>21436</v>
      </c>
      <c r="H5171">
        <v>3353</v>
      </c>
      <c r="I5171" s="25" t="s">
        <v>2695</v>
      </c>
      <c r="J5171" t="s">
        <v>2797</v>
      </c>
      <c r="M5171" s="49"/>
    </row>
    <row r="5172" spans="6:13" x14ac:dyDescent="0.25">
      <c r="F5172" t="s">
        <v>6522</v>
      </c>
      <c r="G5172">
        <v>27327</v>
      </c>
      <c r="H5172">
        <v>3251</v>
      </c>
      <c r="I5172" s="25" t="s">
        <v>2695</v>
      </c>
      <c r="J5172" t="s">
        <v>2715</v>
      </c>
      <c r="M5172" s="49"/>
    </row>
    <row r="5173" spans="6:13" x14ac:dyDescent="0.25">
      <c r="F5173" t="s">
        <v>6523</v>
      </c>
      <c r="G5173">
        <v>21439</v>
      </c>
      <c r="H5173">
        <v>3353</v>
      </c>
      <c r="I5173" s="25" t="s">
        <v>2695</v>
      </c>
      <c r="J5173" t="s">
        <v>2797</v>
      </c>
      <c r="M5173" s="49"/>
    </row>
    <row r="5174" spans="6:13" x14ac:dyDescent="0.25">
      <c r="F5174" t="s">
        <v>6524</v>
      </c>
      <c r="G5174">
        <v>86688</v>
      </c>
      <c r="H5174">
        <v>9779</v>
      </c>
      <c r="I5174" s="25" t="s">
        <v>2671</v>
      </c>
      <c r="J5174" t="s">
        <v>2901</v>
      </c>
      <c r="M5174" s="49"/>
    </row>
    <row r="5175" spans="6:13" x14ac:dyDescent="0.25">
      <c r="F5175" t="s">
        <v>6525</v>
      </c>
      <c r="G5175">
        <v>76359</v>
      </c>
      <c r="H5175">
        <v>8215</v>
      </c>
      <c r="I5175" s="25" t="s">
        <v>2639</v>
      </c>
      <c r="J5175" t="s">
        <v>3345</v>
      </c>
      <c r="M5175" s="49"/>
    </row>
    <row r="5176" spans="6:13" x14ac:dyDescent="0.25">
      <c r="F5176" t="s">
        <v>6526</v>
      </c>
      <c r="G5176">
        <v>85417</v>
      </c>
      <c r="H5176">
        <v>9178</v>
      </c>
      <c r="I5176" s="25" t="s">
        <v>2671</v>
      </c>
      <c r="J5176" t="s">
        <v>2936</v>
      </c>
      <c r="M5176" s="49"/>
    </row>
    <row r="5177" spans="6:13" x14ac:dyDescent="0.25">
      <c r="F5177" t="s">
        <v>6527</v>
      </c>
      <c r="G5177">
        <v>88437</v>
      </c>
      <c r="H5177">
        <v>8426</v>
      </c>
      <c r="I5177" s="25" t="s">
        <v>2639</v>
      </c>
      <c r="J5177" t="s">
        <v>2702</v>
      </c>
      <c r="M5177" s="49"/>
    </row>
    <row r="5178" spans="6:13" x14ac:dyDescent="0.25">
      <c r="F5178" t="s">
        <v>6528</v>
      </c>
      <c r="G5178">
        <v>97711</v>
      </c>
      <c r="H5178">
        <v>9672</v>
      </c>
      <c r="I5178" s="25" t="s">
        <v>2671</v>
      </c>
      <c r="J5178" t="s">
        <v>3241</v>
      </c>
      <c r="M5178" s="49"/>
    </row>
    <row r="5179" spans="6:13" x14ac:dyDescent="0.25">
      <c r="F5179" t="s">
        <v>6529</v>
      </c>
      <c r="G5179">
        <v>74252</v>
      </c>
      <c r="H5179">
        <v>8125</v>
      </c>
      <c r="I5179" s="25" t="s">
        <v>2639</v>
      </c>
      <c r="J5179" t="s">
        <v>2681</v>
      </c>
      <c r="M5179" s="49"/>
    </row>
    <row r="5180" spans="6:13" x14ac:dyDescent="0.25">
      <c r="F5180" t="s">
        <v>6530</v>
      </c>
      <c r="G5180">
        <v>84323</v>
      </c>
      <c r="H5180">
        <v>9277</v>
      </c>
      <c r="I5180" s="25" t="s">
        <v>2671</v>
      </c>
      <c r="J5180" t="s">
        <v>3150</v>
      </c>
      <c r="M5180" s="49"/>
    </row>
    <row r="5181" spans="6:13" x14ac:dyDescent="0.25">
      <c r="F5181" t="s">
        <v>6531</v>
      </c>
      <c r="G5181">
        <v>66506</v>
      </c>
      <c r="H5181">
        <v>7340</v>
      </c>
      <c r="I5181" s="25" t="s">
        <v>2744</v>
      </c>
      <c r="J5181" t="s">
        <v>3447</v>
      </c>
      <c r="M5181" s="49"/>
    </row>
    <row r="5182" spans="6:13" x14ac:dyDescent="0.25">
      <c r="F5182" t="s">
        <v>6532</v>
      </c>
      <c r="G5182">
        <v>56869</v>
      </c>
      <c r="H5182">
        <v>7140</v>
      </c>
      <c r="I5182" s="25" t="s">
        <v>2744</v>
      </c>
      <c r="J5182" t="s">
        <v>2950</v>
      </c>
      <c r="M5182" s="49"/>
    </row>
    <row r="5183" spans="6:13" x14ac:dyDescent="0.25">
      <c r="F5183" t="s">
        <v>6533</v>
      </c>
      <c r="G5183">
        <v>69256</v>
      </c>
      <c r="H5183">
        <v>8226</v>
      </c>
      <c r="I5183" s="25" t="s">
        <v>2639</v>
      </c>
      <c r="J5183" t="s">
        <v>3063</v>
      </c>
      <c r="M5183" s="49"/>
    </row>
    <row r="5184" spans="6:13" x14ac:dyDescent="0.25">
      <c r="F5184" t="s">
        <v>6534</v>
      </c>
      <c r="G5184">
        <v>85419</v>
      </c>
      <c r="H5184">
        <v>9178</v>
      </c>
      <c r="I5184" s="25" t="s">
        <v>2671</v>
      </c>
      <c r="J5184" t="s">
        <v>2936</v>
      </c>
      <c r="M5184" s="49"/>
    </row>
    <row r="5185" spans="6:13" x14ac:dyDescent="0.25">
      <c r="F5185" t="s">
        <v>6535</v>
      </c>
      <c r="G5185">
        <v>87665</v>
      </c>
      <c r="H5185">
        <v>9777</v>
      </c>
      <c r="I5185" s="25" t="s">
        <v>2671</v>
      </c>
      <c r="J5185" t="s">
        <v>2858</v>
      </c>
      <c r="M5185" s="49"/>
    </row>
    <row r="5186" spans="6:13" x14ac:dyDescent="0.25">
      <c r="F5186" t="s">
        <v>6536</v>
      </c>
      <c r="G5186">
        <v>75433</v>
      </c>
      <c r="H5186">
        <v>8236</v>
      </c>
      <c r="I5186" s="25" t="s">
        <v>2639</v>
      </c>
      <c r="J5186" t="s">
        <v>3708</v>
      </c>
      <c r="M5186" s="49"/>
    </row>
    <row r="5187" spans="6:13" x14ac:dyDescent="0.25">
      <c r="F5187" t="s">
        <v>6537</v>
      </c>
      <c r="G5187">
        <v>79689</v>
      </c>
      <c r="H5187">
        <v>8336</v>
      </c>
      <c r="I5187" s="25" t="s">
        <v>2639</v>
      </c>
      <c r="J5187" t="s">
        <v>2848</v>
      </c>
      <c r="M5187" s="49"/>
    </row>
    <row r="5188" spans="6:13" x14ac:dyDescent="0.25">
      <c r="F5188" t="s">
        <v>6538</v>
      </c>
      <c r="G5188">
        <v>94151</v>
      </c>
      <c r="H5188">
        <v>9272</v>
      </c>
      <c r="I5188" s="25" t="s">
        <v>2671</v>
      </c>
      <c r="J5188" t="s">
        <v>2761</v>
      </c>
      <c r="M5188" s="49"/>
    </row>
    <row r="5189" spans="6:13" x14ac:dyDescent="0.25">
      <c r="F5189" t="s">
        <v>6539</v>
      </c>
      <c r="G5189">
        <v>67133</v>
      </c>
      <c r="H5189">
        <v>7338</v>
      </c>
      <c r="I5189" s="25" t="s">
        <v>2744</v>
      </c>
      <c r="J5189" t="s">
        <v>3069</v>
      </c>
      <c r="M5189" s="49"/>
    </row>
    <row r="5190" spans="6:13" x14ac:dyDescent="0.25">
      <c r="F5190" t="s">
        <v>6540</v>
      </c>
      <c r="G5190">
        <v>93142</v>
      </c>
      <c r="H5190">
        <v>9376</v>
      </c>
      <c r="I5190" s="25" t="s">
        <v>2671</v>
      </c>
      <c r="J5190" t="s">
        <v>3011</v>
      </c>
      <c r="M5190" s="49"/>
    </row>
    <row r="5191" spans="6:13" x14ac:dyDescent="0.25">
      <c r="F5191" t="s">
        <v>6541</v>
      </c>
      <c r="G5191">
        <v>56727</v>
      </c>
      <c r="H5191">
        <v>7137</v>
      </c>
      <c r="I5191" s="25" t="s">
        <v>2744</v>
      </c>
      <c r="J5191" t="s">
        <v>2867</v>
      </c>
      <c r="M5191" s="49"/>
    </row>
    <row r="5192" spans="6:13" x14ac:dyDescent="0.25">
      <c r="F5192" t="s">
        <v>6542</v>
      </c>
      <c r="G5192">
        <v>53508</v>
      </c>
      <c r="H5192">
        <v>7131</v>
      </c>
      <c r="I5192" s="25" t="s">
        <v>2744</v>
      </c>
      <c r="J5192" t="s">
        <v>2643</v>
      </c>
      <c r="M5192" s="49"/>
    </row>
    <row r="5193" spans="6:13" x14ac:dyDescent="0.25">
      <c r="F5193" t="s">
        <v>6543</v>
      </c>
      <c r="G5193">
        <v>53894</v>
      </c>
      <c r="H5193">
        <v>5366</v>
      </c>
      <c r="I5193" s="25" t="s">
        <v>2644</v>
      </c>
      <c r="J5193" t="s">
        <v>2748</v>
      </c>
      <c r="M5193" s="49"/>
    </row>
    <row r="5194" spans="6:13" x14ac:dyDescent="0.25">
      <c r="F5194" t="s">
        <v>6544</v>
      </c>
      <c r="G5194">
        <v>21358</v>
      </c>
      <c r="H5194">
        <v>3355</v>
      </c>
      <c r="I5194" s="25" t="s">
        <v>2695</v>
      </c>
      <c r="J5194" t="s">
        <v>2750</v>
      </c>
      <c r="M5194" s="49"/>
    </row>
    <row r="5195" spans="6:13" x14ac:dyDescent="0.25">
      <c r="F5195" t="s">
        <v>6545</v>
      </c>
      <c r="G5195">
        <v>88074</v>
      </c>
      <c r="H5195">
        <v>8435</v>
      </c>
      <c r="I5195" s="25" t="s">
        <v>2639</v>
      </c>
      <c r="J5195" t="s">
        <v>3632</v>
      </c>
      <c r="M5195" s="49"/>
    </row>
    <row r="5196" spans="6:13" x14ac:dyDescent="0.25">
      <c r="F5196" t="s">
        <v>6546</v>
      </c>
      <c r="G5196">
        <v>53340</v>
      </c>
      <c r="H5196">
        <v>5382</v>
      </c>
      <c r="I5196" s="25" t="s">
        <v>2644</v>
      </c>
      <c r="J5196" t="s">
        <v>2919</v>
      </c>
      <c r="M5196" s="49"/>
    </row>
    <row r="5197" spans="6:13" x14ac:dyDescent="0.25">
      <c r="F5197" t="s">
        <v>6546</v>
      </c>
      <c r="G5197">
        <v>67149</v>
      </c>
      <c r="H5197">
        <v>7332</v>
      </c>
      <c r="I5197" s="25" t="s">
        <v>2744</v>
      </c>
      <c r="J5197" t="s">
        <v>3061</v>
      </c>
      <c r="M5197" s="49"/>
    </row>
    <row r="5198" spans="6:13" x14ac:dyDescent="0.25">
      <c r="F5198" t="s">
        <v>6547</v>
      </c>
      <c r="G5198">
        <v>74909</v>
      </c>
      <c r="H5198">
        <v>8226</v>
      </c>
      <c r="I5198" s="25" t="s">
        <v>2639</v>
      </c>
      <c r="J5198" t="s">
        <v>3063</v>
      </c>
      <c r="M5198" s="49"/>
    </row>
    <row r="5199" spans="6:13" x14ac:dyDescent="0.25">
      <c r="F5199" t="s">
        <v>6548</v>
      </c>
      <c r="G5199">
        <v>67744</v>
      </c>
      <c r="H5199">
        <v>7133</v>
      </c>
      <c r="I5199" s="25" t="s">
        <v>2744</v>
      </c>
      <c r="J5199" t="s">
        <v>2658</v>
      </c>
      <c r="M5199" s="49"/>
    </row>
    <row r="5200" spans="6:13" x14ac:dyDescent="0.25">
      <c r="F5200" t="s">
        <v>6548</v>
      </c>
      <c r="G5200">
        <v>67744</v>
      </c>
      <c r="H5200">
        <v>7133</v>
      </c>
      <c r="I5200" s="25" t="s">
        <v>2744</v>
      </c>
      <c r="J5200" t="s">
        <v>2658</v>
      </c>
      <c r="M5200" s="49"/>
    </row>
    <row r="5201" spans="6:13" x14ac:dyDescent="0.25">
      <c r="F5201" t="s">
        <v>6548</v>
      </c>
      <c r="G5201">
        <v>67744</v>
      </c>
      <c r="H5201">
        <v>7133</v>
      </c>
      <c r="I5201" s="25" t="s">
        <v>2744</v>
      </c>
      <c r="J5201" t="s">
        <v>2658</v>
      </c>
      <c r="M5201" s="49"/>
    </row>
    <row r="5202" spans="6:13" x14ac:dyDescent="0.25">
      <c r="F5202" t="s">
        <v>6548</v>
      </c>
      <c r="G5202">
        <v>67744</v>
      </c>
      <c r="H5202">
        <v>7333</v>
      </c>
      <c r="I5202" s="25" t="s">
        <v>2744</v>
      </c>
      <c r="J5202" t="s">
        <v>2724</v>
      </c>
      <c r="M5202" s="49"/>
    </row>
    <row r="5203" spans="6:13" x14ac:dyDescent="0.25">
      <c r="F5203" t="s">
        <v>6548</v>
      </c>
      <c r="G5203">
        <v>67744</v>
      </c>
      <c r="H5203">
        <v>7333</v>
      </c>
      <c r="I5203" s="25" t="s">
        <v>2744</v>
      </c>
      <c r="J5203" t="s">
        <v>2724</v>
      </c>
      <c r="M5203" s="49"/>
    </row>
    <row r="5204" spans="6:13" x14ac:dyDescent="0.25">
      <c r="F5204" t="s">
        <v>6548</v>
      </c>
      <c r="G5204">
        <v>67744</v>
      </c>
      <c r="H5204">
        <v>7333</v>
      </c>
      <c r="I5204" s="25" t="s">
        <v>2744</v>
      </c>
      <c r="J5204" t="s">
        <v>2724</v>
      </c>
      <c r="M5204" s="49"/>
    </row>
    <row r="5205" spans="6:13" x14ac:dyDescent="0.25">
      <c r="F5205" t="s">
        <v>6548</v>
      </c>
      <c r="G5205">
        <v>67744</v>
      </c>
      <c r="H5205">
        <v>7336</v>
      </c>
      <c r="I5205" s="25" t="s">
        <v>2744</v>
      </c>
      <c r="J5205" t="s">
        <v>2837</v>
      </c>
      <c r="M5205" s="49"/>
    </row>
    <row r="5206" spans="6:13" x14ac:dyDescent="0.25">
      <c r="F5206" t="s">
        <v>6548</v>
      </c>
      <c r="G5206">
        <v>67744</v>
      </c>
      <c r="H5206">
        <v>7336</v>
      </c>
      <c r="I5206" s="25" t="s">
        <v>2744</v>
      </c>
      <c r="J5206" t="s">
        <v>2837</v>
      </c>
      <c r="M5206" s="49"/>
    </row>
    <row r="5207" spans="6:13" x14ac:dyDescent="0.25">
      <c r="F5207" t="s">
        <v>6548</v>
      </c>
      <c r="G5207">
        <v>67744</v>
      </c>
      <c r="H5207">
        <v>7336</v>
      </c>
      <c r="I5207" s="25" t="s">
        <v>2744</v>
      </c>
      <c r="J5207" t="s">
        <v>2837</v>
      </c>
      <c r="M5207" s="49"/>
    </row>
    <row r="5208" spans="6:13" x14ac:dyDescent="0.25">
      <c r="F5208" t="s">
        <v>6549</v>
      </c>
      <c r="G5208">
        <v>59964</v>
      </c>
      <c r="H5208">
        <v>5958</v>
      </c>
      <c r="I5208" s="25" t="s">
        <v>2644</v>
      </c>
      <c r="J5208" t="s">
        <v>2820</v>
      </c>
      <c r="M5208" s="49"/>
    </row>
    <row r="5209" spans="6:13" x14ac:dyDescent="0.25">
      <c r="F5209" t="s">
        <v>6550</v>
      </c>
      <c r="G5209">
        <v>24994</v>
      </c>
      <c r="H5209">
        <v>1059</v>
      </c>
      <c r="I5209" s="25" t="s">
        <v>2706</v>
      </c>
      <c r="J5209" t="s">
        <v>2975</v>
      </c>
      <c r="M5209" s="49"/>
    </row>
    <row r="5210" spans="6:13" x14ac:dyDescent="0.25">
      <c r="F5210" t="s">
        <v>6551</v>
      </c>
      <c r="G5210">
        <v>89441</v>
      </c>
      <c r="H5210">
        <v>9773</v>
      </c>
      <c r="I5210" s="25" t="s">
        <v>2671</v>
      </c>
      <c r="J5210" t="s">
        <v>2852</v>
      </c>
      <c r="M5210" s="49"/>
    </row>
    <row r="5211" spans="6:13" x14ac:dyDescent="0.25">
      <c r="F5211" t="s">
        <v>6552</v>
      </c>
      <c r="G5211">
        <v>96484</v>
      </c>
      <c r="H5211">
        <v>9473</v>
      </c>
      <c r="I5211" s="25" t="s">
        <v>2671</v>
      </c>
      <c r="J5211" t="s">
        <v>2798</v>
      </c>
      <c r="M5211" s="49"/>
    </row>
    <row r="5212" spans="6:13" x14ac:dyDescent="0.25">
      <c r="F5212" t="s">
        <v>6553</v>
      </c>
      <c r="G5212">
        <v>8393</v>
      </c>
      <c r="H5212">
        <v>14524</v>
      </c>
      <c r="I5212" s="25" t="s">
        <v>2756</v>
      </c>
      <c r="J5212" t="s">
        <v>4045</v>
      </c>
      <c r="M5212" s="49"/>
    </row>
    <row r="5213" spans="6:13" x14ac:dyDescent="0.25">
      <c r="F5213" t="s">
        <v>6554</v>
      </c>
      <c r="G5213">
        <v>31715</v>
      </c>
      <c r="H5213">
        <v>3257</v>
      </c>
      <c r="I5213" s="25" t="s">
        <v>2695</v>
      </c>
      <c r="J5213" t="s">
        <v>2788</v>
      </c>
      <c r="M5213" s="49"/>
    </row>
    <row r="5214" spans="6:13" x14ac:dyDescent="0.25">
      <c r="F5214" t="s">
        <v>6555</v>
      </c>
      <c r="G5214">
        <v>40668</v>
      </c>
      <c r="H5214">
        <v>5162</v>
      </c>
      <c r="I5214" s="25" t="s">
        <v>2644</v>
      </c>
      <c r="J5214" t="s">
        <v>2954</v>
      </c>
      <c r="M5214" s="49"/>
    </row>
    <row r="5215" spans="6:13" x14ac:dyDescent="0.25">
      <c r="F5215" t="s">
        <v>6555</v>
      </c>
      <c r="G5215">
        <v>40670</v>
      </c>
      <c r="H5215">
        <v>5162</v>
      </c>
      <c r="I5215" s="25" t="s">
        <v>2644</v>
      </c>
      <c r="J5215" t="s">
        <v>2954</v>
      </c>
      <c r="M5215" s="49"/>
    </row>
    <row r="5216" spans="6:13" x14ac:dyDescent="0.25">
      <c r="F5216" t="s">
        <v>6555</v>
      </c>
      <c r="G5216">
        <v>40667</v>
      </c>
      <c r="H5216">
        <v>5162</v>
      </c>
      <c r="I5216" s="25" t="s">
        <v>2644</v>
      </c>
      <c r="J5216" t="s">
        <v>2954</v>
      </c>
      <c r="M5216" s="49"/>
    </row>
    <row r="5217" spans="6:13" x14ac:dyDescent="0.25">
      <c r="F5217" t="s">
        <v>6556</v>
      </c>
      <c r="G5217">
        <v>88709</v>
      </c>
      <c r="H5217">
        <v>8435</v>
      </c>
      <c r="I5217" s="25" t="s">
        <v>2639</v>
      </c>
      <c r="J5217" t="s">
        <v>3632</v>
      </c>
      <c r="M5217" s="49"/>
    </row>
    <row r="5218" spans="6:13" x14ac:dyDescent="0.25">
      <c r="F5218" t="s">
        <v>6556</v>
      </c>
      <c r="G5218">
        <v>88709</v>
      </c>
      <c r="H5218">
        <v>8435</v>
      </c>
      <c r="I5218" s="25" t="s">
        <v>2639</v>
      </c>
      <c r="J5218" t="s">
        <v>3632</v>
      </c>
      <c r="M5218" s="49"/>
    </row>
    <row r="5219" spans="6:13" x14ac:dyDescent="0.25">
      <c r="F5219" t="s">
        <v>6557</v>
      </c>
      <c r="G5219">
        <v>86750</v>
      </c>
      <c r="H5219">
        <v>9779</v>
      </c>
      <c r="I5219" s="25" t="s">
        <v>2671</v>
      </c>
      <c r="J5219" t="s">
        <v>2901</v>
      </c>
      <c r="M5219" s="49"/>
    </row>
    <row r="5220" spans="6:13" x14ac:dyDescent="0.25">
      <c r="F5220" t="s">
        <v>6558</v>
      </c>
      <c r="G5220">
        <v>24799</v>
      </c>
      <c r="H5220">
        <v>1058</v>
      </c>
      <c r="I5220" s="25" t="s">
        <v>2706</v>
      </c>
      <c r="J5220" t="s">
        <v>2707</v>
      </c>
      <c r="M5220" s="49"/>
    </row>
    <row r="5221" spans="6:13" x14ac:dyDescent="0.25">
      <c r="F5221" t="s">
        <v>6558</v>
      </c>
      <c r="G5221">
        <v>24799</v>
      </c>
      <c r="H5221">
        <v>1058</v>
      </c>
      <c r="I5221" s="25" t="s">
        <v>2706</v>
      </c>
      <c r="J5221" t="s">
        <v>2707</v>
      </c>
      <c r="M5221" s="49"/>
    </row>
    <row r="5222" spans="6:13" x14ac:dyDescent="0.25">
      <c r="F5222" t="s">
        <v>6558</v>
      </c>
      <c r="G5222">
        <v>24799</v>
      </c>
      <c r="H5222">
        <v>1059</v>
      </c>
      <c r="I5222" s="25" t="s">
        <v>2706</v>
      </c>
      <c r="J5222" t="s">
        <v>2975</v>
      </c>
      <c r="M5222" s="49"/>
    </row>
    <row r="5223" spans="6:13" x14ac:dyDescent="0.25">
      <c r="F5223" t="s">
        <v>6558</v>
      </c>
      <c r="G5223">
        <v>24799</v>
      </c>
      <c r="H5223">
        <v>1059</v>
      </c>
      <c r="I5223" s="25" t="s">
        <v>2706</v>
      </c>
      <c r="J5223" t="s">
        <v>2975</v>
      </c>
      <c r="M5223" s="49"/>
    </row>
    <row r="5224" spans="6:13" x14ac:dyDescent="0.25">
      <c r="F5224" t="s">
        <v>6559</v>
      </c>
      <c r="G5224">
        <v>67735</v>
      </c>
      <c r="H5224">
        <v>7335</v>
      </c>
      <c r="I5224" s="25" t="s">
        <v>2744</v>
      </c>
      <c r="J5224" t="s">
        <v>3464</v>
      </c>
      <c r="M5224" s="49"/>
    </row>
    <row r="5225" spans="6:13" x14ac:dyDescent="0.25">
      <c r="F5225" t="s">
        <v>6560</v>
      </c>
      <c r="G5225">
        <v>67678</v>
      </c>
      <c r="H5225">
        <v>7335</v>
      </c>
      <c r="I5225" s="25" t="s">
        <v>2744</v>
      </c>
      <c r="J5225" t="s">
        <v>3464</v>
      </c>
      <c r="M5225" s="49"/>
    </row>
    <row r="5226" spans="6:13" x14ac:dyDescent="0.25">
      <c r="F5226" t="s">
        <v>6561</v>
      </c>
      <c r="G5226">
        <v>95694</v>
      </c>
      <c r="H5226">
        <v>9472</v>
      </c>
      <c r="I5226" s="25" t="s">
        <v>2671</v>
      </c>
      <c r="J5226" t="s">
        <v>2801</v>
      </c>
      <c r="M5226" s="49"/>
    </row>
    <row r="5227" spans="6:13" x14ac:dyDescent="0.25">
      <c r="F5227" t="s">
        <v>6561</v>
      </c>
      <c r="G5227">
        <v>95694</v>
      </c>
      <c r="H5227">
        <v>9472</v>
      </c>
      <c r="I5227" s="25" t="s">
        <v>2671</v>
      </c>
      <c r="J5227" t="s">
        <v>2801</v>
      </c>
      <c r="M5227" s="49"/>
    </row>
    <row r="5228" spans="6:13" x14ac:dyDescent="0.25">
      <c r="F5228" t="s">
        <v>6562</v>
      </c>
      <c r="G5228">
        <v>54552</v>
      </c>
      <c r="H5228">
        <v>7233</v>
      </c>
      <c r="I5228" s="25" t="s">
        <v>2744</v>
      </c>
      <c r="J5228" t="s">
        <v>3037</v>
      </c>
      <c r="M5228" s="49"/>
    </row>
    <row r="5229" spans="6:13" x14ac:dyDescent="0.25">
      <c r="F5229" t="s">
        <v>6562</v>
      </c>
      <c r="G5229">
        <v>54552</v>
      </c>
      <c r="H5229">
        <v>7233</v>
      </c>
      <c r="I5229" s="25" t="s">
        <v>2744</v>
      </c>
      <c r="J5229" t="s">
        <v>3037</v>
      </c>
      <c r="M5229" s="49"/>
    </row>
    <row r="5230" spans="6:13" x14ac:dyDescent="0.25">
      <c r="F5230" t="s">
        <v>6563</v>
      </c>
      <c r="G5230">
        <v>54346</v>
      </c>
      <c r="H5230">
        <v>7235</v>
      </c>
      <c r="I5230" s="25" t="s">
        <v>2744</v>
      </c>
      <c r="J5230" t="s">
        <v>3016</v>
      </c>
      <c r="M5230" s="49"/>
    </row>
    <row r="5231" spans="6:13" x14ac:dyDescent="0.25">
      <c r="F5231" t="s">
        <v>6563</v>
      </c>
      <c r="G5231">
        <v>84561</v>
      </c>
      <c r="H5231">
        <v>9171</v>
      </c>
      <c r="I5231" s="25" t="s">
        <v>2671</v>
      </c>
      <c r="J5231" t="s">
        <v>3067</v>
      </c>
      <c r="M5231" s="49"/>
    </row>
    <row r="5232" spans="6:13" x14ac:dyDescent="0.25">
      <c r="F5232" t="s">
        <v>6564</v>
      </c>
      <c r="G5232">
        <v>72537</v>
      </c>
      <c r="H5232">
        <v>8415</v>
      </c>
      <c r="I5232" s="25" t="s">
        <v>2639</v>
      </c>
      <c r="J5232" t="s">
        <v>2946</v>
      </c>
      <c r="M5232" s="49"/>
    </row>
    <row r="5233" spans="6:13" x14ac:dyDescent="0.25">
      <c r="F5233" t="s">
        <v>6565</v>
      </c>
      <c r="G5233">
        <v>38527</v>
      </c>
      <c r="H5233">
        <v>3151</v>
      </c>
      <c r="I5233" s="25" t="s">
        <v>2695</v>
      </c>
      <c r="J5233" t="s">
        <v>2747</v>
      </c>
      <c r="M5233" s="49"/>
    </row>
    <row r="5234" spans="6:13" x14ac:dyDescent="0.25">
      <c r="F5234" t="s">
        <v>6566</v>
      </c>
      <c r="G5234">
        <v>38536</v>
      </c>
      <c r="H5234">
        <v>3151</v>
      </c>
      <c r="I5234" s="25" t="s">
        <v>2695</v>
      </c>
      <c r="J5234" t="s">
        <v>2747</v>
      </c>
      <c r="M5234" s="49"/>
    </row>
    <row r="5235" spans="6:13" x14ac:dyDescent="0.25">
      <c r="F5235" t="s">
        <v>6567</v>
      </c>
      <c r="G5235">
        <v>58540</v>
      </c>
      <c r="H5235">
        <v>5962</v>
      </c>
      <c r="I5235" s="25" t="s">
        <v>2644</v>
      </c>
      <c r="J5235" t="s">
        <v>2860</v>
      </c>
      <c r="M5235" s="49"/>
    </row>
    <row r="5236" spans="6:13" x14ac:dyDescent="0.25">
      <c r="F5236" t="s">
        <v>6568</v>
      </c>
      <c r="G5236">
        <v>6721</v>
      </c>
      <c r="H5236">
        <v>15084</v>
      </c>
      <c r="I5236" s="25" t="s">
        <v>2862</v>
      </c>
      <c r="J5236" t="s">
        <v>3236</v>
      </c>
      <c r="M5236" s="49"/>
    </row>
    <row r="5237" spans="6:13" x14ac:dyDescent="0.25">
      <c r="F5237" t="s">
        <v>6569</v>
      </c>
      <c r="G5237">
        <v>37276</v>
      </c>
      <c r="H5237">
        <v>6636</v>
      </c>
      <c r="I5237" s="25" t="s">
        <v>2667</v>
      </c>
      <c r="J5237" t="s">
        <v>3354</v>
      </c>
      <c r="M5237" s="49"/>
    </row>
    <row r="5238" spans="6:13" x14ac:dyDescent="0.25">
      <c r="F5238" t="s">
        <v>6570</v>
      </c>
      <c r="G5238">
        <v>91802</v>
      </c>
      <c r="H5238">
        <v>9577</v>
      </c>
      <c r="I5238" s="25" t="s">
        <v>2671</v>
      </c>
      <c r="J5238" t="s">
        <v>2678</v>
      </c>
      <c r="M5238" s="49"/>
    </row>
    <row r="5239" spans="6:13" x14ac:dyDescent="0.25">
      <c r="F5239" t="s">
        <v>6571</v>
      </c>
      <c r="G5239">
        <v>98617</v>
      </c>
      <c r="H5239">
        <v>16066</v>
      </c>
      <c r="I5239" s="25" t="s">
        <v>3005</v>
      </c>
      <c r="J5239" t="s">
        <v>2979</v>
      </c>
      <c r="M5239" s="49"/>
    </row>
    <row r="5240" spans="6:13" x14ac:dyDescent="0.25">
      <c r="F5240" t="s">
        <v>6572</v>
      </c>
      <c r="G5240">
        <v>55590</v>
      </c>
      <c r="H5240">
        <v>7133</v>
      </c>
      <c r="I5240" s="25" t="s">
        <v>2744</v>
      </c>
      <c r="J5240" t="s">
        <v>2658</v>
      </c>
      <c r="M5240" s="49"/>
    </row>
    <row r="5241" spans="6:13" x14ac:dyDescent="0.25">
      <c r="F5241" t="s">
        <v>2872</v>
      </c>
      <c r="G5241">
        <v>1662</v>
      </c>
      <c r="H5241">
        <v>14627</v>
      </c>
      <c r="I5241" s="25" t="s">
        <v>2756</v>
      </c>
      <c r="J5241" t="s">
        <v>2872</v>
      </c>
      <c r="M5241" s="49"/>
    </row>
    <row r="5242" spans="6:13" x14ac:dyDescent="0.25">
      <c r="F5242" t="s">
        <v>6573</v>
      </c>
      <c r="G5242">
        <v>77974</v>
      </c>
      <c r="H5242">
        <v>8317</v>
      </c>
      <c r="I5242" s="25" t="s">
        <v>2639</v>
      </c>
      <c r="J5242" t="s">
        <v>2692</v>
      </c>
      <c r="M5242" s="49"/>
    </row>
    <row r="5243" spans="6:13" x14ac:dyDescent="0.25">
      <c r="F5243" t="s">
        <v>6574</v>
      </c>
      <c r="G5243">
        <v>37290</v>
      </c>
      <c r="H5243">
        <v>6636</v>
      </c>
      <c r="I5243" s="25" t="s">
        <v>2667</v>
      </c>
      <c r="J5243" t="s">
        <v>3354</v>
      </c>
      <c r="M5243" s="49"/>
    </row>
    <row r="5244" spans="6:13" x14ac:dyDescent="0.25">
      <c r="F5244" t="s">
        <v>6575</v>
      </c>
      <c r="G5244">
        <v>86405</v>
      </c>
      <c r="H5244">
        <v>9772</v>
      </c>
      <c r="I5244" s="25" t="s">
        <v>2671</v>
      </c>
      <c r="J5244" t="s">
        <v>2738</v>
      </c>
      <c r="M5244" s="49"/>
    </row>
    <row r="5245" spans="6:13" x14ac:dyDescent="0.25">
      <c r="F5245" t="s">
        <v>6576</v>
      </c>
      <c r="G5245">
        <v>21406</v>
      </c>
      <c r="H5245">
        <v>3355</v>
      </c>
      <c r="I5245" s="25" t="s">
        <v>2695</v>
      </c>
      <c r="J5245" t="s">
        <v>2750</v>
      </c>
      <c r="M5245" s="49"/>
    </row>
    <row r="5246" spans="6:13" x14ac:dyDescent="0.25">
      <c r="F5246" t="s">
        <v>6577</v>
      </c>
      <c r="G5246">
        <v>16230</v>
      </c>
      <c r="H5246">
        <v>12060</v>
      </c>
      <c r="I5246" s="25" t="s">
        <v>2977</v>
      </c>
      <c r="J5246" t="s">
        <v>2661</v>
      </c>
      <c r="M5246" s="49"/>
    </row>
    <row r="5247" spans="6:13" x14ac:dyDescent="0.25">
      <c r="F5247" t="s">
        <v>6577</v>
      </c>
      <c r="G5247">
        <v>16230</v>
      </c>
      <c r="H5247">
        <v>12060</v>
      </c>
      <c r="I5247" s="25" t="s">
        <v>2977</v>
      </c>
      <c r="J5247" t="s">
        <v>2661</v>
      </c>
      <c r="M5247" s="49"/>
    </row>
    <row r="5248" spans="6:13" x14ac:dyDescent="0.25">
      <c r="F5248" t="s">
        <v>6578</v>
      </c>
      <c r="G5248">
        <v>25704</v>
      </c>
      <c r="H5248">
        <v>1051</v>
      </c>
      <c r="I5248" s="25" t="s">
        <v>2706</v>
      </c>
      <c r="J5248" t="s">
        <v>2718</v>
      </c>
      <c r="M5248" s="49"/>
    </row>
    <row r="5249" spans="6:13" x14ac:dyDescent="0.25">
      <c r="F5249" t="s">
        <v>6579</v>
      </c>
      <c r="G5249">
        <v>49324</v>
      </c>
      <c r="H5249">
        <v>3459</v>
      </c>
      <c r="I5249" s="25" t="s">
        <v>2695</v>
      </c>
      <c r="J5249" t="s">
        <v>2913</v>
      </c>
      <c r="M5249" s="49"/>
    </row>
    <row r="5250" spans="6:13" x14ac:dyDescent="0.25">
      <c r="F5250" t="s">
        <v>6579</v>
      </c>
      <c r="G5250">
        <v>49326</v>
      </c>
      <c r="H5250">
        <v>3459</v>
      </c>
      <c r="I5250" s="25" t="s">
        <v>2695</v>
      </c>
      <c r="J5250" t="s">
        <v>2913</v>
      </c>
      <c r="M5250" s="49"/>
    </row>
    <row r="5251" spans="6:13" x14ac:dyDescent="0.25">
      <c r="F5251" t="s">
        <v>6579</v>
      </c>
      <c r="G5251">
        <v>49328</v>
      </c>
      <c r="H5251">
        <v>3459</v>
      </c>
      <c r="I5251" s="25" t="s">
        <v>2695</v>
      </c>
      <c r="J5251" t="s">
        <v>2913</v>
      </c>
      <c r="M5251" s="49"/>
    </row>
    <row r="5252" spans="6:13" x14ac:dyDescent="0.25">
      <c r="F5252" t="s">
        <v>6580</v>
      </c>
      <c r="G5252">
        <v>97638</v>
      </c>
      <c r="H5252">
        <v>9673</v>
      </c>
      <c r="I5252" s="25" t="s">
        <v>2671</v>
      </c>
      <c r="J5252" t="s">
        <v>3297</v>
      </c>
      <c r="M5252" s="49"/>
    </row>
    <row r="5253" spans="6:13" x14ac:dyDescent="0.25">
      <c r="F5253" t="s">
        <v>6580</v>
      </c>
      <c r="G5253">
        <v>97638</v>
      </c>
      <c r="H5253">
        <v>9673</v>
      </c>
      <c r="I5253" s="25" t="s">
        <v>2671</v>
      </c>
      <c r="J5253" t="s">
        <v>3297</v>
      </c>
      <c r="M5253" s="49"/>
    </row>
    <row r="5254" spans="6:13" x14ac:dyDescent="0.25">
      <c r="F5254" t="s">
        <v>6581</v>
      </c>
      <c r="G5254">
        <v>56581</v>
      </c>
      <c r="H5254">
        <v>7138</v>
      </c>
      <c r="I5254" s="25" t="s">
        <v>2744</v>
      </c>
      <c r="J5254" t="s">
        <v>3110</v>
      </c>
      <c r="M5254" s="49"/>
    </row>
    <row r="5255" spans="6:13" x14ac:dyDescent="0.25">
      <c r="F5255" t="s">
        <v>6582</v>
      </c>
      <c r="G5255">
        <v>24109</v>
      </c>
      <c r="H5255">
        <v>1002</v>
      </c>
      <c r="I5255" s="25" t="s">
        <v>2706</v>
      </c>
      <c r="J5255" t="s">
        <v>2832</v>
      </c>
      <c r="M5255" s="49"/>
    </row>
    <row r="5256" spans="6:13" x14ac:dyDescent="0.25">
      <c r="F5256" t="s">
        <v>6582</v>
      </c>
      <c r="G5256">
        <v>24109</v>
      </c>
      <c r="H5256">
        <v>1058</v>
      </c>
      <c r="I5256" s="25" t="s">
        <v>2706</v>
      </c>
      <c r="J5256" t="s">
        <v>2707</v>
      </c>
      <c r="M5256" s="49"/>
    </row>
    <row r="5257" spans="6:13" x14ac:dyDescent="0.25">
      <c r="F5257" t="s">
        <v>6583</v>
      </c>
      <c r="G5257">
        <v>34212</v>
      </c>
      <c r="H5257">
        <v>6634</v>
      </c>
      <c r="I5257" s="25" t="s">
        <v>2667</v>
      </c>
      <c r="J5257" t="s">
        <v>2981</v>
      </c>
      <c r="M5257" s="49"/>
    </row>
    <row r="5258" spans="6:13" x14ac:dyDescent="0.25">
      <c r="F5258" t="s">
        <v>6584</v>
      </c>
      <c r="G5258">
        <v>96117</v>
      </c>
      <c r="H5258">
        <v>9471</v>
      </c>
      <c r="I5258" s="25" t="s">
        <v>2671</v>
      </c>
      <c r="J5258" t="s">
        <v>3013</v>
      </c>
      <c r="M5258" s="49"/>
    </row>
    <row r="5259" spans="6:13" x14ac:dyDescent="0.25">
      <c r="F5259" t="s">
        <v>6585</v>
      </c>
      <c r="G5259">
        <v>87700</v>
      </c>
      <c r="H5259">
        <v>9764</v>
      </c>
      <c r="I5259" s="25" t="s">
        <v>2671</v>
      </c>
      <c r="J5259" t="s">
        <v>6586</v>
      </c>
      <c r="M5259" s="49"/>
    </row>
    <row r="5260" spans="6:13" x14ac:dyDescent="0.25">
      <c r="F5260" t="s">
        <v>6587</v>
      </c>
      <c r="G5260">
        <v>87766</v>
      </c>
      <c r="H5260">
        <v>9778</v>
      </c>
      <c r="I5260" s="25" t="s">
        <v>2671</v>
      </c>
      <c r="J5260" t="s">
        <v>3081</v>
      </c>
      <c r="M5260" s="49"/>
    </row>
    <row r="5261" spans="6:13" x14ac:dyDescent="0.25">
      <c r="F5261" t="s">
        <v>6588</v>
      </c>
      <c r="G5261">
        <v>58706</v>
      </c>
      <c r="H5261">
        <v>5962</v>
      </c>
      <c r="I5261" s="25" t="s">
        <v>2644</v>
      </c>
      <c r="J5261" t="s">
        <v>2860</v>
      </c>
      <c r="M5261" s="49"/>
    </row>
    <row r="5262" spans="6:13" x14ac:dyDescent="0.25">
      <c r="F5262" t="s">
        <v>6588</v>
      </c>
      <c r="G5262">
        <v>58708</v>
      </c>
      <c r="H5262">
        <v>5962</v>
      </c>
      <c r="I5262" s="25" t="s">
        <v>2644</v>
      </c>
      <c r="J5262" t="s">
        <v>2860</v>
      </c>
      <c r="M5262" s="49"/>
    </row>
    <row r="5263" spans="6:13" x14ac:dyDescent="0.25">
      <c r="F5263" t="s">
        <v>6588</v>
      </c>
      <c r="G5263">
        <v>58710</v>
      </c>
      <c r="H5263">
        <v>5962</v>
      </c>
      <c r="I5263" s="25" t="s">
        <v>2644</v>
      </c>
      <c r="J5263" t="s">
        <v>2860</v>
      </c>
      <c r="M5263" s="49"/>
    </row>
    <row r="5264" spans="6:13" x14ac:dyDescent="0.25">
      <c r="F5264" t="s">
        <v>6589</v>
      </c>
      <c r="G5264">
        <v>56743</v>
      </c>
      <c r="H5264">
        <v>7137</v>
      </c>
      <c r="I5264" s="25" t="s">
        <v>2744</v>
      </c>
      <c r="J5264" t="s">
        <v>2867</v>
      </c>
      <c r="M5264" s="49"/>
    </row>
    <row r="5265" spans="6:13" x14ac:dyDescent="0.25">
      <c r="F5265" t="s">
        <v>6590</v>
      </c>
      <c r="G5265">
        <v>88512</v>
      </c>
      <c r="H5265">
        <v>8437</v>
      </c>
      <c r="I5265" s="25" t="s">
        <v>2639</v>
      </c>
      <c r="J5265" t="s">
        <v>3341</v>
      </c>
      <c r="M5265" s="49"/>
    </row>
    <row r="5266" spans="6:13" x14ac:dyDescent="0.25">
      <c r="F5266" t="s">
        <v>6590</v>
      </c>
      <c r="G5266">
        <v>88512</v>
      </c>
      <c r="H5266">
        <v>8437</v>
      </c>
      <c r="I5266" s="25" t="s">
        <v>2639</v>
      </c>
      <c r="J5266" t="s">
        <v>3341</v>
      </c>
      <c r="M5266" s="49"/>
    </row>
    <row r="5267" spans="6:13" x14ac:dyDescent="0.25">
      <c r="F5267" t="s">
        <v>6591</v>
      </c>
      <c r="G5267">
        <v>35794</v>
      </c>
      <c r="H5267">
        <v>6533</v>
      </c>
      <c r="I5267" s="25" t="s">
        <v>2667</v>
      </c>
      <c r="J5267" t="s">
        <v>3250</v>
      </c>
      <c r="M5267" s="49"/>
    </row>
    <row r="5268" spans="6:13" x14ac:dyDescent="0.25">
      <c r="F5268" t="s">
        <v>6592</v>
      </c>
      <c r="G5268">
        <v>84152</v>
      </c>
      <c r="H5268">
        <v>9279</v>
      </c>
      <c r="I5268" s="25" t="s">
        <v>2671</v>
      </c>
      <c r="J5268" t="s">
        <v>4195</v>
      </c>
      <c r="M5268" s="49"/>
    </row>
    <row r="5269" spans="6:13" x14ac:dyDescent="0.25">
      <c r="F5269" t="s">
        <v>6593</v>
      </c>
      <c r="G5269">
        <v>49637</v>
      </c>
      <c r="H5269">
        <v>3459</v>
      </c>
      <c r="I5269" s="25" t="s">
        <v>2695</v>
      </c>
      <c r="J5269" t="s">
        <v>2913</v>
      </c>
      <c r="M5269" s="49"/>
    </row>
    <row r="5270" spans="6:13" x14ac:dyDescent="0.25">
      <c r="F5270" t="s">
        <v>6594</v>
      </c>
      <c r="G5270">
        <v>99996</v>
      </c>
      <c r="H5270">
        <v>16064</v>
      </c>
      <c r="I5270" s="25" t="s">
        <v>3005</v>
      </c>
      <c r="J5270" t="s">
        <v>3026</v>
      </c>
      <c r="M5270" s="49"/>
    </row>
    <row r="5271" spans="6:13" x14ac:dyDescent="0.25">
      <c r="F5271" t="s">
        <v>2742</v>
      </c>
      <c r="G5271">
        <v>49716</v>
      </c>
      <c r="H5271">
        <v>3454</v>
      </c>
      <c r="I5271" s="25" t="s">
        <v>2695</v>
      </c>
      <c r="J5271" t="s">
        <v>2739</v>
      </c>
      <c r="M5271" s="49"/>
    </row>
    <row r="5272" spans="6:13" x14ac:dyDescent="0.25">
      <c r="F5272" t="s">
        <v>6595</v>
      </c>
      <c r="G5272">
        <v>86504</v>
      </c>
      <c r="H5272">
        <v>9771</v>
      </c>
      <c r="I5272" s="25" t="s">
        <v>2671</v>
      </c>
      <c r="J5272" t="s">
        <v>2741</v>
      </c>
      <c r="M5272" s="49"/>
    </row>
    <row r="5273" spans="6:13" x14ac:dyDescent="0.25">
      <c r="F5273" t="s">
        <v>6596</v>
      </c>
      <c r="G5273">
        <v>66589</v>
      </c>
      <c r="H5273">
        <v>10043</v>
      </c>
      <c r="I5273" s="25" t="s">
        <v>3470</v>
      </c>
      <c r="J5273" t="s">
        <v>4504</v>
      </c>
      <c r="M5273" s="49"/>
    </row>
    <row r="5274" spans="6:13" x14ac:dyDescent="0.25">
      <c r="F5274" t="s">
        <v>6597</v>
      </c>
      <c r="G5274">
        <v>79291</v>
      </c>
      <c r="H5274">
        <v>8315</v>
      </c>
      <c r="I5274" s="25" t="s">
        <v>2639</v>
      </c>
      <c r="J5274" t="s">
        <v>2682</v>
      </c>
      <c r="M5274" s="49"/>
    </row>
    <row r="5275" spans="6:13" x14ac:dyDescent="0.25">
      <c r="F5275" t="s">
        <v>6598</v>
      </c>
      <c r="G5275">
        <v>35799</v>
      </c>
      <c r="H5275">
        <v>6533</v>
      </c>
      <c r="I5275" s="25" t="s">
        <v>2667</v>
      </c>
      <c r="J5275" t="s">
        <v>3250</v>
      </c>
      <c r="M5275" s="49"/>
    </row>
    <row r="5276" spans="6:13" x14ac:dyDescent="0.25">
      <c r="F5276" t="s">
        <v>6599</v>
      </c>
      <c r="G5276">
        <v>86415</v>
      </c>
      <c r="H5276">
        <v>9771</v>
      </c>
      <c r="I5276" s="25" t="s">
        <v>2671</v>
      </c>
      <c r="J5276" t="s">
        <v>2741</v>
      </c>
      <c r="M5276" s="49"/>
    </row>
    <row r="5277" spans="6:13" x14ac:dyDescent="0.25">
      <c r="F5277" t="s">
        <v>6600</v>
      </c>
      <c r="G5277">
        <v>91732</v>
      </c>
      <c r="H5277">
        <v>9571</v>
      </c>
      <c r="I5277" s="25" t="s">
        <v>2671</v>
      </c>
      <c r="J5277" t="s">
        <v>2734</v>
      </c>
      <c r="M5277" s="49"/>
    </row>
    <row r="5278" spans="6:13" x14ac:dyDescent="0.25">
      <c r="F5278" t="s">
        <v>6601</v>
      </c>
      <c r="G5278">
        <v>89188</v>
      </c>
      <c r="H5278">
        <v>8425</v>
      </c>
      <c r="I5278" s="25" t="s">
        <v>2639</v>
      </c>
      <c r="J5278" t="s">
        <v>2648</v>
      </c>
      <c r="M5278" s="49"/>
    </row>
    <row r="5279" spans="6:13" x14ac:dyDescent="0.25">
      <c r="F5279" t="s">
        <v>6602</v>
      </c>
      <c r="G5279">
        <v>6217</v>
      </c>
      <c r="H5279">
        <v>15088</v>
      </c>
      <c r="I5279" s="25" t="s">
        <v>2862</v>
      </c>
      <c r="J5279" t="s">
        <v>2965</v>
      </c>
      <c r="M5279" s="49"/>
    </row>
    <row r="5280" spans="6:13" x14ac:dyDescent="0.25">
      <c r="F5280" t="s">
        <v>6603</v>
      </c>
      <c r="G5280">
        <v>54318</v>
      </c>
      <c r="H5280">
        <v>7235</v>
      </c>
      <c r="I5280" s="25" t="s">
        <v>2744</v>
      </c>
      <c r="J5280" t="s">
        <v>3016</v>
      </c>
      <c r="M5280" s="49"/>
    </row>
    <row r="5281" spans="6:13" x14ac:dyDescent="0.25">
      <c r="F5281" t="s">
        <v>6604</v>
      </c>
      <c r="G5281">
        <v>86690</v>
      </c>
      <c r="H5281">
        <v>9779</v>
      </c>
      <c r="I5281" s="25" t="s">
        <v>2671</v>
      </c>
      <c r="J5281" t="s">
        <v>2901</v>
      </c>
      <c r="M5281" s="49"/>
    </row>
    <row r="5282" spans="6:13" x14ac:dyDescent="0.25">
      <c r="F5282" t="s">
        <v>6605</v>
      </c>
      <c r="G5282">
        <v>56753</v>
      </c>
      <c r="H5282">
        <v>7137</v>
      </c>
      <c r="I5282" s="25" t="s">
        <v>2744</v>
      </c>
      <c r="J5282" t="s">
        <v>2867</v>
      </c>
      <c r="M5282" s="49"/>
    </row>
    <row r="5283" spans="6:13" x14ac:dyDescent="0.25">
      <c r="F5283" t="s">
        <v>6605</v>
      </c>
      <c r="G5283">
        <v>56753</v>
      </c>
      <c r="H5283">
        <v>7137</v>
      </c>
      <c r="I5283" s="25" t="s">
        <v>2744</v>
      </c>
      <c r="J5283" t="s">
        <v>2867</v>
      </c>
      <c r="M5283" s="49"/>
    </row>
    <row r="5284" spans="6:13" x14ac:dyDescent="0.25">
      <c r="F5284" t="s">
        <v>6606</v>
      </c>
      <c r="G5284">
        <v>55627</v>
      </c>
      <c r="H5284">
        <v>7133</v>
      </c>
      <c r="I5284" s="25" t="s">
        <v>2744</v>
      </c>
      <c r="J5284" t="s">
        <v>2658</v>
      </c>
      <c r="M5284" s="49"/>
    </row>
    <row r="5285" spans="6:13" x14ac:dyDescent="0.25">
      <c r="F5285" t="s">
        <v>6607</v>
      </c>
      <c r="G5285">
        <v>49586</v>
      </c>
      <c r="H5285">
        <v>3459</v>
      </c>
      <c r="I5285" s="25" t="s">
        <v>2695</v>
      </c>
      <c r="J5285" t="s">
        <v>2913</v>
      </c>
      <c r="M5285" s="49"/>
    </row>
    <row r="5286" spans="6:13" x14ac:dyDescent="0.25">
      <c r="F5286" t="s">
        <v>6608</v>
      </c>
      <c r="G5286">
        <v>52399</v>
      </c>
      <c r="H5286">
        <v>5358</v>
      </c>
      <c r="I5286" s="25" t="s">
        <v>2644</v>
      </c>
      <c r="J5286" t="s">
        <v>2727</v>
      </c>
      <c r="M5286" s="49"/>
    </row>
    <row r="5287" spans="6:13" x14ac:dyDescent="0.25">
      <c r="F5287" t="s">
        <v>6609</v>
      </c>
      <c r="G5287">
        <v>79249</v>
      </c>
      <c r="H5287">
        <v>8315</v>
      </c>
      <c r="I5287" s="25" t="s">
        <v>2639</v>
      </c>
      <c r="J5287" t="s">
        <v>2682</v>
      </c>
      <c r="M5287" s="49"/>
    </row>
    <row r="5288" spans="6:13" x14ac:dyDescent="0.25">
      <c r="F5288" t="s">
        <v>6610</v>
      </c>
      <c r="G5288">
        <v>66663</v>
      </c>
      <c r="H5288">
        <v>10042</v>
      </c>
      <c r="I5288" s="25" t="s">
        <v>3470</v>
      </c>
      <c r="J5288" t="s">
        <v>3471</v>
      </c>
      <c r="M5288" s="49"/>
    </row>
    <row r="5289" spans="6:13" x14ac:dyDescent="0.25">
      <c r="F5289" t="s">
        <v>6611</v>
      </c>
      <c r="G5289">
        <v>59872</v>
      </c>
      <c r="H5289">
        <v>5958</v>
      </c>
      <c r="I5289" s="25" t="s">
        <v>2644</v>
      </c>
      <c r="J5289" t="s">
        <v>2820</v>
      </c>
      <c r="M5289" s="49"/>
    </row>
    <row r="5290" spans="6:13" x14ac:dyDescent="0.25">
      <c r="F5290" t="s">
        <v>6612</v>
      </c>
      <c r="G5290">
        <v>63875</v>
      </c>
      <c r="H5290">
        <v>9671</v>
      </c>
      <c r="I5290" s="25" t="s">
        <v>2671</v>
      </c>
      <c r="J5290" t="s">
        <v>3074</v>
      </c>
      <c r="M5290" s="49"/>
    </row>
    <row r="5291" spans="6:13" x14ac:dyDescent="0.25">
      <c r="F5291" t="s">
        <v>6613</v>
      </c>
      <c r="G5291">
        <v>64409</v>
      </c>
      <c r="H5291">
        <v>6432</v>
      </c>
      <c r="I5291" s="25" t="s">
        <v>2667</v>
      </c>
      <c r="J5291" t="s">
        <v>2959</v>
      </c>
      <c r="M5291" s="49"/>
    </row>
    <row r="5292" spans="6:13" x14ac:dyDescent="0.25">
      <c r="F5292" t="s">
        <v>6614</v>
      </c>
      <c r="G5292">
        <v>88605</v>
      </c>
      <c r="H5292">
        <v>8437</v>
      </c>
      <c r="I5292" s="25" t="s">
        <v>2639</v>
      </c>
      <c r="J5292" t="s">
        <v>3341</v>
      </c>
      <c r="M5292" s="49"/>
    </row>
    <row r="5293" spans="6:13" x14ac:dyDescent="0.25">
      <c r="F5293" t="s">
        <v>6615</v>
      </c>
      <c r="G5293">
        <v>72469</v>
      </c>
      <c r="H5293">
        <v>8417</v>
      </c>
      <c r="I5293" s="25" t="s">
        <v>2639</v>
      </c>
      <c r="J5293" t="s">
        <v>2890</v>
      </c>
      <c r="M5293" s="49"/>
    </row>
    <row r="5294" spans="6:13" x14ac:dyDescent="0.25">
      <c r="F5294" t="s">
        <v>6616</v>
      </c>
      <c r="G5294">
        <v>48629</v>
      </c>
      <c r="H5294">
        <v>5566</v>
      </c>
      <c r="I5294" s="25" t="s">
        <v>2644</v>
      </c>
      <c r="J5294" t="s">
        <v>3000</v>
      </c>
      <c r="M5294" s="49"/>
    </row>
    <row r="5295" spans="6:13" x14ac:dyDescent="0.25">
      <c r="F5295" t="s">
        <v>6617</v>
      </c>
      <c r="G5295">
        <v>94526</v>
      </c>
      <c r="H5295">
        <v>9271</v>
      </c>
      <c r="I5295" s="25" t="s">
        <v>2671</v>
      </c>
      <c r="J5295" t="s">
        <v>2793</v>
      </c>
      <c r="M5295" s="49"/>
    </row>
    <row r="5296" spans="6:13" x14ac:dyDescent="0.25">
      <c r="F5296" t="s">
        <v>6618</v>
      </c>
      <c r="G5296">
        <v>67582</v>
      </c>
      <c r="H5296">
        <v>7331</v>
      </c>
      <c r="I5296" s="25" t="s">
        <v>2744</v>
      </c>
      <c r="J5296" t="s">
        <v>2650</v>
      </c>
      <c r="M5296" s="49"/>
    </row>
    <row r="5297" spans="6:13" x14ac:dyDescent="0.25">
      <c r="F5297" t="s">
        <v>6618</v>
      </c>
      <c r="G5297">
        <v>84562</v>
      </c>
      <c r="H5297">
        <v>9183</v>
      </c>
      <c r="I5297" s="25" t="s">
        <v>2671</v>
      </c>
      <c r="J5297" t="s">
        <v>3095</v>
      </c>
      <c r="M5297" s="49"/>
    </row>
    <row r="5298" spans="6:13" x14ac:dyDescent="0.25">
      <c r="F5298" t="s">
        <v>6619</v>
      </c>
      <c r="G5298">
        <v>49497</v>
      </c>
      <c r="H5298">
        <v>5566</v>
      </c>
      <c r="I5298" s="25" t="s">
        <v>2644</v>
      </c>
      <c r="J5298" t="s">
        <v>3000</v>
      </c>
      <c r="M5298" s="49"/>
    </row>
    <row r="5299" spans="6:13" x14ac:dyDescent="0.25">
      <c r="F5299" t="s">
        <v>6620</v>
      </c>
      <c r="G5299">
        <v>66693</v>
      </c>
      <c r="H5299">
        <v>10042</v>
      </c>
      <c r="I5299" s="25" t="s">
        <v>3470</v>
      </c>
      <c r="J5299" t="s">
        <v>3471</v>
      </c>
      <c r="M5299" s="49"/>
    </row>
    <row r="5300" spans="6:13" x14ac:dyDescent="0.25">
      <c r="F5300" t="s">
        <v>2873</v>
      </c>
      <c r="G5300">
        <v>40822</v>
      </c>
      <c r="H5300">
        <v>5158</v>
      </c>
      <c r="I5300" s="25" t="s">
        <v>2644</v>
      </c>
      <c r="J5300" t="s">
        <v>2873</v>
      </c>
      <c r="M5300" s="49"/>
    </row>
    <row r="5301" spans="6:13" x14ac:dyDescent="0.25">
      <c r="F5301" t="s">
        <v>6621</v>
      </c>
      <c r="G5301">
        <v>72555</v>
      </c>
      <c r="H5301">
        <v>8415</v>
      </c>
      <c r="I5301" s="25" t="s">
        <v>2639</v>
      </c>
      <c r="J5301" t="s">
        <v>2946</v>
      </c>
      <c r="M5301" s="49"/>
    </row>
    <row r="5302" spans="6:13" x14ac:dyDescent="0.25">
      <c r="F5302" t="s">
        <v>6622</v>
      </c>
      <c r="G5302">
        <v>56414</v>
      </c>
      <c r="H5302">
        <v>7143</v>
      </c>
      <c r="I5302" s="25" t="s">
        <v>2744</v>
      </c>
      <c r="J5302" t="s">
        <v>2952</v>
      </c>
      <c r="M5302" s="49"/>
    </row>
    <row r="5303" spans="6:13" x14ac:dyDescent="0.25">
      <c r="F5303" t="s">
        <v>6623</v>
      </c>
      <c r="G5303">
        <v>4610</v>
      </c>
      <c r="H5303">
        <v>16077</v>
      </c>
      <c r="I5303" s="25" t="s">
        <v>3005</v>
      </c>
      <c r="J5303" t="s">
        <v>3006</v>
      </c>
      <c r="M5303" s="49"/>
    </row>
    <row r="5304" spans="6:13" x14ac:dyDescent="0.25">
      <c r="F5304" t="s">
        <v>6624</v>
      </c>
      <c r="G5304">
        <v>16945</v>
      </c>
      <c r="H5304">
        <v>12070</v>
      </c>
      <c r="I5304" s="25" t="s">
        <v>2977</v>
      </c>
      <c r="J5304" t="s">
        <v>2937</v>
      </c>
      <c r="M5304" s="49"/>
    </row>
    <row r="5305" spans="6:13" x14ac:dyDescent="0.25">
      <c r="F5305" t="s">
        <v>6625</v>
      </c>
      <c r="G5305">
        <v>96247</v>
      </c>
      <c r="H5305">
        <v>9478</v>
      </c>
      <c r="I5305" s="25" t="s">
        <v>2671</v>
      </c>
      <c r="J5305" t="s">
        <v>3025</v>
      </c>
      <c r="M5305" s="49"/>
    </row>
    <row r="5306" spans="6:13" x14ac:dyDescent="0.25">
      <c r="F5306" t="s">
        <v>6626</v>
      </c>
      <c r="G5306">
        <v>97513</v>
      </c>
      <c r="H5306">
        <v>9678</v>
      </c>
      <c r="I5306" s="25" t="s">
        <v>2671</v>
      </c>
      <c r="J5306" t="s">
        <v>3539</v>
      </c>
      <c r="M5306" s="49"/>
    </row>
    <row r="5307" spans="6:13" x14ac:dyDescent="0.25">
      <c r="F5307" t="s">
        <v>6627</v>
      </c>
      <c r="G5307">
        <v>74544</v>
      </c>
      <c r="H5307">
        <v>8127</v>
      </c>
      <c r="I5307" s="25" t="s">
        <v>2639</v>
      </c>
      <c r="J5307" t="s">
        <v>3747</v>
      </c>
      <c r="M5307" s="49"/>
    </row>
    <row r="5308" spans="6:13" x14ac:dyDescent="0.25">
      <c r="F5308" t="s">
        <v>6628</v>
      </c>
      <c r="G5308">
        <v>74545</v>
      </c>
      <c r="H5308">
        <v>8127</v>
      </c>
      <c r="I5308" s="25" t="s">
        <v>2639</v>
      </c>
      <c r="J5308" t="s">
        <v>3747</v>
      </c>
      <c r="M5308" s="49"/>
    </row>
    <row r="5309" spans="6:13" x14ac:dyDescent="0.25">
      <c r="F5309" t="s">
        <v>6629</v>
      </c>
      <c r="G5309">
        <v>93185</v>
      </c>
      <c r="H5309">
        <v>9372</v>
      </c>
      <c r="I5309" s="25" t="s">
        <v>2671</v>
      </c>
      <c r="J5309" t="s">
        <v>3144</v>
      </c>
      <c r="M5309" s="49"/>
    </row>
    <row r="5310" spans="6:13" x14ac:dyDescent="0.25">
      <c r="F5310" t="s">
        <v>6630</v>
      </c>
      <c r="G5310">
        <v>64720</v>
      </c>
      <c r="H5310">
        <v>6437</v>
      </c>
      <c r="I5310" s="25" t="s">
        <v>2667</v>
      </c>
      <c r="J5310" t="s">
        <v>3295</v>
      </c>
      <c r="M5310" s="49"/>
    </row>
    <row r="5311" spans="6:13" x14ac:dyDescent="0.25">
      <c r="F5311" t="s">
        <v>6631</v>
      </c>
      <c r="G5311">
        <v>14552</v>
      </c>
      <c r="H5311">
        <v>12069</v>
      </c>
      <c r="I5311" s="25" t="s">
        <v>2977</v>
      </c>
      <c r="J5311" t="s">
        <v>3478</v>
      </c>
      <c r="M5311" s="49"/>
    </row>
    <row r="5312" spans="6:13" x14ac:dyDescent="0.25">
      <c r="F5312" t="s">
        <v>6632</v>
      </c>
      <c r="G5312">
        <v>86866</v>
      </c>
      <c r="H5312">
        <v>9772</v>
      </c>
      <c r="I5312" s="25" t="s">
        <v>2671</v>
      </c>
      <c r="J5312" t="s">
        <v>2738</v>
      </c>
      <c r="M5312" s="49"/>
    </row>
    <row r="5313" spans="6:13" x14ac:dyDescent="0.25">
      <c r="F5313" t="s">
        <v>6633</v>
      </c>
      <c r="G5313">
        <v>56357</v>
      </c>
      <c r="H5313">
        <v>7141</v>
      </c>
      <c r="I5313" s="25" t="s">
        <v>2744</v>
      </c>
      <c r="J5313" t="s">
        <v>3009</v>
      </c>
      <c r="M5313" s="49"/>
    </row>
    <row r="5314" spans="6:13" x14ac:dyDescent="0.25">
      <c r="F5314" t="s">
        <v>6634</v>
      </c>
      <c r="G5314">
        <v>24247</v>
      </c>
      <c r="H5314">
        <v>1058</v>
      </c>
      <c r="I5314" s="25" t="s">
        <v>2706</v>
      </c>
      <c r="J5314" t="s">
        <v>2707</v>
      </c>
      <c r="M5314" s="49"/>
    </row>
    <row r="5315" spans="6:13" x14ac:dyDescent="0.25">
      <c r="F5315" t="s">
        <v>2875</v>
      </c>
      <c r="G5315">
        <v>83714</v>
      </c>
      <c r="H5315">
        <v>9182</v>
      </c>
      <c r="I5315" s="25" t="s">
        <v>2671</v>
      </c>
      <c r="J5315" t="s">
        <v>2875</v>
      </c>
      <c r="M5315" s="49"/>
    </row>
    <row r="5316" spans="6:13" x14ac:dyDescent="0.25">
      <c r="F5316" t="s">
        <v>6635</v>
      </c>
      <c r="G5316">
        <v>88487</v>
      </c>
      <c r="H5316">
        <v>8426</v>
      </c>
      <c r="I5316" s="25" t="s">
        <v>2639</v>
      </c>
      <c r="J5316" t="s">
        <v>2702</v>
      </c>
      <c r="M5316" s="49"/>
    </row>
    <row r="5317" spans="6:13" x14ac:dyDescent="0.25">
      <c r="F5317" t="s">
        <v>6636</v>
      </c>
      <c r="G5317">
        <v>99826</v>
      </c>
      <c r="H5317">
        <v>16063</v>
      </c>
      <c r="I5317" s="25" t="s">
        <v>3005</v>
      </c>
      <c r="J5317" t="s">
        <v>3308</v>
      </c>
      <c r="M5317" s="49"/>
    </row>
    <row r="5318" spans="6:13" x14ac:dyDescent="0.25">
      <c r="F5318" t="s">
        <v>6637</v>
      </c>
      <c r="G5318">
        <v>25866</v>
      </c>
      <c r="H5318">
        <v>1054</v>
      </c>
      <c r="I5318" s="25" t="s">
        <v>2706</v>
      </c>
      <c r="J5318" t="s">
        <v>2816</v>
      </c>
      <c r="M5318" s="49"/>
    </row>
    <row r="5319" spans="6:13" x14ac:dyDescent="0.25">
      <c r="F5319" t="s">
        <v>6638</v>
      </c>
      <c r="G5319">
        <v>14715</v>
      </c>
      <c r="H5319">
        <v>12063</v>
      </c>
      <c r="I5319" s="25" t="s">
        <v>2977</v>
      </c>
      <c r="J5319" t="s">
        <v>2802</v>
      </c>
      <c r="M5319" s="49"/>
    </row>
    <row r="5320" spans="6:13" x14ac:dyDescent="0.25">
      <c r="F5320" t="s">
        <v>6638</v>
      </c>
      <c r="G5320">
        <v>14715</v>
      </c>
      <c r="H5320">
        <v>15090</v>
      </c>
      <c r="I5320" s="25" t="s">
        <v>2862</v>
      </c>
      <c r="J5320" t="s">
        <v>3003</v>
      </c>
      <c r="M5320" s="49"/>
    </row>
    <row r="5321" spans="6:13" x14ac:dyDescent="0.25">
      <c r="F5321" t="s">
        <v>6639</v>
      </c>
      <c r="G5321">
        <v>93468</v>
      </c>
      <c r="H5321">
        <v>9372</v>
      </c>
      <c r="I5321" s="25" t="s">
        <v>2671</v>
      </c>
      <c r="J5321" t="s">
        <v>3144</v>
      </c>
      <c r="M5321" s="49"/>
    </row>
    <row r="5322" spans="6:13" x14ac:dyDescent="0.25">
      <c r="F5322" t="s">
        <v>3002</v>
      </c>
      <c r="G5322">
        <v>63897</v>
      </c>
      <c r="H5322">
        <v>9676</v>
      </c>
      <c r="I5322" s="25" t="s">
        <v>2671</v>
      </c>
      <c r="J5322" t="s">
        <v>3002</v>
      </c>
      <c r="M5322" s="49"/>
    </row>
    <row r="5323" spans="6:13" x14ac:dyDescent="0.25">
      <c r="F5323" t="s">
        <v>6640</v>
      </c>
      <c r="G5323">
        <v>18519</v>
      </c>
      <c r="H5323">
        <v>13073</v>
      </c>
      <c r="I5323" s="25" t="s">
        <v>2812</v>
      </c>
      <c r="J5323" t="s">
        <v>2813</v>
      </c>
      <c r="M5323" s="49"/>
    </row>
    <row r="5324" spans="6:13" x14ac:dyDescent="0.25">
      <c r="F5324" t="s">
        <v>6641</v>
      </c>
      <c r="G5324">
        <v>87719</v>
      </c>
      <c r="H5324">
        <v>9778</v>
      </c>
      <c r="I5324" s="25" t="s">
        <v>2671</v>
      </c>
      <c r="J5324" t="s">
        <v>3081</v>
      </c>
      <c r="M5324" s="49"/>
    </row>
    <row r="5325" spans="6:13" x14ac:dyDescent="0.25">
      <c r="F5325" t="s">
        <v>6642</v>
      </c>
      <c r="G5325">
        <v>93349</v>
      </c>
      <c r="H5325">
        <v>9176</v>
      </c>
      <c r="I5325" s="25" t="s">
        <v>2671</v>
      </c>
      <c r="J5325" t="s">
        <v>2723</v>
      </c>
      <c r="M5325" s="49"/>
    </row>
    <row r="5326" spans="6:13" x14ac:dyDescent="0.25">
      <c r="F5326" t="s">
        <v>6643</v>
      </c>
      <c r="G5326">
        <v>32429</v>
      </c>
      <c r="H5326">
        <v>5770</v>
      </c>
      <c r="I5326" s="25" t="s">
        <v>2644</v>
      </c>
      <c r="J5326" t="s">
        <v>2878</v>
      </c>
      <c r="M5326" s="49"/>
    </row>
    <row r="5327" spans="6:13" x14ac:dyDescent="0.25">
      <c r="F5327" t="s">
        <v>6643</v>
      </c>
      <c r="G5327">
        <v>32423</v>
      </c>
      <c r="H5327">
        <v>5770</v>
      </c>
      <c r="I5327" s="25" t="s">
        <v>2644</v>
      </c>
      <c r="J5327" t="s">
        <v>2878</v>
      </c>
      <c r="M5327" s="49"/>
    </row>
    <row r="5328" spans="6:13" x14ac:dyDescent="0.25">
      <c r="F5328" t="s">
        <v>6643</v>
      </c>
      <c r="G5328">
        <v>32425</v>
      </c>
      <c r="H5328">
        <v>5770</v>
      </c>
      <c r="I5328" s="25" t="s">
        <v>2644</v>
      </c>
      <c r="J5328" t="s">
        <v>2878</v>
      </c>
      <c r="M5328" s="49"/>
    </row>
    <row r="5329" spans="6:13" x14ac:dyDescent="0.25">
      <c r="F5329" t="s">
        <v>6643</v>
      </c>
      <c r="G5329">
        <v>32427</v>
      </c>
      <c r="H5329">
        <v>5770</v>
      </c>
      <c r="I5329" s="25" t="s">
        <v>2644</v>
      </c>
      <c r="J5329" t="s">
        <v>2878</v>
      </c>
      <c r="M5329" s="49"/>
    </row>
    <row r="5330" spans="6:13" x14ac:dyDescent="0.25">
      <c r="F5330" t="s">
        <v>6644</v>
      </c>
      <c r="G5330">
        <v>93098</v>
      </c>
      <c r="H5330">
        <v>9375</v>
      </c>
      <c r="I5330" s="25" t="s">
        <v>2671</v>
      </c>
      <c r="J5330" t="s">
        <v>2986</v>
      </c>
      <c r="M5330" s="49"/>
    </row>
    <row r="5331" spans="6:13" x14ac:dyDescent="0.25">
      <c r="F5331" t="s">
        <v>6645</v>
      </c>
      <c r="G5331">
        <v>17252</v>
      </c>
      <c r="H5331">
        <v>13071</v>
      </c>
      <c r="I5331" s="25" t="s">
        <v>2812</v>
      </c>
      <c r="J5331" t="s">
        <v>2712</v>
      </c>
      <c r="M5331" s="49"/>
    </row>
    <row r="5332" spans="6:13" x14ac:dyDescent="0.25">
      <c r="F5332" t="s">
        <v>6646</v>
      </c>
      <c r="G5332">
        <v>87547</v>
      </c>
      <c r="H5332">
        <v>9780</v>
      </c>
      <c r="I5332" s="25" t="s">
        <v>2671</v>
      </c>
      <c r="J5332" t="s">
        <v>2899</v>
      </c>
      <c r="M5332" s="49"/>
    </row>
    <row r="5333" spans="6:13" x14ac:dyDescent="0.25">
      <c r="F5333" t="s">
        <v>6647</v>
      </c>
      <c r="G5333">
        <v>95511</v>
      </c>
      <c r="H5333">
        <v>9472</v>
      </c>
      <c r="I5333" s="25" t="s">
        <v>2671</v>
      </c>
      <c r="J5333" t="s">
        <v>2801</v>
      </c>
      <c r="M5333" s="49"/>
    </row>
    <row r="5334" spans="6:13" x14ac:dyDescent="0.25">
      <c r="F5334" t="s">
        <v>6648</v>
      </c>
      <c r="G5334">
        <v>95490</v>
      </c>
      <c r="H5334">
        <v>9472</v>
      </c>
      <c r="I5334" s="25" t="s">
        <v>2671</v>
      </c>
      <c r="J5334" t="s">
        <v>2801</v>
      </c>
      <c r="M5334" s="49"/>
    </row>
    <row r="5335" spans="6:13" x14ac:dyDescent="0.25">
      <c r="F5335" t="s">
        <v>6649</v>
      </c>
      <c r="G5335">
        <v>24986</v>
      </c>
      <c r="H5335">
        <v>1059</v>
      </c>
      <c r="I5335" s="25" t="s">
        <v>2706</v>
      </c>
      <c r="J5335" t="s">
        <v>2975</v>
      </c>
      <c r="M5335" s="49"/>
    </row>
    <row r="5336" spans="6:13" x14ac:dyDescent="0.25">
      <c r="F5336" t="s">
        <v>6650</v>
      </c>
      <c r="G5336">
        <v>88441</v>
      </c>
      <c r="H5336">
        <v>8426</v>
      </c>
      <c r="I5336" s="25" t="s">
        <v>2639</v>
      </c>
      <c r="J5336" t="s">
        <v>2702</v>
      </c>
      <c r="M5336" s="49"/>
    </row>
    <row r="5337" spans="6:13" x14ac:dyDescent="0.25">
      <c r="F5337" t="s">
        <v>6651</v>
      </c>
      <c r="G5337">
        <v>66851</v>
      </c>
      <c r="H5337">
        <v>7335</v>
      </c>
      <c r="I5337" s="25" t="s">
        <v>2744</v>
      </c>
      <c r="J5337" t="s">
        <v>3464</v>
      </c>
      <c r="M5337" s="49"/>
    </row>
    <row r="5338" spans="6:13" x14ac:dyDescent="0.25">
      <c r="F5338" t="s">
        <v>6651</v>
      </c>
      <c r="G5338">
        <v>66851</v>
      </c>
      <c r="H5338">
        <v>7335</v>
      </c>
      <c r="I5338" s="25" t="s">
        <v>2744</v>
      </c>
      <c r="J5338" t="s">
        <v>3464</v>
      </c>
      <c r="M5338" s="49"/>
    </row>
    <row r="5339" spans="6:13" x14ac:dyDescent="0.25">
      <c r="F5339" t="s">
        <v>6651</v>
      </c>
      <c r="G5339">
        <v>66851</v>
      </c>
      <c r="H5339">
        <v>7340</v>
      </c>
      <c r="I5339" s="25" t="s">
        <v>2744</v>
      </c>
      <c r="J5339" t="s">
        <v>3447</v>
      </c>
      <c r="M5339" s="49"/>
    </row>
    <row r="5340" spans="6:13" x14ac:dyDescent="0.25">
      <c r="F5340" t="s">
        <v>6651</v>
      </c>
      <c r="G5340">
        <v>66851</v>
      </c>
      <c r="H5340">
        <v>7340</v>
      </c>
      <c r="I5340" s="25" t="s">
        <v>2744</v>
      </c>
      <c r="J5340" t="s">
        <v>3447</v>
      </c>
      <c r="M5340" s="49"/>
    </row>
    <row r="5341" spans="6:13" x14ac:dyDescent="0.25">
      <c r="F5341" t="s">
        <v>6652</v>
      </c>
      <c r="G5341">
        <v>91734</v>
      </c>
      <c r="H5341">
        <v>9571</v>
      </c>
      <c r="I5341" s="25" t="s">
        <v>2671</v>
      </c>
      <c r="J5341" t="s">
        <v>2734</v>
      </c>
      <c r="M5341" s="49"/>
    </row>
    <row r="5342" spans="6:13" x14ac:dyDescent="0.25">
      <c r="F5342" t="s">
        <v>6653</v>
      </c>
      <c r="G5342">
        <v>86868</v>
      </c>
      <c r="H5342">
        <v>9772</v>
      </c>
      <c r="I5342" s="25" t="s">
        <v>2671</v>
      </c>
      <c r="J5342" t="s">
        <v>2738</v>
      </c>
      <c r="M5342" s="49"/>
    </row>
    <row r="5343" spans="6:13" x14ac:dyDescent="0.25">
      <c r="F5343" t="s">
        <v>6654</v>
      </c>
      <c r="G5343">
        <v>97785</v>
      </c>
      <c r="H5343">
        <v>9677</v>
      </c>
      <c r="I5343" s="25" t="s">
        <v>2671</v>
      </c>
      <c r="J5343" t="s">
        <v>3148</v>
      </c>
      <c r="M5343" s="49"/>
    </row>
    <row r="5344" spans="6:13" x14ac:dyDescent="0.25">
      <c r="F5344" t="s">
        <v>6655</v>
      </c>
      <c r="G5344">
        <v>21770</v>
      </c>
      <c r="H5344">
        <v>3352</v>
      </c>
      <c r="I5344" s="25" t="s">
        <v>2695</v>
      </c>
      <c r="J5344" t="s">
        <v>2700</v>
      </c>
      <c r="M5344" s="49"/>
    </row>
    <row r="5345" spans="6:13" x14ac:dyDescent="0.25">
      <c r="F5345" t="s">
        <v>6656</v>
      </c>
      <c r="G5345">
        <v>82293</v>
      </c>
      <c r="H5345">
        <v>9179</v>
      </c>
      <c r="I5345" s="25" t="s">
        <v>2671</v>
      </c>
      <c r="J5345" t="s">
        <v>2732</v>
      </c>
      <c r="M5345" s="49"/>
    </row>
    <row r="5346" spans="6:13" x14ac:dyDescent="0.25">
      <c r="F5346" t="s">
        <v>6657</v>
      </c>
      <c r="G5346">
        <v>35756</v>
      </c>
      <c r="H5346">
        <v>6532</v>
      </c>
      <c r="I5346" s="25" t="s">
        <v>2667</v>
      </c>
      <c r="J5346" t="s">
        <v>3176</v>
      </c>
      <c r="M5346" s="49"/>
    </row>
    <row r="5347" spans="6:13" x14ac:dyDescent="0.25">
      <c r="F5347" t="s">
        <v>6658</v>
      </c>
      <c r="G5347">
        <v>82481</v>
      </c>
      <c r="H5347">
        <v>9180</v>
      </c>
      <c r="I5347" s="25" t="s">
        <v>2671</v>
      </c>
      <c r="J5347" t="s">
        <v>2768</v>
      </c>
      <c r="M5347" s="49"/>
    </row>
    <row r="5348" spans="6:13" x14ac:dyDescent="0.25">
      <c r="F5348" t="s">
        <v>6659</v>
      </c>
      <c r="G5348">
        <v>15749</v>
      </c>
      <c r="H5348">
        <v>12061</v>
      </c>
      <c r="I5348" s="25" t="s">
        <v>2977</v>
      </c>
      <c r="J5348" t="s">
        <v>3654</v>
      </c>
      <c r="M5348" s="49"/>
    </row>
    <row r="5349" spans="6:13" x14ac:dyDescent="0.25">
      <c r="F5349" t="s">
        <v>6660</v>
      </c>
      <c r="G5349">
        <v>94360</v>
      </c>
      <c r="H5349">
        <v>9278</v>
      </c>
      <c r="I5349" s="25" t="s">
        <v>2671</v>
      </c>
      <c r="J5349" t="s">
        <v>2791</v>
      </c>
      <c r="M5349" s="49"/>
    </row>
    <row r="5350" spans="6:13" x14ac:dyDescent="0.25">
      <c r="F5350" t="s">
        <v>6661</v>
      </c>
      <c r="G5350">
        <v>84335</v>
      </c>
      <c r="H5350">
        <v>9277</v>
      </c>
      <c r="I5350" s="25" t="s">
        <v>2671</v>
      </c>
      <c r="J5350" t="s">
        <v>3150</v>
      </c>
      <c r="M5350" s="49"/>
    </row>
    <row r="5351" spans="6:13" x14ac:dyDescent="0.25">
      <c r="F5351" t="s">
        <v>6662</v>
      </c>
      <c r="G5351">
        <v>95666</v>
      </c>
      <c r="H5351">
        <v>9377</v>
      </c>
      <c r="I5351" s="25" t="s">
        <v>2671</v>
      </c>
      <c r="J5351" t="s">
        <v>3014</v>
      </c>
      <c r="M5351" s="49"/>
    </row>
    <row r="5352" spans="6:13" x14ac:dyDescent="0.25">
      <c r="F5352" t="s">
        <v>6663</v>
      </c>
      <c r="G5352">
        <v>9648</v>
      </c>
      <c r="H5352">
        <v>14522</v>
      </c>
      <c r="I5352" s="25" t="s">
        <v>2756</v>
      </c>
      <c r="J5352" t="s">
        <v>2721</v>
      </c>
      <c r="M5352" s="49"/>
    </row>
    <row r="5353" spans="6:13" x14ac:dyDescent="0.25">
      <c r="F5353" t="s">
        <v>6664</v>
      </c>
      <c r="G5353">
        <v>96268</v>
      </c>
      <c r="H5353">
        <v>9476</v>
      </c>
      <c r="I5353" s="25" t="s">
        <v>2671</v>
      </c>
      <c r="J5353" t="s">
        <v>6056</v>
      </c>
      <c r="M5353" s="49"/>
    </row>
    <row r="5354" spans="6:13" x14ac:dyDescent="0.25">
      <c r="F5354" t="s">
        <v>6665</v>
      </c>
      <c r="G5354">
        <v>39291</v>
      </c>
      <c r="H5354">
        <v>15086</v>
      </c>
      <c r="I5354" s="25" t="s">
        <v>2862</v>
      </c>
      <c r="J5354" t="s">
        <v>3685</v>
      </c>
      <c r="M5354" s="49"/>
    </row>
    <row r="5355" spans="6:13" x14ac:dyDescent="0.25">
      <c r="F5355" t="s">
        <v>6666</v>
      </c>
      <c r="G5355">
        <v>74219</v>
      </c>
      <c r="H5355">
        <v>8125</v>
      </c>
      <c r="I5355" s="25" t="s">
        <v>2639</v>
      </c>
      <c r="J5355" t="s">
        <v>2681</v>
      </c>
      <c r="M5355" s="49"/>
    </row>
    <row r="5356" spans="6:13" x14ac:dyDescent="0.25">
      <c r="F5356" t="s">
        <v>6667</v>
      </c>
      <c r="G5356">
        <v>4862</v>
      </c>
      <c r="H5356">
        <v>14730</v>
      </c>
      <c r="I5356" s="25" t="s">
        <v>2756</v>
      </c>
      <c r="J5356" t="s">
        <v>2704</v>
      </c>
      <c r="M5356" s="49"/>
    </row>
    <row r="5357" spans="6:13" x14ac:dyDescent="0.25">
      <c r="F5357" t="s">
        <v>6668</v>
      </c>
      <c r="G5357">
        <v>64397</v>
      </c>
      <c r="H5357">
        <v>6432</v>
      </c>
      <c r="I5357" s="25" t="s">
        <v>2667</v>
      </c>
      <c r="J5357" t="s">
        <v>2959</v>
      </c>
      <c r="M5357" s="49"/>
    </row>
    <row r="5358" spans="6:13" x14ac:dyDescent="0.25">
      <c r="F5358" t="s">
        <v>6669</v>
      </c>
      <c r="G5358">
        <v>47441</v>
      </c>
      <c r="H5358">
        <v>5170</v>
      </c>
      <c r="I5358" s="25" t="s">
        <v>2644</v>
      </c>
      <c r="J5358" t="s">
        <v>2949</v>
      </c>
      <c r="M5358" s="49"/>
    </row>
    <row r="5359" spans="6:13" x14ac:dyDescent="0.25">
      <c r="F5359" t="s">
        <v>6669</v>
      </c>
      <c r="G5359">
        <v>47447</v>
      </c>
      <c r="H5359">
        <v>5170</v>
      </c>
      <c r="I5359" s="25" t="s">
        <v>2644</v>
      </c>
      <c r="J5359" t="s">
        <v>2949</v>
      </c>
      <c r="M5359" s="49"/>
    </row>
    <row r="5360" spans="6:13" x14ac:dyDescent="0.25">
      <c r="F5360" t="s">
        <v>6669</v>
      </c>
      <c r="G5360">
        <v>47445</v>
      </c>
      <c r="H5360">
        <v>5170</v>
      </c>
      <c r="I5360" s="25" t="s">
        <v>2644</v>
      </c>
      <c r="J5360" t="s">
        <v>2949</v>
      </c>
      <c r="M5360" s="49"/>
    </row>
    <row r="5361" spans="6:13" x14ac:dyDescent="0.25">
      <c r="F5361" t="s">
        <v>6669</v>
      </c>
      <c r="G5361">
        <v>47443</v>
      </c>
      <c r="H5361">
        <v>5170</v>
      </c>
      <c r="I5361" s="25" t="s">
        <v>2644</v>
      </c>
      <c r="J5361" t="s">
        <v>2949</v>
      </c>
      <c r="M5361" s="49"/>
    </row>
    <row r="5362" spans="6:13" x14ac:dyDescent="0.25">
      <c r="F5362" t="s">
        <v>6670</v>
      </c>
      <c r="G5362">
        <v>56424</v>
      </c>
      <c r="H5362">
        <v>7143</v>
      </c>
      <c r="I5362" s="25" t="s">
        <v>2744</v>
      </c>
      <c r="J5362" t="s">
        <v>2952</v>
      </c>
      <c r="M5362" s="49"/>
    </row>
    <row r="5363" spans="6:13" x14ac:dyDescent="0.25">
      <c r="F5363" t="s">
        <v>6670</v>
      </c>
      <c r="G5363">
        <v>56424</v>
      </c>
      <c r="H5363">
        <v>7143</v>
      </c>
      <c r="I5363" s="25" t="s">
        <v>2744</v>
      </c>
      <c r="J5363" t="s">
        <v>2952</v>
      </c>
      <c r="M5363" s="49"/>
    </row>
    <row r="5364" spans="6:13" x14ac:dyDescent="0.25">
      <c r="F5364" t="s">
        <v>6670</v>
      </c>
      <c r="G5364">
        <v>56424</v>
      </c>
      <c r="H5364">
        <v>7143</v>
      </c>
      <c r="I5364" s="25" t="s">
        <v>2744</v>
      </c>
      <c r="J5364" t="s">
        <v>2952</v>
      </c>
      <c r="M5364" s="49"/>
    </row>
    <row r="5365" spans="6:13" x14ac:dyDescent="0.25">
      <c r="F5365" t="s">
        <v>6671</v>
      </c>
      <c r="G5365">
        <v>73563</v>
      </c>
      <c r="H5365">
        <v>8136</v>
      </c>
      <c r="I5365" s="25" t="s">
        <v>2639</v>
      </c>
      <c r="J5365" t="s">
        <v>2660</v>
      </c>
      <c r="M5365" s="49"/>
    </row>
    <row r="5366" spans="6:13" x14ac:dyDescent="0.25">
      <c r="F5366" t="s">
        <v>6672</v>
      </c>
      <c r="G5366">
        <v>71696</v>
      </c>
      <c r="H5366">
        <v>8118</v>
      </c>
      <c r="I5366" s="25" t="s">
        <v>2639</v>
      </c>
      <c r="J5366" t="s">
        <v>2763</v>
      </c>
      <c r="M5366" s="49"/>
    </row>
    <row r="5367" spans="6:13" x14ac:dyDescent="0.25">
      <c r="F5367" t="s">
        <v>6673</v>
      </c>
      <c r="G5367">
        <v>7987</v>
      </c>
      <c r="H5367">
        <v>16076</v>
      </c>
      <c r="I5367" s="25" t="s">
        <v>3005</v>
      </c>
      <c r="J5367" t="s">
        <v>3204</v>
      </c>
      <c r="M5367" s="49"/>
    </row>
    <row r="5368" spans="6:13" x14ac:dyDescent="0.25">
      <c r="F5368" t="s">
        <v>6674</v>
      </c>
      <c r="G5368">
        <v>59519</v>
      </c>
      <c r="H5368">
        <v>5974</v>
      </c>
      <c r="I5368" s="25" t="s">
        <v>2644</v>
      </c>
      <c r="J5368" t="s">
        <v>2989</v>
      </c>
      <c r="M5368" s="49"/>
    </row>
    <row r="5369" spans="6:13" x14ac:dyDescent="0.25">
      <c r="F5369" t="s">
        <v>6675</v>
      </c>
      <c r="G5369">
        <v>91096</v>
      </c>
      <c r="H5369">
        <v>9572</v>
      </c>
      <c r="I5369" s="25" t="s">
        <v>2671</v>
      </c>
      <c r="J5369" t="s">
        <v>2726</v>
      </c>
      <c r="M5369" s="49"/>
    </row>
    <row r="5370" spans="6:13" x14ac:dyDescent="0.25">
      <c r="F5370" t="s">
        <v>6676</v>
      </c>
      <c r="G5370">
        <v>24405</v>
      </c>
      <c r="H5370">
        <v>1059</v>
      </c>
      <c r="I5370" s="25" t="s">
        <v>2706</v>
      </c>
      <c r="J5370" t="s">
        <v>2975</v>
      </c>
      <c r="M5370" s="49"/>
    </row>
    <row r="5371" spans="6:13" x14ac:dyDescent="0.25">
      <c r="F5371" t="s">
        <v>6677</v>
      </c>
      <c r="G5371">
        <v>21647</v>
      </c>
      <c r="H5371">
        <v>3353</v>
      </c>
      <c r="I5371" s="25" t="s">
        <v>2695</v>
      </c>
      <c r="J5371" t="s">
        <v>2797</v>
      </c>
      <c r="M5371" s="49"/>
    </row>
    <row r="5372" spans="6:13" x14ac:dyDescent="0.25">
      <c r="F5372" t="s">
        <v>6678</v>
      </c>
      <c r="G5372">
        <v>49696</v>
      </c>
      <c r="H5372">
        <v>3453</v>
      </c>
      <c r="I5372" s="25" t="s">
        <v>2695</v>
      </c>
      <c r="J5372" t="s">
        <v>2690</v>
      </c>
      <c r="M5372" s="49"/>
    </row>
    <row r="5373" spans="6:13" x14ac:dyDescent="0.25">
      <c r="F5373" t="s">
        <v>6679</v>
      </c>
      <c r="G5373">
        <v>17237</v>
      </c>
      <c r="H5373">
        <v>13071</v>
      </c>
      <c r="I5373" s="25" t="s">
        <v>2812</v>
      </c>
      <c r="J5373" t="s">
        <v>2712</v>
      </c>
      <c r="M5373" s="49"/>
    </row>
    <row r="5374" spans="6:13" x14ac:dyDescent="0.25">
      <c r="F5374" t="s">
        <v>6679</v>
      </c>
      <c r="G5374">
        <v>17237</v>
      </c>
      <c r="H5374">
        <v>13071</v>
      </c>
      <c r="I5374" s="25" t="s">
        <v>2812</v>
      </c>
      <c r="J5374" t="s">
        <v>2712</v>
      </c>
      <c r="M5374" s="49"/>
    </row>
    <row r="5375" spans="6:13" x14ac:dyDescent="0.25">
      <c r="F5375" t="s">
        <v>6680</v>
      </c>
      <c r="G5375">
        <v>17219</v>
      </c>
      <c r="H5375">
        <v>13071</v>
      </c>
      <c r="I5375" s="25" t="s">
        <v>2812</v>
      </c>
      <c r="J5375" t="s">
        <v>2712</v>
      </c>
      <c r="M5375" s="49"/>
    </row>
    <row r="5376" spans="6:13" x14ac:dyDescent="0.25">
      <c r="F5376" t="s">
        <v>6681</v>
      </c>
      <c r="G5376">
        <v>23879</v>
      </c>
      <c r="H5376">
        <v>1053</v>
      </c>
      <c r="I5376" s="25" t="s">
        <v>2706</v>
      </c>
      <c r="J5376" t="s">
        <v>2814</v>
      </c>
      <c r="M5376" s="49"/>
    </row>
    <row r="5377" spans="6:13" x14ac:dyDescent="0.25">
      <c r="F5377" t="s">
        <v>6682</v>
      </c>
      <c r="G5377">
        <v>63776</v>
      </c>
      <c r="H5377">
        <v>9671</v>
      </c>
      <c r="I5377" s="25" t="s">
        <v>2671</v>
      </c>
      <c r="J5377" t="s">
        <v>3074</v>
      </c>
      <c r="M5377" s="49"/>
    </row>
    <row r="5378" spans="6:13" x14ac:dyDescent="0.25">
      <c r="F5378" t="s">
        <v>6683</v>
      </c>
      <c r="G5378">
        <v>63853</v>
      </c>
      <c r="H5378">
        <v>9676</v>
      </c>
      <c r="I5378" s="25" t="s">
        <v>2671</v>
      </c>
      <c r="J5378" t="s">
        <v>3002</v>
      </c>
      <c r="M5378" s="49"/>
    </row>
    <row r="5379" spans="6:13" x14ac:dyDescent="0.25">
      <c r="F5379" t="s">
        <v>6684</v>
      </c>
      <c r="G5379">
        <v>55278</v>
      </c>
      <c r="H5379">
        <v>7339</v>
      </c>
      <c r="I5379" s="25" t="s">
        <v>2744</v>
      </c>
      <c r="J5379" t="s">
        <v>2859</v>
      </c>
      <c r="M5379" s="49"/>
    </row>
    <row r="5380" spans="6:13" x14ac:dyDescent="0.25">
      <c r="F5380" t="s">
        <v>6684</v>
      </c>
      <c r="G5380">
        <v>55278</v>
      </c>
      <c r="H5380">
        <v>7339</v>
      </c>
      <c r="I5380" s="25" t="s">
        <v>2744</v>
      </c>
      <c r="J5380" t="s">
        <v>2859</v>
      </c>
      <c r="M5380" s="49"/>
    </row>
    <row r="5381" spans="6:13" x14ac:dyDescent="0.25">
      <c r="F5381" t="s">
        <v>6685</v>
      </c>
      <c r="G5381">
        <v>63933</v>
      </c>
      <c r="H5381">
        <v>9676</v>
      </c>
      <c r="I5381" s="25" t="s">
        <v>2671</v>
      </c>
      <c r="J5381" t="s">
        <v>3002</v>
      </c>
      <c r="M5381" s="49"/>
    </row>
    <row r="5382" spans="6:13" x14ac:dyDescent="0.25">
      <c r="F5382" t="s">
        <v>6686</v>
      </c>
      <c r="G5382">
        <v>41238</v>
      </c>
      <c r="H5382">
        <v>5116</v>
      </c>
      <c r="I5382" s="25" t="s">
        <v>2644</v>
      </c>
      <c r="J5382" t="s">
        <v>2883</v>
      </c>
      <c r="M5382" s="49"/>
    </row>
    <row r="5383" spans="6:13" x14ac:dyDescent="0.25">
      <c r="F5383" t="s">
        <v>6686</v>
      </c>
      <c r="G5383">
        <v>41169</v>
      </c>
      <c r="H5383">
        <v>5116</v>
      </c>
      <c r="I5383" s="25" t="s">
        <v>2644</v>
      </c>
      <c r="J5383" t="s">
        <v>2883</v>
      </c>
      <c r="M5383" s="49"/>
    </row>
    <row r="5384" spans="6:13" x14ac:dyDescent="0.25">
      <c r="F5384" t="s">
        <v>6686</v>
      </c>
      <c r="G5384">
        <v>41236</v>
      </c>
      <c r="H5384">
        <v>5116</v>
      </c>
      <c r="I5384" s="25" t="s">
        <v>2644</v>
      </c>
      <c r="J5384" t="s">
        <v>2883</v>
      </c>
      <c r="M5384" s="49"/>
    </row>
    <row r="5385" spans="6:13" x14ac:dyDescent="0.25">
      <c r="F5385" t="s">
        <v>6686</v>
      </c>
      <c r="G5385">
        <v>41063</v>
      </c>
      <c r="H5385">
        <v>5116</v>
      </c>
      <c r="I5385" s="25" t="s">
        <v>2644</v>
      </c>
      <c r="J5385" t="s">
        <v>2883</v>
      </c>
      <c r="M5385" s="49"/>
    </row>
    <row r="5386" spans="6:13" x14ac:dyDescent="0.25">
      <c r="F5386" t="s">
        <v>6686</v>
      </c>
      <c r="G5386">
        <v>41189</v>
      </c>
      <c r="H5386">
        <v>5116</v>
      </c>
      <c r="I5386" s="25" t="s">
        <v>2644</v>
      </c>
      <c r="J5386" t="s">
        <v>2883</v>
      </c>
      <c r="M5386" s="49"/>
    </row>
    <row r="5387" spans="6:13" x14ac:dyDescent="0.25">
      <c r="F5387" t="s">
        <v>6686</v>
      </c>
      <c r="G5387">
        <v>41069</v>
      </c>
      <c r="H5387">
        <v>5116</v>
      </c>
      <c r="I5387" s="25" t="s">
        <v>2644</v>
      </c>
      <c r="J5387" t="s">
        <v>2883</v>
      </c>
      <c r="M5387" s="49"/>
    </row>
    <row r="5388" spans="6:13" x14ac:dyDescent="0.25">
      <c r="F5388" t="s">
        <v>6686</v>
      </c>
      <c r="G5388">
        <v>41061</v>
      </c>
      <c r="H5388">
        <v>5116</v>
      </c>
      <c r="I5388" s="25" t="s">
        <v>2644</v>
      </c>
      <c r="J5388" t="s">
        <v>2883</v>
      </c>
      <c r="M5388" s="49"/>
    </row>
    <row r="5389" spans="6:13" x14ac:dyDescent="0.25">
      <c r="F5389" t="s">
        <v>6686</v>
      </c>
      <c r="G5389">
        <v>41179</v>
      </c>
      <c r="H5389">
        <v>5116</v>
      </c>
      <c r="I5389" s="25" t="s">
        <v>2644</v>
      </c>
      <c r="J5389" t="s">
        <v>2883</v>
      </c>
      <c r="M5389" s="49"/>
    </row>
    <row r="5390" spans="6:13" x14ac:dyDescent="0.25">
      <c r="F5390" t="s">
        <v>6686</v>
      </c>
      <c r="G5390">
        <v>41069</v>
      </c>
      <c r="H5390">
        <v>5116</v>
      </c>
      <c r="I5390" s="25" t="s">
        <v>2644</v>
      </c>
      <c r="J5390" t="s">
        <v>2883</v>
      </c>
      <c r="M5390" s="49"/>
    </row>
    <row r="5391" spans="6:13" x14ac:dyDescent="0.25">
      <c r="F5391" t="s">
        <v>6686</v>
      </c>
      <c r="G5391">
        <v>41063</v>
      </c>
      <c r="H5391">
        <v>5116</v>
      </c>
      <c r="I5391" s="25" t="s">
        <v>2644</v>
      </c>
      <c r="J5391" t="s">
        <v>2883</v>
      </c>
      <c r="M5391" s="49"/>
    </row>
    <row r="5392" spans="6:13" x14ac:dyDescent="0.25">
      <c r="F5392" t="s">
        <v>6686</v>
      </c>
      <c r="G5392">
        <v>41199</v>
      </c>
      <c r="H5392">
        <v>5116</v>
      </c>
      <c r="I5392" s="25" t="s">
        <v>2644</v>
      </c>
      <c r="J5392" t="s">
        <v>2883</v>
      </c>
      <c r="M5392" s="49"/>
    </row>
    <row r="5393" spans="6:13" x14ac:dyDescent="0.25">
      <c r="F5393" t="s">
        <v>6686</v>
      </c>
      <c r="G5393">
        <v>41061</v>
      </c>
      <c r="H5393">
        <v>5116</v>
      </c>
      <c r="I5393" s="25" t="s">
        <v>2644</v>
      </c>
      <c r="J5393" t="s">
        <v>2883</v>
      </c>
      <c r="M5393" s="49"/>
    </row>
    <row r="5394" spans="6:13" x14ac:dyDescent="0.25">
      <c r="F5394" t="s">
        <v>6686</v>
      </c>
      <c r="G5394">
        <v>41068</v>
      </c>
      <c r="H5394">
        <v>5116</v>
      </c>
      <c r="I5394" s="25" t="s">
        <v>2644</v>
      </c>
      <c r="J5394" t="s">
        <v>2883</v>
      </c>
      <c r="M5394" s="49"/>
    </row>
    <row r="5395" spans="6:13" x14ac:dyDescent="0.25">
      <c r="F5395" t="s">
        <v>6686</v>
      </c>
      <c r="G5395">
        <v>41066</v>
      </c>
      <c r="H5395">
        <v>5116</v>
      </c>
      <c r="I5395" s="25" t="s">
        <v>2644</v>
      </c>
      <c r="J5395" t="s">
        <v>2883</v>
      </c>
      <c r="M5395" s="49"/>
    </row>
    <row r="5396" spans="6:13" x14ac:dyDescent="0.25">
      <c r="F5396" t="s">
        <v>6686</v>
      </c>
      <c r="G5396">
        <v>41065</v>
      </c>
      <c r="H5396">
        <v>5116</v>
      </c>
      <c r="I5396" s="25" t="s">
        <v>2644</v>
      </c>
      <c r="J5396" t="s">
        <v>2883</v>
      </c>
      <c r="M5396" s="49"/>
    </row>
    <row r="5397" spans="6:13" x14ac:dyDescent="0.25">
      <c r="F5397" t="s">
        <v>6686</v>
      </c>
      <c r="G5397">
        <v>41239</v>
      </c>
      <c r="H5397">
        <v>5116</v>
      </c>
      <c r="I5397" s="25" t="s">
        <v>2644</v>
      </c>
      <c r="J5397" t="s">
        <v>2883</v>
      </c>
      <c r="M5397" s="49"/>
    </row>
    <row r="5398" spans="6:13" x14ac:dyDescent="0.25">
      <c r="F5398" t="s">
        <v>6686</v>
      </c>
      <c r="G5398">
        <v>41061</v>
      </c>
      <c r="H5398">
        <v>5116</v>
      </c>
      <c r="I5398" s="25" t="s">
        <v>2644</v>
      </c>
      <c r="J5398" t="s">
        <v>2883</v>
      </c>
      <c r="M5398" s="49"/>
    </row>
    <row r="5399" spans="6:13" x14ac:dyDescent="0.25">
      <c r="F5399" t="s">
        <v>6687</v>
      </c>
      <c r="G5399">
        <v>86751</v>
      </c>
      <c r="H5399">
        <v>9779</v>
      </c>
      <c r="I5399" s="25" t="s">
        <v>2671</v>
      </c>
      <c r="J5399" t="s">
        <v>2901</v>
      </c>
      <c r="M5399" s="49"/>
    </row>
    <row r="5400" spans="6:13" x14ac:dyDescent="0.25">
      <c r="F5400" t="s">
        <v>6688</v>
      </c>
      <c r="G5400">
        <v>91614</v>
      </c>
      <c r="H5400">
        <v>9571</v>
      </c>
      <c r="I5400" s="25" t="s">
        <v>2671</v>
      </c>
      <c r="J5400" t="s">
        <v>2734</v>
      </c>
      <c r="M5400" s="49"/>
    </row>
    <row r="5401" spans="6:13" x14ac:dyDescent="0.25">
      <c r="F5401" t="s">
        <v>6689</v>
      </c>
      <c r="G5401">
        <v>78087</v>
      </c>
      <c r="H5401">
        <v>8326</v>
      </c>
      <c r="I5401" s="25" t="s">
        <v>2639</v>
      </c>
      <c r="J5401" t="s">
        <v>3259</v>
      </c>
      <c r="M5401" s="49"/>
    </row>
    <row r="5402" spans="6:13" x14ac:dyDescent="0.25">
      <c r="F5402" t="s">
        <v>6690</v>
      </c>
      <c r="G5402">
        <v>86653</v>
      </c>
      <c r="H5402">
        <v>9779</v>
      </c>
      <c r="I5402" s="25" t="s">
        <v>2671</v>
      </c>
      <c r="J5402" t="s">
        <v>2901</v>
      </c>
      <c r="M5402" s="49"/>
    </row>
    <row r="5403" spans="6:13" x14ac:dyDescent="0.25">
      <c r="F5403" t="s">
        <v>6691</v>
      </c>
      <c r="G5403">
        <v>40789</v>
      </c>
      <c r="H5403">
        <v>5158</v>
      </c>
      <c r="I5403" s="25" t="s">
        <v>2644</v>
      </c>
      <c r="J5403" t="s">
        <v>2873</v>
      </c>
      <c r="M5403" s="49"/>
    </row>
    <row r="5404" spans="6:13" x14ac:dyDescent="0.25">
      <c r="F5404" t="s">
        <v>6692</v>
      </c>
      <c r="G5404">
        <v>24248</v>
      </c>
      <c r="H5404">
        <v>1057</v>
      </c>
      <c r="I5404" s="25" t="s">
        <v>2706</v>
      </c>
      <c r="J5404" t="s">
        <v>2934</v>
      </c>
      <c r="M5404" s="49"/>
    </row>
    <row r="5405" spans="6:13" x14ac:dyDescent="0.25">
      <c r="F5405" t="s">
        <v>6693</v>
      </c>
      <c r="G5405">
        <v>52156</v>
      </c>
      <c r="H5405">
        <v>5334</v>
      </c>
      <c r="I5405" s="25" t="s">
        <v>2644</v>
      </c>
      <c r="J5405" t="s">
        <v>2962</v>
      </c>
      <c r="M5405" s="49"/>
    </row>
    <row r="5406" spans="6:13" x14ac:dyDescent="0.25">
      <c r="F5406" t="s">
        <v>6693</v>
      </c>
      <c r="G5406">
        <v>52156</v>
      </c>
      <c r="H5406">
        <v>5334</v>
      </c>
      <c r="I5406" s="25" t="s">
        <v>2644</v>
      </c>
      <c r="J5406" t="s">
        <v>2962</v>
      </c>
      <c r="M5406" s="49"/>
    </row>
    <row r="5407" spans="6:13" x14ac:dyDescent="0.25">
      <c r="F5407" t="s">
        <v>6693</v>
      </c>
      <c r="G5407">
        <v>52156</v>
      </c>
      <c r="H5407">
        <v>5334</v>
      </c>
      <c r="I5407" s="25" t="s">
        <v>2644</v>
      </c>
      <c r="J5407" t="s">
        <v>2962</v>
      </c>
      <c r="M5407" s="49"/>
    </row>
    <row r="5408" spans="6:13" x14ac:dyDescent="0.25">
      <c r="F5408" t="s">
        <v>6693</v>
      </c>
      <c r="G5408">
        <v>52156</v>
      </c>
      <c r="H5408">
        <v>5334</v>
      </c>
      <c r="I5408" s="25" t="s">
        <v>2644</v>
      </c>
      <c r="J5408" t="s">
        <v>2962</v>
      </c>
      <c r="M5408" s="49"/>
    </row>
    <row r="5409" spans="6:13" x14ac:dyDescent="0.25">
      <c r="F5409" t="s">
        <v>6694</v>
      </c>
      <c r="G5409">
        <v>67590</v>
      </c>
      <c r="H5409">
        <v>7331</v>
      </c>
      <c r="I5409" s="25" t="s">
        <v>2744</v>
      </c>
      <c r="J5409" t="s">
        <v>2650</v>
      </c>
      <c r="M5409" s="49"/>
    </row>
    <row r="5410" spans="6:13" x14ac:dyDescent="0.25">
      <c r="F5410" t="s">
        <v>6695</v>
      </c>
      <c r="G5410">
        <v>71297</v>
      </c>
      <c r="H5410">
        <v>8236</v>
      </c>
      <c r="I5410" s="25" t="s">
        <v>2639</v>
      </c>
      <c r="J5410" t="s">
        <v>3708</v>
      </c>
      <c r="M5410" s="49"/>
    </row>
    <row r="5411" spans="6:13" x14ac:dyDescent="0.25">
      <c r="F5411" t="s">
        <v>6696</v>
      </c>
      <c r="G5411">
        <v>56410</v>
      </c>
      <c r="H5411">
        <v>7143</v>
      </c>
      <c r="I5411" s="25" t="s">
        <v>2744</v>
      </c>
      <c r="J5411" t="s">
        <v>2952</v>
      </c>
      <c r="M5411" s="49"/>
    </row>
    <row r="5412" spans="6:13" x14ac:dyDescent="0.25">
      <c r="F5412" t="s">
        <v>6697</v>
      </c>
      <c r="G5412">
        <v>54472</v>
      </c>
      <c r="H5412">
        <v>7231</v>
      </c>
      <c r="I5412" s="25" t="s">
        <v>2744</v>
      </c>
      <c r="J5412" t="s">
        <v>2664</v>
      </c>
      <c r="M5412" s="49"/>
    </row>
    <row r="5413" spans="6:13" x14ac:dyDescent="0.25">
      <c r="F5413" t="s">
        <v>6697</v>
      </c>
      <c r="G5413">
        <v>54472</v>
      </c>
      <c r="H5413">
        <v>7231</v>
      </c>
      <c r="I5413" s="25" t="s">
        <v>2744</v>
      </c>
      <c r="J5413" t="s">
        <v>2664</v>
      </c>
      <c r="M5413" s="49"/>
    </row>
    <row r="5414" spans="6:13" x14ac:dyDescent="0.25">
      <c r="F5414" t="s">
        <v>6698</v>
      </c>
      <c r="G5414">
        <v>55569</v>
      </c>
      <c r="H5414">
        <v>7133</v>
      </c>
      <c r="I5414" s="25" t="s">
        <v>2744</v>
      </c>
      <c r="J5414" t="s">
        <v>2658</v>
      </c>
      <c r="M5414" s="49"/>
    </row>
    <row r="5415" spans="6:13" x14ac:dyDescent="0.25">
      <c r="F5415" t="s">
        <v>6699</v>
      </c>
      <c r="G5415">
        <v>82272</v>
      </c>
      <c r="H5415">
        <v>9179</v>
      </c>
      <c r="I5415" s="25" t="s">
        <v>2671</v>
      </c>
      <c r="J5415" t="s">
        <v>2732</v>
      </c>
      <c r="M5415" s="49"/>
    </row>
    <row r="5416" spans="6:13" x14ac:dyDescent="0.25">
      <c r="F5416" t="s">
        <v>6700</v>
      </c>
      <c r="G5416">
        <v>26802</v>
      </c>
      <c r="H5416">
        <v>3457</v>
      </c>
      <c r="I5416" s="25" t="s">
        <v>2695</v>
      </c>
      <c r="J5416" t="s">
        <v>2841</v>
      </c>
      <c r="M5416" s="49"/>
    </row>
    <row r="5417" spans="6:13" x14ac:dyDescent="0.25">
      <c r="F5417" t="s">
        <v>6701</v>
      </c>
      <c r="G5417">
        <v>78345</v>
      </c>
      <c r="H5417">
        <v>8335</v>
      </c>
      <c r="I5417" s="25" t="s">
        <v>2639</v>
      </c>
      <c r="J5417" t="s">
        <v>2640</v>
      </c>
      <c r="M5417" s="49"/>
    </row>
    <row r="5418" spans="6:13" x14ac:dyDescent="0.25">
      <c r="F5418" t="s">
        <v>6701</v>
      </c>
      <c r="G5418">
        <v>94554</v>
      </c>
      <c r="H5418">
        <v>9271</v>
      </c>
      <c r="I5418" s="25" t="s">
        <v>2671</v>
      </c>
      <c r="J5418" t="s">
        <v>2793</v>
      </c>
      <c r="M5418" s="49"/>
    </row>
    <row r="5419" spans="6:13" x14ac:dyDescent="0.25">
      <c r="F5419" t="s">
        <v>6702</v>
      </c>
      <c r="G5419">
        <v>85665</v>
      </c>
      <c r="H5419">
        <v>9175</v>
      </c>
      <c r="I5419" s="25" t="s">
        <v>2671</v>
      </c>
      <c r="J5419" t="s">
        <v>3121</v>
      </c>
      <c r="M5419" s="49"/>
    </row>
    <row r="5420" spans="6:13" x14ac:dyDescent="0.25">
      <c r="F5420" t="s">
        <v>6703</v>
      </c>
      <c r="G5420">
        <v>92709</v>
      </c>
      <c r="H5420">
        <v>9374</v>
      </c>
      <c r="I5420" s="25" t="s">
        <v>2671</v>
      </c>
      <c r="J5420" t="s">
        <v>3041</v>
      </c>
      <c r="M5420" s="49"/>
    </row>
    <row r="5421" spans="6:13" x14ac:dyDescent="0.25">
      <c r="F5421" t="s">
        <v>6704</v>
      </c>
      <c r="G5421">
        <v>85368</v>
      </c>
      <c r="H5421">
        <v>9178</v>
      </c>
      <c r="I5421" s="25" t="s">
        <v>2671</v>
      </c>
      <c r="J5421" t="s">
        <v>2936</v>
      </c>
      <c r="M5421" s="49"/>
    </row>
    <row r="5422" spans="6:13" x14ac:dyDescent="0.25">
      <c r="F5422" t="s">
        <v>6705</v>
      </c>
      <c r="G5422">
        <v>85452</v>
      </c>
      <c r="H5422">
        <v>9177</v>
      </c>
      <c r="I5422" s="25" t="s">
        <v>2671</v>
      </c>
      <c r="J5422" t="s">
        <v>3536</v>
      </c>
      <c r="M5422" s="49"/>
    </row>
    <row r="5423" spans="6:13" x14ac:dyDescent="0.25">
      <c r="F5423" t="s">
        <v>6706</v>
      </c>
      <c r="G5423">
        <v>84164</v>
      </c>
      <c r="H5423">
        <v>9279</v>
      </c>
      <c r="I5423" s="25" t="s">
        <v>2671</v>
      </c>
      <c r="J5423" t="s">
        <v>4195</v>
      </c>
      <c r="M5423" s="49"/>
    </row>
    <row r="5424" spans="6:13" x14ac:dyDescent="0.25">
      <c r="F5424" t="s">
        <v>6707</v>
      </c>
      <c r="G5424">
        <v>54497</v>
      </c>
      <c r="H5424">
        <v>7231</v>
      </c>
      <c r="I5424" s="25" t="s">
        <v>2744</v>
      </c>
      <c r="J5424" t="s">
        <v>2664</v>
      </c>
      <c r="M5424" s="49"/>
    </row>
    <row r="5425" spans="6:13" x14ac:dyDescent="0.25">
      <c r="F5425" t="s">
        <v>6708</v>
      </c>
      <c r="G5425">
        <v>64546</v>
      </c>
      <c r="H5425">
        <v>6433</v>
      </c>
      <c r="I5425" s="25" t="s">
        <v>2667</v>
      </c>
      <c r="J5425" t="s">
        <v>3682</v>
      </c>
      <c r="M5425" s="49"/>
    </row>
    <row r="5426" spans="6:13" x14ac:dyDescent="0.25">
      <c r="F5426" t="s">
        <v>6709</v>
      </c>
      <c r="G5426">
        <v>37186</v>
      </c>
      <c r="H5426">
        <v>3155</v>
      </c>
      <c r="I5426" s="25" t="s">
        <v>2695</v>
      </c>
      <c r="J5426" t="s">
        <v>3274</v>
      </c>
      <c r="M5426" s="49"/>
    </row>
    <row r="5427" spans="6:13" x14ac:dyDescent="0.25">
      <c r="F5427" t="s">
        <v>6710</v>
      </c>
      <c r="G5427">
        <v>1468</v>
      </c>
      <c r="H5427">
        <v>14627</v>
      </c>
      <c r="I5427" s="25" t="s">
        <v>2756</v>
      </c>
      <c r="J5427" t="s">
        <v>2872</v>
      </c>
      <c r="M5427" s="49"/>
    </row>
    <row r="5428" spans="6:13" x14ac:dyDescent="0.25">
      <c r="F5428" t="s">
        <v>6711</v>
      </c>
      <c r="G5428">
        <v>69509</v>
      </c>
      <c r="H5428">
        <v>6431</v>
      </c>
      <c r="I5428" s="25" t="s">
        <v>2667</v>
      </c>
      <c r="J5428" t="s">
        <v>2686</v>
      </c>
      <c r="M5428" s="49"/>
    </row>
    <row r="5429" spans="6:13" x14ac:dyDescent="0.25">
      <c r="F5429" t="s">
        <v>6712</v>
      </c>
      <c r="G5429">
        <v>91804</v>
      </c>
      <c r="H5429">
        <v>9176</v>
      </c>
      <c r="I5429" s="25" t="s">
        <v>2671</v>
      </c>
      <c r="J5429" t="s">
        <v>2723</v>
      </c>
      <c r="M5429" s="49"/>
    </row>
    <row r="5430" spans="6:13" x14ac:dyDescent="0.25">
      <c r="F5430" t="s">
        <v>6713</v>
      </c>
      <c r="G5430">
        <v>51597</v>
      </c>
      <c r="H5430">
        <v>5374</v>
      </c>
      <c r="I5430" s="25" t="s">
        <v>2644</v>
      </c>
      <c r="J5430" t="s">
        <v>2902</v>
      </c>
      <c r="M5430" s="49"/>
    </row>
    <row r="5431" spans="6:13" x14ac:dyDescent="0.25">
      <c r="F5431" t="s">
        <v>6714</v>
      </c>
      <c r="G5431">
        <v>34326</v>
      </c>
      <c r="H5431">
        <v>6634</v>
      </c>
      <c r="I5431" s="25" t="s">
        <v>2667</v>
      </c>
      <c r="J5431" t="s">
        <v>2981</v>
      </c>
      <c r="M5431" s="49"/>
    </row>
    <row r="5432" spans="6:13" x14ac:dyDescent="0.25">
      <c r="F5432" t="s">
        <v>6715</v>
      </c>
      <c r="G5432">
        <v>74821</v>
      </c>
      <c r="H5432">
        <v>8225</v>
      </c>
      <c r="I5432" s="25" t="s">
        <v>2639</v>
      </c>
      <c r="J5432" t="s">
        <v>2729</v>
      </c>
      <c r="M5432" s="49"/>
    </row>
    <row r="5433" spans="6:13" x14ac:dyDescent="0.25">
      <c r="F5433" t="s">
        <v>6716</v>
      </c>
      <c r="G5433">
        <v>64756</v>
      </c>
      <c r="H5433">
        <v>6437</v>
      </c>
      <c r="I5433" s="25" t="s">
        <v>2667</v>
      </c>
      <c r="J5433" t="s">
        <v>3295</v>
      </c>
      <c r="M5433" s="49"/>
    </row>
    <row r="5434" spans="6:13" x14ac:dyDescent="0.25">
      <c r="F5434" t="s">
        <v>6717</v>
      </c>
      <c r="G5434">
        <v>72116</v>
      </c>
      <c r="H5434">
        <v>8416</v>
      </c>
      <c r="I5434" s="25" t="s">
        <v>2639</v>
      </c>
      <c r="J5434" t="s">
        <v>3085</v>
      </c>
      <c r="M5434" s="49"/>
    </row>
    <row r="5435" spans="6:13" x14ac:dyDescent="0.25">
      <c r="F5435" t="s">
        <v>6718</v>
      </c>
      <c r="G5435">
        <v>97786</v>
      </c>
      <c r="H5435">
        <v>9672</v>
      </c>
      <c r="I5435" s="25" t="s">
        <v>2671</v>
      </c>
      <c r="J5435" t="s">
        <v>3241</v>
      </c>
      <c r="M5435" s="49"/>
    </row>
    <row r="5436" spans="6:13" x14ac:dyDescent="0.25">
      <c r="F5436" t="s">
        <v>6719</v>
      </c>
      <c r="G5436">
        <v>86753</v>
      </c>
      <c r="H5436">
        <v>9779</v>
      </c>
      <c r="I5436" s="25" t="s">
        <v>2671</v>
      </c>
      <c r="J5436" t="s">
        <v>2901</v>
      </c>
      <c r="M5436" s="49"/>
    </row>
    <row r="5437" spans="6:13" x14ac:dyDescent="0.25">
      <c r="F5437" t="s">
        <v>6720</v>
      </c>
      <c r="G5437">
        <v>93099</v>
      </c>
      <c r="H5437">
        <v>9375</v>
      </c>
      <c r="I5437" s="25" t="s">
        <v>2671</v>
      </c>
      <c r="J5437" t="s">
        <v>2986</v>
      </c>
      <c r="M5437" s="49"/>
    </row>
    <row r="5438" spans="6:13" x14ac:dyDescent="0.25">
      <c r="F5438" t="s">
        <v>6721</v>
      </c>
      <c r="G5438">
        <v>71159</v>
      </c>
      <c r="H5438">
        <v>8115</v>
      </c>
      <c r="I5438" s="25" t="s">
        <v>2639</v>
      </c>
      <c r="J5438" t="s">
        <v>2843</v>
      </c>
      <c r="M5438" s="49"/>
    </row>
    <row r="5439" spans="6:13" x14ac:dyDescent="0.25">
      <c r="F5439" t="s">
        <v>6722</v>
      </c>
      <c r="G5439">
        <v>53804</v>
      </c>
      <c r="H5439">
        <v>5382</v>
      </c>
      <c r="I5439" s="25" t="s">
        <v>2644</v>
      </c>
      <c r="J5439" t="s">
        <v>2919</v>
      </c>
      <c r="M5439" s="49"/>
    </row>
    <row r="5440" spans="6:13" x14ac:dyDescent="0.25">
      <c r="F5440" t="s">
        <v>6723</v>
      </c>
      <c r="G5440">
        <v>6255</v>
      </c>
      <c r="H5440">
        <v>15088</v>
      </c>
      <c r="I5440" s="25" t="s">
        <v>2862</v>
      </c>
      <c r="J5440" t="s">
        <v>2965</v>
      </c>
      <c r="M5440" s="49"/>
    </row>
    <row r="5441" spans="6:13" x14ac:dyDescent="0.25">
      <c r="F5441" t="s">
        <v>6724</v>
      </c>
      <c r="G5441">
        <v>6249</v>
      </c>
      <c r="H5441">
        <v>15088</v>
      </c>
      <c r="I5441" s="25" t="s">
        <v>2862</v>
      </c>
      <c r="J5441" t="s">
        <v>2965</v>
      </c>
      <c r="M5441" s="49"/>
    </row>
    <row r="5442" spans="6:13" x14ac:dyDescent="0.25">
      <c r="F5442" t="s">
        <v>6725</v>
      </c>
      <c r="G5442">
        <v>35325</v>
      </c>
      <c r="H5442">
        <v>6535</v>
      </c>
      <c r="I5442" s="25" t="s">
        <v>2667</v>
      </c>
      <c r="J5442" t="s">
        <v>2967</v>
      </c>
      <c r="M5442" s="49"/>
    </row>
    <row r="5443" spans="6:13" x14ac:dyDescent="0.25">
      <c r="F5443" t="s">
        <v>6726</v>
      </c>
      <c r="G5443">
        <v>69427</v>
      </c>
      <c r="H5443">
        <v>8225</v>
      </c>
      <c r="I5443" s="25" t="s">
        <v>2639</v>
      </c>
      <c r="J5443" t="s">
        <v>2729</v>
      </c>
      <c r="M5443" s="49"/>
    </row>
    <row r="5444" spans="6:13" x14ac:dyDescent="0.25">
      <c r="F5444" t="s">
        <v>6727</v>
      </c>
      <c r="G5444">
        <v>56254</v>
      </c>
      <c r="H5444">
        <v>7135</v>
      </c>
      <c r="I5444" s="25" t="s">
        <v>2744</v>
      </c>
      <c r="J5444" t="s">
        <v>2693</v>
      </c>
      <c r="M5444" s="49"/>
    </row>
    <row r="5445" spans="6:13" x14ac:dyDescent="0.25">
      <c r="F5445" t="s">
        <v>6728</v>
      </c>
      <c r="G5445">
        <v>38539</v>
      </c>
      <c r="H5445">
        <v>3151</v>
      </c>
      <c r="I5445" s="25" t="s">
        <v>2695</v>
      </c>
      <c r="J5445" t="s">
        <v>2747</v>
      </c>
      <c r="M5445" s="49"/>
    </row>
    <row r="5446" spans="6:13" x14ac:dyDescent="0.25">
      <c r="F5446" t="s">
        <v>6729</v>
      </c>
      <c r="G5446">
        <v>57555</v>
      </c>
      <c r="H5446">
        <v>7132</v>
      </c>
      <c r="I5446" s="25" t="s">
        <v>2744</v>
      </c>
      <c r="J5446" t="s">
        <v>3022</v>
      </c>
      <c r="M5446" s="49"/>
    </row>
    <row r="5447" spans="6:13" x14ac:dyDescent="0.25">
      <c r="F5447" t="s">
        <v>6730</v>
      </c>
      <c r="G5447">
        <v>4769</v>
      </c>
      <c r="H5447">
        <v>14730</v>
      </c>
      <c r="I5447" s="25" t="s">
        <v>2756</v>
      </c>
      <c r="J5447" t="s">
        <v>2704</v>
      </c>
      <c r="M5447" s="49"/>
    </row>
    <row r="5448" spans="6:13" x14ac:dyDescent="0.25">
      <c r="F5448" t="s">
        <v>6731</v>
      </c>
      <c r="G5448">
        <v>76461</v>
      </c>
      <c r="H5448">
        <v>8216</v>
      </c>
      <c r="I5448" s="25" t="s">
        <v>2639</v>
      </c>
      <c r="J5448" t="s">
        <v>3185</v>
      </c>
      <c r="M5448" s="49"/>
    </row>
    <row r="5449" spans="6:13" x14ac:dyDescent="0.25">
      <c r="F5449" t="s">
        <v>6732</v>
      </c>
      <c r="G5449">
        <v>75417</v>
      </c>
      <c r="H5449">
        <v>8236</v>
      </c>
      <c r="I5449" s="25" t="s">
        <v>2639</v>
      </c>
      <c r="J5449" t="s">
        <v>3708</v>
      </c>
      <c r="M5449" s="49"/>
    </row>
    <row r="5450" spans="6:13" x14ac:dyDescent="0.25">
      <c r="F5450" t="s">
        <v>6733</v>
      </c>
      <c r="G5450">
        <v>9241</v>
      </c>
      <c r="H5450">
        <v>14522</v>
      </c>
      <c r="I5450" s="25" t="s">
        <v>2756</v>
      </c>
      <c r="J5450" t="s">
        <v>2721</v>
      </c>
      <c r="M5450" s="49"/>
    </row>
    <row r="5451" spans="6:13" x14ac:dyDescent="0.25">
      <c r="F5451" t="s">
        <v>6734</v>
      </c>
      <c r="G5451">
        <v>4931</v>
      </c>
      <c r="H5451">
        <v>12062</v>
      </c>
      <c r="I5451" s="25" t="s">
        <v>2977</v>
      </c>
      <c r="J5451" t="s">
        <v>3310</v>
      </c>
      <c r="M5451" s="49"/>
    </row>
    <row r="5452" spans="6:13" x14ac:dyDescent="0.25">
      <c r="F5452" t="s">
        <v>3095</v>
      </c>
      <c r="G5452">
        <v>84453</v>
      </c>
      <c r="H5452">
        <v>9183</v>
      </c>
      <c r="I5452" s="25" t="s">
        <v>2671</v>
      </c>
      <c r="J5452" t="s">
        <v>3095</v>
      </c>
      <c r="M5452" s="49"/>
    </row>
    <row r="5453" spans="6:13" x14ac:dyDescent="0.25">
      <c r="F5453" t="s">
        <v>6735</v>
      </c>
      <c r="G5453">
        <v>77796</v>
      </c>
      <c r="H5453">
        <v>8317</v>
      </c>
      <c r="I5453" s="25" t="s">
        <v>2639</v>
      </c>
      <c r="J5453" t="s">
        <v>2692</v>
      </c>
      <c r="M5453" s="49"/>
    </row>
    <row r="5454" spans="6:13" x14ac:dyDescent="0.25">
      <c r="F5454" t="s">
        <v>6736</v>
      </c>
      <c r="G5454">
        <v>16567</v>
      </c>
      <c r="H5454">
        <v>12065</v>
      </c>
      <c r="I5454" s="25" t="s">
        <v>2977</v>
      </c>
      <c r="J5454" t="s">
        <v>2904</v>
      </c>
      <c r="M5454" s="49"/>
    </row>
    <row r="5455" spans="6:13" x14ac:dyDescent="0.25">
      <c r="F5455" t="s">
        <v>6737</v>
      </c>
      <c r="G5455">
        <v>69242</v>
      </c>
      <c r="H5455">
        <v>8226</v>
      </c>
      <c r="I5455" s="25" t="s">
        <v>2639</v>
      </c>
      <c r="J5455" t="s">
        <v>3063</v>
      </c>
      <c r="M5455" s="49"/>
    </row>
    <row r="5456" spans="6:13" x14ac:dyDescent="0.25">
      <c r="F5456" t="s">
        <v>6737</v>
      </c>
      <c r="G5456">
        <v>92360</v>
      </c>
      <c r="H5456">
        <v>9373</v>
      </c>
      <c r="I5456" s="25" t="s">
        <v>2671</v>
      </c>
      <c r="J5456" t="s">
        <v>3512</v>
      </c>
      <c r="M5456" s="49"/>
    </row>
    <row r="5457" spans="6:13" x14ac:dyDescent="0.25">
      <c r="F5457" t="s">
        <v>6737</v>
      </c>
      <c r="G5457">
        <v>96172</v>
      </c>
      <c r="H5457">
        <v>9572</v>
      </c>
      <c r="I5457" s="25" t="s">
        <v>2671</v>
      </c>
      <c r="J5457" t="s">
        <v>2726</v>
      </c>
      <c r="M5457" s="49"/>
    </row>
    <row r="5458" spans="6:13" x14ac:dyDescent="0.25">
      <c r="F5458" t="s">
        <v>6738</v>
      </c>
      <c r="G5458">
        <v>73347</v>
      </c>
      <c r="H5458">
        <v>8117</v>
      </c>
      <c r="I5458" s="25" t="s">
        <v>2639</v>
      </c>
      <c r="J5458" t="s">
        <v>2710</v>
      </c>
      <c r="M5458" s="49"/>
    </row>
    <row r="5459" spans="6:13" x14ac:dyDescent="0.25">
      <c r="F5459" t="s">
        <v>6739</v>
      </c>
      <c r="G5459">
        <v>99974</v>
      </c>
      <c r="H5459">
        <v>16064</v>
      </c>
      <c r="I5459" s="25" t="s">
        <v>3005</v>
      </c>
      <c r="J5459" t="s">
        <v>3026</v>
      </c>
      <c r="M5459" s="49"/>
    </row>
    <row r="5460" spans="6:13" x14ac:dyDescent="0.25">
      <c r="F5460" t="s">
        <v>6740</v>
      </c>
      <c r="G5460">
        <v>78259</v>
      </c>
      <c r="H5460">
        <v>8335</v>
      </c>
      <c r="I5460" s="25" t="s">
        <v>2639</v>
      </c>
      <c r="J5460" t="s">
        <v>2640</v>
      </c>
      <c r="M5460" s="49"/>
    </row>
    <row r="5461" spans="6:13" x14ac:dyDescent="0.25">
      <c r="F5461" t="s">
        <v>6741</v>
      </c>
      <c r="G5461">
        <v>63165</v>
      </c>
      <c r="H5461">
        <v>6438</v>
      </c>
      <c r="I5461" s="25" t="s">
        <v>2667</v>
      </c>
      <c r="J5461" t="s">
        <v>4188</v>
      </c>
      <c r="M5461" s="49"/>
    </row>
    <row r="5462" spans="6:13" x14ac:dyDescent="0.25">
      <c r="F5462" t="s">
        <v>6742</v>
      </c>
      <c r="G5462">
        <v>78570</v>
      </c>
      <c r="H5462">
        <v>8327</v>
      </c>
      <c r="I5462" s="25" t="s">
        <v>2639</v>
      </c>
      <c r="J5462" t="s">
        <v>2898</v>
      </c>
      <c r="M5462" s="49"/>
    </row>
    <row r="5463" spans="6:13" x14ac:dyDescent="0.25">
      <c r="F5463" t="s">
        <v>6743</v>
      </c>
      <c r="G5463">
        <v>78357</v>
      </c>
      <c r="H5463">
        <v>8335</v>
      </c>
      <c r="I5463" s="25" t="s">
        <v>2639</v>
      </c>
      <c r="J5463" t="s">
        <v>2640</v>
      </c>
      <c r="M5463" s="49"/>
    </row>
    <row r="5464" spans="6:13" x14ac:dyDescent="0.25">
      <c r="F5464" t="s">
        <v>6744</v>
      </c>
      <c r="G5464">
        <v>64367</v>
      </c>
      <c r="H5464">
        <v>6432</v>
      </c>
      <c r="I5464" s="25" t="s">
        <v>2667</v>
      </c>
      <c r="J5464" t="s">
        <v>2959</v>
      </c>
      <c r="M5464" s="49"/>
    </row>
    <row r="5465" spans="6:13" x14ac:dyDescent="0.25">
      <c r="F5465" t="s">
        <v>6745</v>
      </c>
      <c r="G5465">
        <v>91735</v>
      </c>
      <c r="H5465">
        <v>9577</v>
      </c>
      <c r="I5465" s="25" t="s">
        <v>2671</v>
      </c>
      <c r="J5465" t="s">
        <v>2678</v>
      </c>
      <c r="M5465" s="49"/>
    </row>
    <row r="5466" spans="6:13" x14ac:dyDescent="0.25">
      <c r="F5466" t="s">
        <v>6746</v>
      </c>
      <c r="G5466">
        <v>8262</v>
      </c>
      <c r="H5466">
        <v>14523</v>
      </c>
      <c r="I5466" s="25" t="s">
        <v>2756</v>
      </c>
      <c r="J5466" t="s">
        <v>2757</v>
      </c>
      <c r="M5466" s="49"/>
    </row>
    <row r="5467" spans="6:13" x14ac:dyDescent="0.25">
      <c r="F5467" t="s">
        <v>6747</v>
      </c>
      <c r="G5467">
        <v>6774</v>
      </c>
      <c r="H5467">
        <v>15082</v>
      </c>
      <c r="I5467" s="25" t="s">
        <v>2862</v>
      </c>
      <c r="J5467" t="s">
        <v>2863</v>
      </c>
      <c r="M5467" s="49"/>
    </row>
    <row r="5468" spans="6:13" x14ac:dyDescent="0.25">
      <c r="F5468" t="s">
        <v>6748</v>
      </c>
      <c r="G5468">
        <v>74673</v>
      </c>
      <c r="H5468">
        <v>8126</v>
      </c>
      <c r="I5468" s="25" t="s">
        <v>2639</v>
      </c>
      <c r="J5468" t="s">
        <v>3901</v>
      </c>
      <c r="M5468" s="49"/>
    </row>
    <row r="5469" spans="6:13" x14ac:dyDescent="0.25">
      <c r="F5469" t="s">
        <v>6749</v>
      </c>
      <c r="G5469">
        <v>54486</v>
      </c>
      <c r="H5469">
        <v>7231</v>
      </c>
      <c r="I5469" s="25" t="s">
        <v>2744</v>
      </c>
      <c r="J5469" t="s">
        <v>2664</v>
      </c>
      <c r="M5469" s="49"/>
    </row>
    <row r="5470" spans="6:13" x14ac:dyDescent="0.25">
      <c r="F5470" t="s">
        <v>6750</v>
      </c>
      <c r="G5470">
        <v>45475</v>
      </c>
      <c r="H5470">
        <v>5117</v>
      </c>
      <c r="I5470" s="25" t="s">
        <v>2644</v>
      </c>
      <c r="J5470" t="s">
        <v>6751</v>
      </c>
      <c r="M5470" s="49"/>
    </row>
    <row r="5471" spans="6:13" x14ac:dyDescent="0.25">
      <c r="F5471" t="s">
        <v>6750</v>
      </c>
      <c r="G5471">
        <v>45476</v>
      </c>
      <c r="H5471">
        <v>5117</v>
      </c>
      <c r="I5471" s="25" t="s">
        <v>2644</v>
      </c>
      <c r="J5471" t="s">
        <v>6751</v>
      </c>
      <c r="M5471" s="49"/>
    </row>
    <row r="5472" spans="6:13" x14ac:dyDescent="0.25">
      <c r="F5472" t="s">
        <v>6750</v>
      </c>
      <c r="G5472">
        <v>45472</v>
      </c>
      <c r="H5472">
        <v>5117</v>
      </c>
      <c r="I5472" s="25" t="s">
        <v>2644</v>
      </c>
      <c r="J5472" t="s">
        <v>6751</v>
      </c>
      <c r="M5472" s="49"/>
    </row>
    <row r="5473" spans="6:13" x14ac:dyDescent="0.25">
      <c r="F5473" t="s">
        <v>6750</v>
      </c>
      <c r="G5473">
        <v>45481</v>
      </c>
      <c r="H5473">
        <v>5117</v>
      </c>
      <c r="I5473" s="25" t="s">
        <v>2644</v>
      </c>
      <c r="J5473" t="s">
        <v>6751</v>
      </c>
      <c r="M5473" s="49"/>
    </row>
    <row r="5474" spans="6:13" x14ac:dyDescent="0.25">
      <c r="F5474" t="s">
        <v>6750</v>
      </c>
      <c r="G5474">
        <v>45478</v>
      </c>
      <c r="H5474">
        <v>5117</v>
      </c>
      <c r="I5474" s="25" t="s">
        <v>2644</v>
      </c>
      <c r="J5474" t="s">
        <v>6751</v>
      </c>
      <c r="M5474" s="49"/>
    </row>
    <row r="5475" spans="6:13" x14ac:dyDescent="0.25">
      <c r="F5475" t="s">
        <v>6750</v>
      </c>
      <c r="G5475">
        <v>45468</v>
      </c>
      <c r="H5475">
        <v>5117</v>
      </c>
      <c r="I5475" s="25" t="s">
        <v>2644</v>
      </c>
      <c r="J5475" t="s">
        <v>6751</v>
      </c>
      <c r="M5475" s="49"/>
    </row>
    <row r="5476" spans="6:13" x14ac:dyDescent="0.25">
      <c r="F5476" t="s">
        <v>6750</v>
      </c>
      <c r="G5476">
        <v>45479</v>
      </c>
      <c r="H5476">
        <v>5117</v>
      </c>
      <c r="I5476" s="25" t="s">
        <v>2644</v>
      </c>
      <c r="J5476" t="s">
        <v>6751</v>
      </c>
      <c r="M5476" s="49"/>
    </row>
    <row r="5477" spans="6:13" x14ac:dyDescent="0.25">
      <c r="F5477" t="s">
        <v>6750</v>
      </c>
      <c r="G5477">
        <v>45470</v>
      </c>
      <c r="H5477">
        <v>5117</v>
      </c>
      <c r="I5477" s="25" t="s">
        <v>2644</v>
      </c>
      <c r="J5477" t="s">
        <v>6751</v>
      </c>
      <c r="M5477" s="49"/>
    </row>
    <row r="5478" spans="6:13" x14ac:dyDescent="0.25">
      <c r="F5478" t="s">
        <v>6750</v>
      </c>
      <c r="G5478">
        <v>45473</v>
      </c>
      <c r="H5478">
        <v>5117</v>
      </c>
      <c r="I5478" s="25" t="s">
        <v>2644</v>
      </c>
      <c r="J5478" t="s">
        <v>6751</v>
      </c>
      <c r="M5478" s="49"/>
    </row>
    <row r="5479" spans="6:13" x14ac:dyDescent="0.25">
      <c r="F5479" t="s">
        <v>6752</v>
      </c>
      <c r="G5479">
        <v>56218</v>
      </c>
      <c r="H5479">
        <v>7137</v>
      </c>
      <c r="I5479" s="25" t="s">
        <v>2744</v>
      </c>
      <c r="J5479" t="s">
        <v>2867</v>
      </c>
      <c r="M5479" s="49"/>
    </row>
    <row r="5480" spans="6:13" x14ac:dyDescent="0.25">
      <c r="F5480" t="s">
        <v>6753</v>
      </c>
      <c r="G5480">
        <v>79379</v>
      </c>
      <c r="H5480">
        <v>8315</v>
      </c>
      <c r="I5480" s="25" t="s">
        <v>2639</v>
      </c>
      <c r="J5480" t="s">
        <v>2682</v>
      </c>
      <c r="M5480" s="49"/>
    </row>
    <row r="5481" spans="6:13" x14ac:dyDescent="0.25">
      <c r="F5481" t="s">
        <v>6754</v>
      </c>
      <c r="G5481">
        <v>15299</v>
      </c>
      <c r="H5481">
        <v>12067</v>
      </c>
      <c r="I5481" s="25" t="s">
        <v>2977</v>
      </c>
      <c r="J5481" t="s">
        <v>3332</v>
      </c>
      <c r="M5481" s="49"/>
    </row>
    <row r="5482" spans="6:13" x14ac:dyDescent="0.25">
      <c r="F5482" t="s">
        <v>6755</v>
      </c>
      <c r="G5482">
        <v>8132</v>
      </c>
      <c r="H5482">
        <v>14524</v>
      </c>
      <c r="I5482" s="25" t="s">
        <v>2756</v>
      </c>
      <c r="J5482" t="s">
        <v>4045</v>
      </c>
      <c r="M5482" s="49"/>
    </row>
    <row r="5483" spans="6:13" x14ac:dyDescent="0.25">
      <c r="F5483" t="s">
        <v>6756</v>
      </c>
      <c r="G5483">
        <v>95213</v>
      </c>
      <c r="H5483">
        <v>9475</v>
      </c>
      <c r="I5483" s="25" t="s">
        <v>2671</v>
      </c>
      <c r="J5483" t="s">
        <v>2822</v>
      </c>
      <c r="M5483" s="49"/>
    </row>
    <row r="5484" spans="6:13" x14ac:dyDescent="0.25">
      <c r="F5484" t="s">
        <v>6757</v>
      </c>
      <c r="G5484">
        <v>15374</v>
      </c>
      <c r="H5484">
        <v>12064</v>
      </c>
      <c r="I5484" s="25" t="s">
        <v>2977</v>
      </c>
      <c r="J5484" t="s">
        <v>2864</v>
      </c>
      <c r="M5484" s="49"/>
    </row>
    <row r="5485" spans="6:13" x14ac:dyDescent="0.25">
      <c r="F5485" t="s">
        <v>3168</v>
      </c>
      <c r="G5485">
        <v>80634</v>
      </c>
      <c r="H5485">
        <v>9162</v>
      </c>
      <c r="I5485" s="25" t="s">
        <v>2671</v>
      </c>
      <c r="J5485" t="s">
        <v>5171</v>
      </c>
      <c r="M5485" s="49"/>
    </row>
    <row r="5486" spans="6:13" x14ac:dyDescent="0.25">
      <c r="F5486" t="s">
        <v>3168</v>
      </c>
      <c r="G5486">
        <v>80538</v>
      </c>
      <c r="H5486">
        <v>9162</v>
      </c>
      <c r="I5486" s="25" t="s">
        <v>2671</v>
      </c>
      <c r="J5486" t="s">
        <v>5171</v>
      </c>
      <c r="M5486" s="49"/>
    </row>
    <row r="5487" spans="6:13" x14ac:dyDescent="0.25">
      <c r="F5487" t="s">
        <v>3168</v>
      </c>
      <c r="G5487">
        <v>80992</v>
      </c>
      <c r="H5487">
        <v>9162</v>
      </c>
      <c r="I5487" s="25" t="s">
        <v>2671</v>
      </c>
      <c r="J5487" t="s">
        <v>5171</v>
      </c>
      <c r="M5487" s="49"/>
    </row>
    <row r="5488" spans="6:13" x14ac:dyDescent="0.25">
      <c r="F5488" t="s">
        <v>3168</v>
      </c>
      <c r="G5488">
        <v>80689</v>
      </c>
      <c r="H5488">
        <v>9162</v>
      </c>
      <c r="I5488" s="25" t="s">
        <v>2671</v>
      </c>
      <c r="J5488" t="s">
        <v>5171</v>
      </c>
      <c r="M5488" s="49"/>
    </row>
    <row r="5489" spans="6:13" x14ac:dyDescent="0.25">
      <c r="F5489" t="s">
        <v>3168</v>
      </c>
      <c r="G5489">
        <v>80687</v>
      </c>
      <c r="H5489">
        <v>9162</v>
      </c>
      <c r="I5489" s="25" t="s">
        <v>2671</v>
      </c>
      <c r="J5489" t="s">
        <v>5171</v>
      </c>
      <c r="M5489" s="49"/>
    </row>
    <row r="5490" spans="6:13" x14ac:dyDescent="0.25">
      <c r="F5490" t="s">
        <v>3168</v>
      </c>
      <c r="G5490">
        <v>80802</v>
      </c>
      <c r="H5490">
        <v>9162</v>
      </c>
      <c r="I5490" s="25" t="s">
        <v>2671</v>
      </c>
      <c r="J5490" t="s">
        <v>5171</v>
      </c>
      <c r="M5490" s="49"/>
    </row>
    <row r="5491" spans="6:13" x14ac:dyDescent="0.25">
      <c r="F5491" t="s">
        <v>3168</v>
      </c>
      <c r="G5491">
        <v>81927</v>
      </c>
      <c r="H5491">
        <v>9162</v>
      </c>
      <c r="I5491" s="25" t="s">
        <v>2671</v>
      </c>
      <c r="J5491" t="s">
        <v>5171</v>
      </c>
      <c r="M5491" s="49"/>
    </row>
    <row r="5492" spans="6:13" x14ac:dyDescent="0.25">
      <c r="F5492" t="s">
        <v>3168</v>
      </c>
      <c r="G5492">
        <v>81479</v>
      </c>
      <c r="H5492">
        <v>9162</v>
      </c>
      <c r="I5492" s="25" t="s">
        <v>2671</v>
      </c>
      <c r="J5492" t="s">
        <v>5171</v>
      </c>
      <c r="M5492" s="49"/>
    </row>
    <row r="5493" spans="6:13" x14ac:dyDescent="0.25">
      <c r="F5493" t="s">
        <v>3168</v>
      </c>
      <c r="G5493">
        <v>80797</v>
      </c>
      <c r="H5493">
        <v>9162</v>
      </c>
      <c r="I5493" s="25" t="s">
        <v>2671</v>
      </c>
      <c r="J5493" t="s">
        <v>5171</v>
      </c>
      <c r="M5493" s="49"/>
    </row>
    <row r="5494" spans="6:13" x14ac:dyDescent="0.25">
      <c r="F5494" t="s">
        <v>3168</v>
      </c>
      <c r="G5494">
        <v>80469</v>
      </c>
      <c r="H5494">
        <v>9162</v>
      </c>
      <c r="I5494" s="25" t="s">
        <v>2671</v>
      </c>
      <c r="J5494" t="s">
        <v>5171</v>
      </c>
      <c r="M5494" s="49"/>
    </row>
    <row r="5495" spans="6:13" x14ac:dyDescent="0.25">
      <c r="F5495" t="s">
        <v>3168</v>
      </c>
      <c r="G5495">
        <v>80807</v>
      </c>
      <c r="H5495">
        <v>9162</v>
      </c>
      <c r="I5495" s="25" t="s">
        <v>2671</v>
      </c>
      <c r="J5495" t="s">
        <v>5171</v>
      </c>
      <c r="M5495" s="49"/>
    </row>
    <row r="5496" spans="6:13" x14ac:dyDescent="0.25">
      <c r="F5496" t="s">
        <v>3168</v>
      </c>
      <c r="G5496">
        <v>81669</v>
      </c>
      <c r="H5496">
        <v>9162</v>
      </c>
      <c r="I5496" s="25" t="s">
        <v>2671</v>
      </c>
      <c r="J5496" t="s">
        <v>5171</v>
      </c>
      <c r="M5496" s="49"/>
    </row>
    <row r="5497" spans="6:13" x14ac:dyDescent="0.25">
      <c r="F5497" t="s">
        <v>3168</v>
      </c>
      <c r="G5497">
        <v>81377</v>
      </c>
      <c r="H5497">
        <v>9162</v>
      </c>
      <c r="I5497" s="25" t="s">
        <v>2671</v>
      </c>
      <c r="J5497" t="s">
        <v>5171</v>
      </c>
      <c r="M5497" s="49"/>
    </row>
    <row r="5498" spans="6:13" x14ac:dyDescent="0.25">
      <c r="F5498" t="s">
        <v>3168</v>
      </c>
      <c r="G5498">
        <v>80335</v>
      </c>
      <c r="H5498">
        <v>9162</v>
      </c>
      <c r="I5498" s="25" t="s">
        <v>2671</v>
      </c>
      <c r="J5498" t="s">
        <v>5171</v>
      </c>
      <c r="M5498" s="49"/>
    </row>
    <row r="5499" spans="6:13" x14ac:dyDescent="0.25">
      <c r="F5499" t="s">
        <v>3168</v>
      </c>
      <c r="G5499">
        <v>81541</v>
      </c>
      <c r="H5499">
        <v>9162</v>
      </c>
      <c r="I5499" s="25" t="s">
        <v>2671</v>
      </c>
      <c r="J5499" t="s">
        <v>5171</v>
      </c>
      <c r="M5499" s="49"/>
    </row>
    <row r="5500" spans="6:13" x14ac:dyDescent="0.25">
      <c r="F5500" t="s">
        <v>3168</v>
      </c>
      <c r="G5500">
        <v>81249</v>
      </c>
      <c r="H5500">
        <v>9162</v>
      </c>
      <c r="I5500" s="25" t="s">
        <v>2671</v>
      </c>
      <c r="J5500" t="s">
        <v>5171</v>
      </c>
      <c r="M5500" s="49"/>
    </row>
    <row r="5501" spans="6:13" x14ac:dyDescent="0.25">
      <c r="F5501" t="s">
        <v>3168</v>
      </c>
      <c r="G5501">
        <v>81245</v>
      </c>
      <c r="H5501">
        <v>9162</v>
      </c>
      <c r="I5501" s="25" t="s">
        <v>2671</v>
      </c>
      <c r="J5501" t="s">
        <v>5171</v>
      </c>
      <c r="M5501" s="49"/>
    </row>
    <row r="5502" spans="6:13" x14ac:dyDescent="0.25">
      <c r="F5502" t="s">
        <v>3168</v>
      </c>
      <c r="G5502">
        <v>80337</v>
      </c>
      <c r="H5502">
        <v>9162</v>
      </c>
      <c r="I5502" s="25" t="s">
        <v>2671</v>
      </c>
      <c r="J5502" t="s">
        <v>5171</v>
      </c>
      <c r="M5502" s="49"/>
    </row>
    <row r="5503" spans="6:13" x14ac:dyDescent="0.25">
      <c r="F5503" t="s">
        <v>3168</v>
      </c>
      <c r="G5503">
        <v>81543</v>
      </c>
      <c r="H5503">
        <v>9162</v>
      </c>
      <c r="I5503" s="25" t="s">
        <v>2671</v>
      </c>
      <c r="J5503" t="s">
        <v>5171</v>
      </c>
      <c r="M5503" s="49"/>
    </row>
    <row r="5504" spans="6:13" x14ac:dyDescent="0.25">
      <c r="F5504" t="s">
        <v>3168</v>
      </c>
      <c r="G5504">
        <v>81667</v>
      </c>
      <c r="H5504">
        <v>9162</v>
      </c>
      <c r="I5504" s="25" t="s">
        <v>2671</v>
      </c>
      <c r="J5504" t="s">
        <v>5171</v>
      </c>
      <c r="M5504" s="49"/>
    </row>
    <row r="5505" spans="6:13" x14ac:dyDescent="0.25">
      <c r="F5505" t="s">
        <v>3168</v>
      </c>
      <c r="G5505">
        <v>80339</v>
      </c>
      <c r="H5505">
        <v>9162</v>
      </c>
      <c r="I5505" s="25" t="s">
        <v>2671</v>
      </c>
      <c r="J5505" t="s">
        <v>5171</v>
      </c>
      <c r="M5505" s="49"/>
    </row>
    <row r="5506" spans="6:13" x14ac:dyDescent="0.25">
      <c r="F5506" t="s">
        <v>3168</v>
      </c>
      <c r="G5506">
        <v>80331</v>
      </c>
      <c r="H5506">
        <v>9162</v>
      </c>
      <c r="I5506" s="25" t="s">
        <v>2671</v>
      </c>
      <c r="J5506" t="s">
        <v>5171</v>
      </c>
      <c r="M5506" s="49"/>
    </row>
    <row r="5507" spans="6:13" x14ac:dyDescent="0.25">
      <c r="F5507" t="s">
        <v>3168</v>
      </c>
      <c r="G5507">
        <v>81679</v>
      </c>
      <c r="H5507">
        <v>9162</v>
      </c>
      <c r="I5507" s="25" t="s">
        <v>2671</v>
      </c>
      <c r="J5507" t="s">
        <v>5171</v>
      </c>
      <c r="M5507" s="49"/>
    </row>
    <row r="5508" spans="6:13" x14ac:dyDescent="0.25">
      <c r="F5508" t="s">
        <v>3168</v>
      </c>
      <c r="G5508">
        <v>80636</v>
      </c>
      <c r="H5508">
        <v>9162</v>
      </c>
      <c r="I5508" s="25" t="s">
        <v>2671</v>
      </c>
      <c r="J5508" t="s">
        <v>5171</v>
      </c>
      <c r="M5508" s="49"/>
    </row>
    <row r="5509" spans="6:13" x14ac:dyDescent="0.25">
      <c r="F5509" t="s">
        <v>3168</v>
      </c>
      <c r="G5509">
        <v>80999</v>
      </c>
      <c r="H5509">
        <v>9162</v>
      </c>
      <c r="I5509" s="25" t="s">
        <v>2671</v>
      </c>
      <c r="J5509" t="s">
        <v>5171</v>
      </c>
      <c r="M5509" s="49"/>
    </row>
    <row r="5510" spans="6:13" x14ac:dyDescent="0.25">
      <c r="F5510" t="s">
        <v>3168</v>
      </c>
      <c r="G5510">
        <v>81373</v>
      </c>
      <c r="H5510">
        <v>9162</v>
      </c>
      <c r="I5510" s="25" t="s">
        <v>2671</v>
      </c>
      <c r="J5510" t="s">
        <v>5171</v>
      </c>
      <c r="M5510" s="49"/>
    </row>
    <row r="5511" spans="6:13" x14ac:dyDescent="0.25">
      <c r="F5511" t="s">
        <v>3168</v>
      </c>
      <c r="G5511">
        <v>81369</v>
      </c>
      <c r="H5511">
        <v>9162</v>
      </c>
      <c r="I5511" s="25" t="s">
        <v>2671</v>
      </c>
      <c r="J5511" t="s">
        <v>5171</v>
      </c>
      <c r="M5511" s="49"/>
    </row>
    <row r="5512" spans="6:13" x14ac:dyDescent="0.25">
      <c r="F5512" t="s">
        <v>3168</v>
      </c>
      <c r="G5512">
        <v>80805</v>
      </c>
      <c r="H5512">
        <v>9162</v>
      </c>
      <c r="I5512" s="25" t="s">
        <v>2671</v>
      </c>
      <c r="J5512" t="s">
        <v>5171</v>
      </c>
      <c r="M5512" s="49"/>
    </row>
    <row r="5513" spans="6:13" x14ac:dyDescent="0.25">
      <c r="F5513" t="s">
        <v>3168</v>
      </c>
      <c r="G5513">
        <v>80997</v>
      </c>
      <c r="H5513">
        <v>9162</v>
      </c>
      <c r="I5513" s="25" t="s">
        <v>2671</v>
      </c>
      <c r="J5513" t="s">
        <v>5171</v>
      </c>
      <c r="M5513" s="49"/>
    </row>
    <row r="5514" spans="6:13" x14ac:dyDescent="0.25">
      <c r="F5514" t="s">
        <v>3168</v>
      </c>
      <c r="G5514">
        <v>81476</v>
      </c>
      <c r="H5514">
        <v>9162</v>
      </c>
      <c r="I5514" s="25" t="s">
        <v>2671</v>
      </c>
      <c r="J5514" t="s">
        <v>5171</v>
      </c>
      <c r="M5514" s="49"/>
    </row>
    <row r="5515" spans="6:13" x14ac:dyDescent="0.25">
      <c r="F5515" t="s">
        <v>3168</v>
      </c>
      <c r="G5515">
        <v>80798</v>
      </c>
      <c r="H5515">
        <v>9162</v>
      </c>
      <c r="I5515" s="25" t="s">
        <v>2671</v>
      </c>
      <c r="J5515" t="s">
        <v>5171</v>
      </c>
      <c r="M5515" s="49"/>
    </row>
    <row r="5516" spans="6:13" x14ac:dyDescent="0.25">
      <c r="F5516" t="s">
        <v>3168</v>
      </c>
      <c r="G5516">
        <v>81475</v>
      </c>
      <c r="H5516">
        <v>9162</v>
      </c>
      <c r="I5516" s="25" t="s">
        <v>2671</v>
      </c>
      <c r="J5516" t="s">
        <v>5171</v>
      </c>
      <c r="M5516" s="49"/>
    </row>
    <row r="5517" spans="6:13" x14ac:dyDescent="0.25">
      <c r="F5517" t="s">
        <v>3168</v>
      </c>
      <c r="G5517">
        <v>80993</v>
      </c>
      <c r="H5517">
        <v>9162</v>
      </c>
      <c r="I5517" s="25" t="s">
        <v>2671</v>
      </c>
      <c r="J5517" t="s">
        <v>5171</v>
      </c>
      <c r="M5517" s="49"/>
    </row>
    <row r="5518" spans="6:13" x14ac:dyDescent="0.25">
      <c r="F5518" t="s">
        <v>3168</v>
      </c>
      <c r="G5518">
        <v>81545</v>
      </c>
      <c r="H5518">
        <v>9162</v>
      </c>
      <c r="I5518" s="25" t="s">
        <v>2671</v>
      </c>
      <c r="J5518" t="s">
        <v>5171</v>
      </c>
      <c r="M5518" s="49"/>
    </row>
    <row r="5519" spans="6:13" x14ac:dyDescent="0.25">
      <c r="F5519" t="s">
        <v>3168</v>
      </c>
      <c r="G5519">
        <v>80933</v>
      </c>
      <c r="H5519">
        <v>9162</v>
      </c>
      <c r="I5519" s="25" t="s">
        <v>2671</v>
      </c>
      <c r="J5519" t="s">
        <v>5171</v>
      </c>
      <c r="M5519" s="49"/>
    </row>
    <row r="5520" spans="6:13" x14ac:dyDescent="0.25">
      <c r="F5520" t="s">
        <v>3168</v>
      </c>
      <c r="G5520">
        <v>80796</v>
      </c>
      <c r="H5520">
        <v>9162</v>
      </c>
      <c r="I5520" s="25" t="s">
        <v>2671</v>
      </c>
      <c r="J5520" t="s">
        <v>5171</v>
      </c>
      <c r="M5520" s="49"/>
    </row>
    <row r="5521" spans="6:13" x14ac:dyDescent="0.25">
      <c r="F5521" t="s">
        <v>3168</v>
      </c>
      <c r="G5521">
        <v>81379</v>
      </c>
      <c r="H5521">
        <v>9162</v>
      </c>
      <c r="I5521" s="25" t="s">
        <v>2671</v>
      </c>
      <c r="J5521" t="s">
        <v>5171</v>
      </c>
      <c r="M5521" s="49"/>
    </row>
    <row r="5522" spans="6:13" x14ac:dyDescent="0.25">
      <c r="F5522" t="s">
        <v>3168</v>
      </c>
      <c r="G5522">
        <v>81539</v>
      </c>
      <c r="H5522">
        <v>9162</v>
      </c>
      <c r="I5522" s="25" t="s">
        <v>2671</v>
      </c>
      <c r="J5522" t="s">
        <v>5171</v>
      </c>
      <c r="M5522" s="49"/>
    </row>
    <row r="5523" spans="6:13" x14ac:dyDescent="0.25">
      <c r="F5523" t="s">
        <v>3168</v>
      </c>
      <c r="G5523">
        <v>80939</v>
      </c>
      <c r="H5523">
        <v>9162</v>
      </c>
      <c r="I5523" s="25" t="s">
        <v>2671</v>
      </c>
      <c r="J5523" t="s">
        <v>5171</v>
      </c>
      <c r="M5523" s="49"/>
    </row>
    <row r="5524" spans="6:13" x14ac:dyDescent="0.25">
      <c r="F5524" t="s">
        <v>3168</v>
      </c>
      <c r="G5524">
        <v>81247</v>
      </c>
      <c r="H5524">
        <v>9162</v>
      </c>
      <c r="I5524" s="25" t="s">
        <v>2671</v>
      </c>
      <c r="J5524" t="s">
        <v>5171</v>
      </c>
      <c r="M5524" s="49"/>
    </row>
    <row r="5525" spans="6:13" x14ac:dyDescent="0.25">
      <c r="F5525" t="s">
        <v>3168</v>
      </c>
      <c r="G5525">
        <v>80639</v>
      </c>
      <c r="H5525">
        <v>9162</v>
      </c>
      <c r="I5525" s="25" t="s">
        <v>2671</v>
      </c>
      <c r="J5525" t="s">
        <v>5171</v>
      </c>
      <c r="M5525" s="49"/>
    </row>
    <row r="5526" spans="6:13" x14ac:dyDescent="0.25">
      <c r="F5526" t="s">
        <v>3168</v>
      </c>
      <c r="G5526">
        <v>81371</v>
      </c>
      <c r="H5526">
        <v>9162</v>
      </c>
      <c r="I5526" s="25" t="s">
        <v>2671</v>
      </c>
      <c r="J5526" t="s">
        <v>5171</v>
      </c>
      <c r="M5526" s="49"/>
    </row>
    <row r="5527" spans="6:13" x14ac:dyDescent="0.25">
      <c r="F5527" t="s">
        <v>3168</v>
      </c>
      <c r="G5527">
        <v>80803</v>
      </c>
      <c r="H5527">
        <v>9162</v>
      </c>
      <c r="I5527" s="25" t="s">
        <v>2671</v>
      </c>
      <c r="J5527" t="s">
        <v>5171</v>
      </c>
      <c r="M5527" s="49"/>
    </row>
    <row r="5528" spans="6:13" x14ac:dyDescent="0.25">
      <c r="F5528" t="s">
        <v>3168</v>
      </c>
      <c r="G5528">
        <v>81925</v>
      </c>
      <c r="H5528">
        <v>9162</v>
      </c>
      <c r="I5528" s="25" t="s">
        <v>2671</v>
      </c>
      <c r="J5528" t="s">
        <v>5171</v>
      </c>
      <c r="M5528" s="49"/>
    </row>
    <row r="5529" spans="6:13" x14ac:dyDescent="0.25">
      <c r="F5529" t="s">
        <v>3168</v>
      </c>
      <c r="G5529">
        <v>80995</v>
      </c>
      <c r="H5529">
        <v>9162</v>
      </c>
      <c r="I5529" s="25" t="s">
        <v>2671</v>
      </c>
      <c r="J5529" t="s">
        <v>5171</v>
      </c>
      <c r="M5529" s="49"/>
    </row>
    <row r="5530" spans="6:13" x14ac:dyDescent="0.25">
      <c r="F5530" t="s">
        <v>3168</v>
      </c>
      <c r="G5530">
        <v>80935</v>
      </c>
      <c r="H5530">
        <v>9162</v>
      </c>
      <c r="I5530" s="25" t="s">
        <v>2671</v>
      </c>
      <c r="J5530" t="s">
        <v>5171</v>
      </c>
      <c r="M5530" s="49"/>
    </row>
    <row r="5531" spans="6:13" x14ac:dyDescent="0.25">
      <c r="F5531" t="s">
        <v>3168</v>
      </c>
      <c r="G5531">
        <v>81671</v>
      </c>
      <c r="H5531">
        <v>9162</v>
      </c>
      <c r="I5531" s="25" t="s">
        <v>2671</v>
      </c>
      <c r="J5531" t="s">
        <v>5171</v>
      </c>
      <c r="M5531" s="49"/>
    </row>
    <row r="5532" spans="6:13" x14ac:dyDescent="0.25">
      <c r="F5532" t="s">
        <v>3168</v>
      </c>
      <c r="G5532">
        <v>81829</v>
      </c>
      <c r="H5532">
        <v>9162</v>
      </c>
      <c r="I5532" s="25" t="s">
        <v>2671</v>
      </c>
      <c r="J5532" t="s">
        <v>5171</v>
      </c>
      <c r="M5532" s="49"/>
    </row>
    <row r="5533" spans="6:13" x14ac:dyDescent="0.25">
      <c r="F5533" t="s">
        <v>3168</v>
      </c>
      <c r="G5533">
        <v>81243</v>
      </c>
      <c r="H5533">
        <v>9162</v>
      </c>
      <c r="I5533" s="25" t="s">
        <v>2671</v>
      </c>
      <c r="J5533" t="s">
        <v>5171</v>
      </c>
      <c r="M5533" s="49"/>
    </row>
    <row r="5534" spans="6:13" x14ac:dyDescent="0.25">
      <c r="F5534" t="s">
        <v>3168</v>
      </c>
      <c r="G5534">
        <v>81477</v>
      </c>
      <c r="H5534">
        <v>9162</v>
      </c>
      <c r="I5534" s="25" t="s">
        <v>2671</v>
      </c>
      <c r="J5534" t="s">
        <v>5171</v>
      </c>
      <c r="M5534" s="49"/>
    </row>
    <row r="5535" spans="6:13" x14ac:dyDescent="0.25">
      <c r="F5535" t="s">
        <v>3168</v>
      </c>
      <c r="G5535">
        <v>80804</v>
      </c>
      <c r="H5535">
        <v>9162</v>
      </c>
      <c r="I5535" s="25" t="s">
        <v>2671</v>
      </c>
      <c r="J5535" t="s">
        <v>5171</v>
      </c>
      <c r="M5535" s="49"/>
    </row>
    <row r="5536" spans="6:13" x14ac:dyDescent="0.25">
      <c r="F5536" t="s">
        <v>3168</v>
      </c>
      <c r="G5536">
        <v>80809</v>
      </c>
      <c r="H5536">
        <v>9162</v>
      </c>
      <c r="I5536" s="25" t="s">
        <v>2671</v>
      </c>
      <c r="J5536" t="s">
        <v>5171</v>
      </c>
      <c r="M5536" s="49"/>
    </row>
    <row r="5537" spans="6:13" x14ac:dyDescent="0.25">
      <c r="F5537" t="s">
        <v>3168</v>
      </c>
      <c r="G5537">
        <v>80336</v>
      </c>
      <c r="H5537">
        <v>9162</v>
      </c>
      <c r="I5537" s="25" t="s">
        <v>2671</v>
      </c>
      <c r="J5537" t="s">
        <v>5171</v>
      </c>
      <c r="M5537" s="49"/>
    </row>
    <row r="5538" spans="6:13" x14ac:dyDescent="0.25">
      <c r="F5538" t="s">
        <v>3168</v>
      </c>
      <c r="G5538">
        <v>80333</v>
      </c>
      <c r="H5538">
        <v>9162</v>
      </c>
      <c r="I5538" s="25" t="s">
        <v>2671</v>
      </c>
      <c r="J5538" t="s">
        <v>5171</v>
      </c>
      <c r="M5538" s="49"/>
    </row>
    <row r="5539" spans="6:13" x14ac:dyDescent="0.25">
      <c r="F5539" t="s">
        <v>3168</v>
      </c>
      <c r="G5539">
        <v>80937</v>
      </c>
      <c r="H5539">
        <v>9162</v>
      </c>
      <c r="I5539" s="25" t="s">
        <v>2671</v>
      </c>
      <c r="J5539" t="s">
        <v>5171</v>
      </c>
      <c r="M5539" s="49"/>
    </row>
    <row r="5540" spans="6:13" x14ac:dyDescent="0.25">
      <c r="F5540" t="s">
        <v>3168</v>
      </c>
      <c r="G5540">
        <v>81737</v>
      </c>
      <c r="H5540">
        <v>9162</v>
      </c>
      <c r="I5540" s="25" t="s">
        <v>2671</v>
      </c>
      <c r="J5540" t="s">
        <v>5171</v>
      </c>
      <c r="M5540" s="49"/>
    </row>
    <row r="5541" spans="6:13" x14ac:dyDescent="0.25">
      <c r="F5541" t="s">
        <v>3168</v>
      </c>
      <c r="G5541">
        <v>81735</v>
      </c>
      <c r="H5541">
        <v>9162</v>
      </c>
      <c r="I5541" s="25" t="s">
        <v>2671</v>
      </c>
      <c r="J5541" t="s">
        <v>5171</v>
      </c>
      <c r="M5541" s="49"/>
    </row>
    <row r="5542" spans="6:13" x14ac:dyDescent="0.25">
      <c r="F5542" t="s">
        <v>3168</v>
      </c>
      <c r="G5542">
        <v>80686</v>
      </c>
      <c r="H5542">
        <v>9162</v>
      </c>
      <c r="I5542" s="25" t="s">
        <v>2671</v>
      </c>
      <c r="J5542" t="s">
        <v>5171</v>
      </c>
      <c r="M5542" s="49"/>
    </row>
    <row r="5543" spans="6:13" x14ac:dyDescent="0.25">
      <c r="F5543" t="s">
        <v>3168</v>
      </c>
      <c r="G5543">
        <v>80637</v>
      </c>
      <c r="H5543">
        <v>9162</v>
      </c>
      <c r="I5543" s="25" t="s">
        <v>2671</v>
      </c>
      <c r="J5543" t="s">
        <v>5171</v>
      </c>
      <c r="M5543" s="49"/>
    </row>
    <row r="5544" spans="6:13" x14ac:dyDescent="0.25">
      <c r="F5544" t="s">
        <v>3168</v>
      </c>
      <c r="G5544">
        <v>81677</v>
      </c>
      <c r="H5544">
        <v>9162</v>
      </c>
      <c r="I5544" s="25" t="s">
        <v>2671</v>
      </c>
      <c r="J5544" t="s">
        <v>5171</v>
      </c>
      <c r="M5544" s="49"/>
    </row>
    <row r="5545" spans="6:13" x14ac:dyDescent="0.25">
      <c r="F5545" t="s">
        <v>3168</v>
      </c>
      <c r="G5545">
        <v>81929</v>
      </c>
      <c r="H5545">
        <v>9162</v>
      </c>
      <c r="I5545" s="25" t="s">
        <v>2671</v>
      </c>
      <c r="J5545" t="s">
        <v>5171</v>
      </c>
      <c r="M5545" s="49"/>
    </row>
    <row r="5546" spans="6:13" x14ac:dyDescent="0.25">
      <c r="F5546" t="s">
        <v>3168</v>
      </c>
      <c r="G5546">
        <v>80638</v>
      </c>
      <c r="H5546">
        <v>9162</v>
      </c>
      <c r="I5546" s="25" t="s">
        <v>2671</v>
      </c>
      <c r="J5546" t="s">
        <v>5171</v>
      </c>
      <c r="M5546" s="49"/>
    </row>
    <row r="5547" spans="6:13" x14ac:dyDescent="0.25">
      <c r="F5547" t="s">
        <v>3168</v>
      </c>
      <c r="G5547">
        <v>81545</v>
      </c>
      <c r="H5547">
        <v>9162</v>
      </c>
      <c r="I5547" s="25" t="s">
        <v>2671</v>
      </c>
      <c r="J5547" t="s">
        <v>5171</v>
      </c>
      <c r="M5547" s="49"/>
    </row>
    <row r="5548" spans="6:13" x14ac:dyDescent="0.25">
      <c r="F5548" t="s">
        <v>3168</v>
      </c>
      <c r="G5548">
        <v>80799</v>
      </c>
      <c r="H5548">
        <v>9162</v>
      </c>
      <c r="I5548" s="25" t="s">
        <v>2671</v>
      </c>
      <c r="J5548" t="s">
        <v>5171</v>
      </c>
      <c r="M5548" s="49"/>
    </row>
    <row r="5549" spans="6:13" x14ac:dyDescent="0.25">
      <c r="F5549" t="s">
        <v>3168</v>
      </c>
      <c r="G5549">
        <v>80801</v>
      </c>
      <c r="H5549">
        <v>9162</v>
      </c>
      <c r="I5549" s="25" t="s">
        <v>2671</v>
      </c>
      <c r="J5549" t="s">
        <v>5171</v>
      </c>
      <c r="M5549" s="49"/>
    </row>
    <row r="5550" spans="6:13" x14ac:dyDescent="0.25">
      <c r="F5550" t="s">
        <v>3168</v>
      </c>
      <c r="G5550">
        <v>81375</v>
      </c>
      <c r="H5550">
        <v>9162</v>
      </c>
      <c r="I5550" s="25" t="s">
        <v>2671</v>
      </c>
      <c r="J5550" t="s">
        <v>5171</v>
      </c>
      <c r="M5550" s="49"/>
    </row>
    <row r="5551" spans="6:13" x14ac:dyDescent="0.25">
      <c r="F5551" t="s">
        <v>3168</v>
      </c>
      <c r="G5551">
        <v>81673</v>
      </c>
      <c r="H5551">
        <v>9162</v>
      </c>
      <c r="I5551" s="25" t="s">
        <v>2671</v>
      </c>
      <c r="J5551" t="s">
        <v>5171</v>
      </c>
      <c r="M5551" s="49"/>
    </row>
    <row r="5552" spans="6:13" x14ac:dyDescent="0.25">
      <c r="F5552" t="s">
        <v>3168</v>
      </c>
      <c r="G5552">
        <v>81241</v>
      </c>
      <c r="H5552">
        <v>9162</v>
      </c>
      <c r="I5552" s="25" t="s">
        <v>2671</v>
      </c>
      <c r="J5552" t="s">
        <v>5171</v>
      </c>
      <c r="M5552" s="49"/>
    </row>
    <row r="5553" spans="6:13" x14ac:dyDescent="0.25">
      <c r="F5553" t="s">
        <v>3168</v>
      </c>
      <c r="G5553">
        <v>81547</v>
      </c>
      <c r="H5553">
        <v>9162</v>
      </c>
      <c r="I5553" s="25" t="s">
        <v>2671</v>
      </c>
      <c r="J5553" t="s">
        <v>5171</v>
      </c>
      <c r="M5553" s="49"/>
    </row>
    <row r="5554" spans="6:13" x14ac:dyDescent="0.25">
      <c r="F5554" t="s">
        <v>3168</v>
      </c>
      <c r="G5554">
        <v>81549</v>
      </c>
      <c r="H5554">
        <v>9162</v>
      </c>
      <c r="I5554" s="25" t="s">
        <v>2671</v>
      </c>
      <c r="J5554" t="s">
        <v>5171</v>
      </c>
      <c r="M5554" s="49"/>
    </row>
    <row r="5555" spans="6:13" x14ac:dyDescent="0.25">
      <c r="F5555" t="s">
        <v>3168</v>
      </c>
      <c r="G5555">
        <v>81739</v>
      </c>
      <c r="H5555">
        <v>9162</v>
      </c>
      <c r="I5555" s="25" t="s">
        <v>2671</v>
      </c>
      <c r="J5555" t="s">
        <v>5171</v>
      </c>
      <c r="M5555" s="49"/>
    </row>
    <row r="5556" spans="6:13" x14ac:dyDescent="0.25">
      <c r="F5556" t="s">
        <v>3168</v>
      </c>
      <c r="G5556">
        <v>80539</v>
      </c>
      <c r="H5556">
        <v>9162</v>
      </c>
      <c r="I5556" s="25" t="s">
        <v>2671</v>
      </c>
      <c r="J5556" t="s">
        <v>5171</v>
      </c>
      <c r="M5556" s="49"/>
    </row>
    <row r="5557" spans="6:13" x14ac:dyDescent="0.25">
      <c r="F5557" t="s">
        <v>3168</v>
      </c>
      <c r="G5557">
        <v>81827</v>
      </c>
      <c r="H5557">
        <v>9162</v>
      </c>
      <c r="I5557" s="25" t="s">
        <v>2671</v>
      </c>
      <c r="J5557" t="s">
        <v>5171</v>
      </c>
      <c r="M5557" s="49"/>
    </row>
    <row r="5558" spans="6:13" x14ac:dyDescent="0.25">
      <c r="F5558" t="s">
        <v>3168</v>
      </c>
      <c r="G5558">
        <v>81675</v>
      </c>
      <c r="H5558">
        <v>9162</v>
      </c>
      <c r="I5558" s="25" t="s">
        <v>2671</v>
      </c>
      <c r="J5558" t="s">
        <v>5171</v>
      </c>
      <c r="M5558" s="49"/>
    </row>
    <row r="5559" spans="6:13" x14ac:dyDescent="0.25">
      <c r="F5559" t="s">
        <v>3168</v>
      </c>
      <c r="G5559">
        <v>81825</v>
      </c>
      <c r="H5559">
        <v>9162</v>
      </c>
      <c r="I5559" s="25" t="s">
        <v>2671</v>
      </c>
      <c r="J5559" t="s">
        <v>5171</v>
      </c>
      <c r="M5559" s="49"/>
    </row>
    <row r="5560" spans="6:13" x14ac:dyDescent="0.25">
      <c r="F5560" t="s">
        <v>6758</v>
      </c>
      <c r="G5560">
        <v>7589</v>
      </c>
      <c r="H5560">
        <v>16076</v>
      </c>
      <c r="I5560" s="25" t="s">
        <v>3005</v>
      </c>
      <c r="J5560" t="s">
        <v>3204</v>
      </c>
      <c r="M5560" s="49"/>
    </row>
    <row r="5561" spans="6:13" x14ac:dyDescent="0.25">
      <c r="F5561" t="s">
        <v>6759</v>
      </c>
      <c r="G5561">
        <v>35117</v>
      </c>
      <c r="H5561">
        <v>6534</v>
      </c>
      <c r="I5561" s="25" t="s">
        <v>2667</v>
      </c>
      <c r="J5561" t="s">
        <v>3092</v>
      </c>
      <c r="M5561" s="49"/>
    </row>
    <row r="5562" spans="6:13" x14ac:dyDescent="0.25">
      <c r="F5562" t="s">
        <v>6760</v>
      </c>
      <c r="G5562">
        <v>85126</v>
      </c>
      <c r="H5562">
        <v>9186</v>
      </c>
      <c r="I5562" s="25" t="s">
        <v>2671</v>
      </c>
      <c r="J5562" t="s">
        <v>3215</v>
      </c>
      <c r="M5562" s="49"/>
    </row>
    <row r="5563" spans="6:13" x14ac:dyDescent="0.25">
      <c r="F5563" t="s">
        <v>6761</v>
      </c>
      <c r="G5563">
        <v>91481</v>
      </c>
      <c r="H5563">
        <v>9575</v>
      </c>
      <c r="I5563" s="25" t="s">
        <v>2671</v>
      </c>
      <c r="J5563" t="s">
        <v>3370</v>
      </c>
      <c r="M5563" s="49"/>
    </row>
    <row r="5564" spans="6:13" x14ac:dyDescent="0.25">
      <c r="F5564" t="s">
        <v>6762</v>
      </c>
      <c r="G5564">
        <v>67728</v>
      </c>
      <c r="H5564">
        <v>7333</v>
      </c>
      <c r="I5564" s="25" t="s">
        <v>2744</v>
      </c>
      <c r="J5564" t="s">
        <v>2724</v>
      </c>
      <c r="M5564" s="49"/>
    </row>
    <row r="5565" spans="6:13" x14ac:dyDescent="0.25">
      <c r="F5565" t="s">
        <v>6763</v>
      </c>
      <c r="G5565">
        <v>66981</v>
      </c>
      <c r="H5565">
        <v>7340</v>
      </c>
      <c r="I5565" s="25" t="s">
        <v>2744</v>
      </c>
      <c r="J5565" t="s">
        <v>3447</v>
      </c>
      <c r="M5565" s="49"/>
    </row>
    <row r="5566" spans="6:13" x14ac:dyDescent="0.25">
      <c r="F5566" t="s">
        <v>6764</v>
      </c>
      <c r="G5566">
        <v>74395</v>
      </c>
      <c r="H5566">
        <v>8118</v>
      </c>
      <c r="I5566" s="25" t="s">
        <v>2639</v>
      </c>
      <c r="J5566" t="s">
        <v>2763</v>
      </c>
      <c r="M5566" s="49"/>
    </row>
    <row r="5567" spans="6:13" x14ac:dyDescent="0.25">
      <c r="F5567" t="s">
        <v>6765</v>
      </c>
      <c r="G5567">
        <v>89597</v>
      </c>
      <c r="H5567">
        <v>8425</v>
      </c>
      <c r="I5567" s="25" t="s">
        <v>2639</v>
      </c>
      <c r="J5567" t="s">
        <v>2648</v>
      </c>
      <c r="M5567" s="49"/>
    </row>
    <row r="5568" spans="6:13" x14ac:dyDescent="0.25">
      <c r="F5568" t="s">
        <v>6766</v>
      </c>
      <c r="G5568">
        <v>97702</v>
      </c>
      <c r="H5568">
        <v>9672</v>
      </c>
      <c r="I5568" s="25" t="s">
        <v>2671</v>
      </c>
      <c r="J5568" t="s">
        <v>3241</v>
      </c>
      <c r="M5568" s="49"/>
    </row>
    <row r="5569" spans="6:13" x14ac:dyDescent="0.25">
      <c r="F5569" t="s">
        <v>6767</v>
      </c>
      <c r="G5569">
        <v>86754</v>
      </c>
      <c r="H5569">
        <v>9779</v>
      </c>
      <c r="I5569" s="25" t="s">
        <v>2671</v>
      </c>
      <c r="J5569" t="s">
        <v>2901</v>
      </c>
      <c r="M5569" s="49"/>
    </row>
    <row r="5570" spans="6:13" x14ac:dyDescent="0.25">
      <c r="F5570" t="s">
        <v>6768</v>
      </c>
      <c r="G5570">
        <v>82541</v>
      </c>
      <c r="H5570">
        <v>9173</v>
      </c>
      <c r="I5570" s="25" t="s">
        <v>2671</v>
      </c>
      <c r="J5570" t="s">
        <v>3280</v>
      </c>
      <c r="M5570" s="49"/>
    </row>
    <row r="5571" spans="6:13" x14ac:dyDescent="0.25">
      <c r="F5571" t="s">
        <v>6769</v>
      </c>
      <c r="G5571">
        <v>72525</v>
      </c>
      <c r="H5571">
        <v>8415</v>
      </c>
      <c r="I5571" s="25" t="s">
        <v>2639</v>
      </c>
      <c r="J5571" t="s">
        <v>2946</v>
      </c>
      <c r="M5571" s="49"/>
    </row>
    <row r="5572" spans="6:13" x14ac:dyDescent="0.25">
      <c r="F5572" t="s">
        <v>6770</v>
      </c>
      <c r="G5572">
        <v>29633</v>
      </c>
      <c r="H5572">
        <v>3358</v>
      </c>
      <c r="I5572" s="25" t="s">
        <v>2695</v>
      </c>
      <c r="J5572" t="s">
        <v>2992</v>
      </c>
      <c r="M5572" s="49"/>
    </row>
    <row r="5573" spans="6:13" x14ac:dyDescent="0.25">
      <c r="F5573" t="s">
        <v>6771</v>
      </c>
      <c r="G5573">
        <v>48159</v>
      </c>
      <c r="H5573">
        <v>5515</v>
      </c>
      <c r="I5573" s="25" t="s">
        <v>2644</v>
      </c>
      <c r="J5573" t="s">
        <v>2885</v>
      </c>
      <c r="M5573" s="49"/>
    </row>
    <row r="5574" spans="6:13" x14ac:dyDescent="0.25">
      <c r="F5574" t="s">
        <v>6771</v>
      </c>
      <c r="G5574">
        <v>48151</v>
      </c>
      <c r="H5574">
        <v>5515</v>
      </c>
      <c r="I5574" s="25" t="s">
        <v>2644</v>
      </c>
      <c r="J5574" t="s">
        <v>2885</v>
      </c>
      <c r="M5574" s="49"/>
    </row>
    <row r="5575" spans="6:13" x14ac:dyDescent="0.25">
      <c r="F5575" t="s">
        <v>6771</v>
      </c>
      <c r="G5575">
        <v>48161</v>
      </c>
      <c r="H5575">
        <v>5515</v>
      </c>
      <c r="I5575" s="25" t="s">
        <v>2644</v>
      </c>
      <c r="J5575" t="s">
        <v>2885</v>
      </c>
      <c r="M5575" s="49"/>
    </row>
    <row r="5576" spans="6:13" x14ac:dyDescent="0.25">
      <c r="F5576" t="s">
        <v>6771</v>
      </c>
      <c r="G5576">
        <v>48147</v>
      </c>
      <c r="H5576">
        <v>5515</v>
      </c>
      <c r="I5576" s="25" t="s">
        <v>2644</v>
      </c>
      <c r="J5576" t="s">
        <v>2885</v>
      </c>
      <c r="M5576" s="49"/>
    </row>
    <row r="5577" spans="6:13" x14ac:dyDescent="0.25">
      <c r="F5577" t="s">
        <v>6771</v>
      </c>
      <c r="G5577">
        <v>48145</v>
      </c>
      <c r="H5577">
        <v>5515</v>
      </c>
      <c r="I5577" s="25" t="s">
        <v>2644</v>
      </c>
      <c r="J5577" t="s">
        <v>2885</v>
      </c>
      <c r="M5577" s="49"/>
    </row>
    <row r="5578" spans="6:13" x14ac:dyDescent="0.25">
      <c r="F5578" t="s">
        <v>6771</v>
      </c>
      <c r="G5578">
        <v>48149</v>
      </c>
      <c r="H5578">
        <v>5515</v>
      </c>
      <c r="I5578" s="25" t="s">
        <v>2644</v>
      </c>
      <c r="J5578" t="s">
        <v>2885</v>
      </c>
      <c r="M5578" s="49"/>
    </row>
    <row r="5579" spans="6:13" x14ac:dyDescent="0.25">
      <c r="F5579" t="s">
        <v>6771</v>
      </c>
      <c r="G5579">
        <v>48153</v>
      </c>
      <c r="H5579">
        <v>5515</v>
      </c>
      <c r="I5579" s="25" t="s">
        <v>2644</v>
      </c>
      <c r="J5579" t="s">
        <v>2885</v>
      </c>
      <c r="M5579" s="49"/>
    </row>
    <row r="5580" spans="6:13" x14ac:dyDescent="0.25">
      <c r="F5580" t="s">
        <v>6771</v>
      </c>
      <c r="G5580">
        <v>48157</v>
      </c>
      <c r="H5580">
        <v>5515</v>
      </c>
      <c r="I5580" s="25" t="s">
        <v>2644</v>
      </c>
      <c r="J5580" t="s">
        <v>2885</v>
      </c>
      <c r="M5580" s="49"/>
    </row>
    <row r="5581" spans="6:13" x14ac:dyDescent="0.25">
      <c r="F5581" t="s">
        <v>6771</v>
      </c>
      <c r="G5581">
        <v>48165</v>
      </c>
      <c r="H5581">
        <v>5515</v>
      </c>
      <c r="I5581" s="25" t="s">
        <v>2644</v>
      </c>
      <c r="J5581" t="s">
        <v>2885</v>
      </c>
      <c r="M5581" s="49"/>
    </row>
    <row r="5582" spans="6:13" x14ac:dyDescent="0.25">
      <c r="F5582" t="s">
        <v>6771</v>
      </c>
      <c r="G5582">
        <v>48167</v>
      </c>
      <c r="H5582">
        <v>5515</v>
      </c>
      <c r="I5582" s="25" t="s">
        <v>2644</v>
      </c>
      <c r="J5582" t="s">
        <v>2885</v>
      </c>
      <c r="M5582" s="49"/>
    </row>
    <row r="5583" spans="6:13" x14ac:dyDescent="0.25">
      <c r="F5583" t="s">
        <v>6771</v>
      </c>
      <c r="G5583">
        <v>48163</v>
      </c>
      <c r="H5583">
        <v>5515</v>
      </c>
      <c r="I5583" s="25" t="s">
        <v>2644</v>
      </c>
      <c r="J5583" t="s">
        <v>2885</v>
      </c>
      <c r="M5583" s="49"/>
    </row>
    <row r="5584" spans="6:13" x14ac:dyDescent="0.25">
      <c r="F5584" t="s">
        <v>6771</v>
      </c>
      <c r="G5584">
        <v>48155</v>
      </c>
      <c r="H5584">
        <v>5515</v>
      </c>
      <c r="I5584" s="25" t="s">
        <v>2644</v>
      </c>
      <c r="J5584" t="s">
        <v>2885</v>
      </c>
      <c r="M5584" s="49"/>
    </row>
    <row r="5585" spans="6:13" x14ac:dyDescent="0.25">
      <c r="F5585" t="s">
        <v>6771</v>
      </c>
      <c r="G5585">
        <v>48143</v>
      </c>
      <c r="H5585">
        <v>5515</v>
      </c>
      <c r="I5585" s="25" t="s">
        <v>2644</v>
      </c>
      <c r="J5585" t="s">
        <v>2885</v>
      </c>
      <c r="M5585" s="49"/>
    </row>
    <row r="5586" spans="6:13" x14ac:dyDescent="0.25">
      <c r="F5586" t="s">
        <v>6771</v>
      </c>
      <c r="G5586">
        <v>64839</v>
      </c>
      <c r="H5586">
        <v>6432</v>
      </c>
      <c r="I5586" s="25" t="s">
        <v>2667</v>
      </c>
      <c r="J5586" t="s">
        <v>2959</v>
      </c>
      <c r="M5586" s="49"/>
    </row>
    <row r="5587" spans="6:13" x14ac:dyDescent="0.25">
      <c r="F5587" t="s">
        <v>6771</v>
      </c>
      <c r="G5587">
        <v>86692</v>
      </c>
      <c r="H5587">
        <v>9779</v>
      </c>
      <c r="I5587" s="25" t="s">
        <v>2671</v>
      </c>
      <c r="J5587" t="s">
        <v>2901</v>
      </c>
      <c r="M5587" s="49"/>
    </row>
    <row r="5588" spans="6:13" x14ac:dyDescent="0.25">
      <c r="F5588" t="s">
        <v>6772</v>
      </c>
      <c r="G5588">
        <v>25587</v>
      </c>
      <c r="H5588">
        <v>1061</v>
      </c>
      <c r="I5588" s="25" t="s">
        <v>2706</v>
      </c>
      <c r="J5588" t="s">
        <v>2998</v>
      </c>
      <c r="M5588" s="49"/>
    </row>
    <row r="5589" spans="6:13" x14ac:dyDescent="0.25">
      <c r="F5589" t="s">
        <v>6773</v>
      </c>
      <c r="G5589">
        <v>86505</v>
      </c>
      <c r="H5589">
        <v>9774</v>
      </c>
      <c r="I5589" s="25" t="s">
        <v>2671</v>
      </c>
      <c r="J5589" t="s">
        <v>2826</v>
      </c>
      <c r="M5589" s="49"/>
    </row>
    <row r="5590" spans="6:13" x14ac:dyDescent="0.25">
      <c r="F5590" t="s">
        <v>6774</v>
      </c>
      <c r="G5590">
        <v>56294</v>
      </c>
      <c r="H5590">
        <v>7137</v>
      </c>
      <c r="I5590" s="25" t="s">
        <v>2744</v>
      </c>
      <c r="J5590" t="s">
        <v>2867</v>
      </c>
      <c r="M5590" s="49"/>
    </row>
    <row r="5591" spans="6:13" x14ac:dyDescent="0.25">
      <c r="F5591" t="s">
        <v>6775</v>
      </c>
      <c r="G5591">
        <v>55424</v>
      </c>
      <c r="H5591">
        <v>7339</v>
      </c>
      <c r="I5591" s="25" t="s">
        <v>2744</v>
      </c>
      <c r="J5591" t="s">
        <v>2859</v>
      </c>
      <c r="M5591" s="49"/>
    </row>
    <row r="5592" spans="6:13" x14ac:dyDescent="0.25">
      <c r="F5592" t="s">
        <v>6776</v>
      </c>
      <c r="G5592">
        <v>79244</v>
      </c>
      <c r="H5592">
        <v>8315</v>
      </c>
      <c r="I5592" s="25" t="s">
        <v>2639</v>
      </c>
      <c r="J5592" t="s">
        <v>2682</v>
      </c>
      <c r="M5592" s="49"/>
    </row>
    <row r="5593" spans="6:13" x14ac:dyDescent="0.25">
      <c r="F5593" t="s">
        <v>6777</v>
      </c>
      <c r="G5593">
        <v>35516</v>
      </c>
      <c r="H5593">
        <v>6440</v>
      </c>
      <c r="I5593" s="25" t="s">
        <v>2667</v>
      </c>
      <c r="J5593" t="s">
        <v>3036</v>
      </c>
      <c r="M5593" s="49"/>
    </row>
    <row r="5594" spans="6:13" x14ac:dyDescent="0.25">
      <c r="F5594" t="s">
        <v>6778</v>
      </c>
      <c r="G5594">
        <v>79730</v>
      </c>
      <c r="H5594">
        <v>8337</v>
      </c>
      <c r="I5594" s="25" t="s">
        <v>2639</v>
      </c>
      <c r="J5594" t="s">
        <v>2869</v>
      </c>
      <c r="M5594" s="49"/>
    </row>
    <row r="5595" spans="6:13" x14ac:dyDescent="0.25">
      <c r="F5595" t="s">
        <v>6779</v>
      </c>
      <c r="G5595">
        <v>82418</v>
      </c>
      <c r="H5595">
        <v>9180</v>
      </c>
      <c r="I5595" s="25" t="s">
        <v>2671</v>
      </c>
      <c r="J5595" t="s">
        <v>2768</v>
      </c>
      <c r="M5595" s="49"/>
    </row>
    <row r="5596" spans="6:13" x14ac:dyDescent="0.25">
      <c r="F5596" t="s">
        <v>6780</v>
      </c>
      <c r="G5596">
        <v>71540</v>
      </c>
      <c r="H5596">
        <v>8119</v>
      </c>
      <c r="I5596" s="25" t="s">
        <v>2639</v>
      </c>
      <c r="J5596" t="s">
        <v>2908</v>
      </c>
      <c r="M5596" s="49"/>
    </row>
    <row r="5597" spans="6:13" x14ac:dyDescent="0.25">
      <c r="F5597" t="s">
        <v>6781</v>
      </c>
      <c r="G5597">
        <v>73557</v>
      </c>
      <c r="H5597">
        <v>8136</v>
      </c>
      <c r="I5597" s="25" t="s">
        <v>2639</v>
      </c>
      <c r="J5597" t="s">
        <v>2660</v>
      </c>
      <c r="M5597" s="49"/>
    </row>
    <row r="5598" spans="6:13" x14ac:dyDescent="0.25">
      <c r="F5598" t="s">
        <v>6782</v>
      </c>
      <c r="G5598">
        <v>67112</v>
      </c>
      <c r="H5598">
        <v>7338</v>
      </c>
      <c r="I5598" s="25" t="s">
        <v>2744</v>
      </c>
      <c r="J5598" t="s">
        <v>3069</v>
      </c>
      <c r="M5598" s="49"/>
    </row>
    <row r="5599" spans="6:13" x14ac:dyDescent="0.25">
      <c r="F5599" t="s">
        <v>6783</v>
      </c>
      <c r="G5599">
        <v>8499</v>
      </c>
      <c r="H5599">
        <v>14523</v>
      </c>
      <c r="I5599" s="25" t="s">
        <v>2756</v>
      </c>
      <c r="J5599" t="s">
        <v>2757</v>
      </c>
      <c r="M5599" s="49"/>
    </row>
    <row r="5600" spans="6:13" x14ac:dyDescent="0.25">
      <c r="F5600" t="s">
        <v>6784</v>
      </c>
      <c r="G5600">
        <v>92507</v>
      </c>
      <c r="H5600">
        <v>9376</v>
      </c>
      <c r="I5600" s="25" t="s">
        <v>2671</v>
      </c>
      <c r="J5600" t="s">
        <v>3011</v>
      </c>
      <c r="M5600" s="49"/>
    </row>
    <row r="5601" spans="6:13" x14ac:dyDescent="0.25">
      <c r="F5601" t="s">
        <v>6785</v>
      </c>
      <c r="G5601">
        <v>58769</v>
      </c>
      <c r="H5601">
        <v>5962</v>
      </c>
      <c r="I5601" s="25" t="s">
        <v>2644</v>
      </c>
      <c r="J5601" t="s">
        <v>2860</v>
      </c>
      <c r="M5601" s="49"/>
    </row>
    <row r="5602" spans="6:13" x14ac:dyDescent="0.25">
      <c r="F5602" t="s">
        <v>6786</v>
      </c>
      <c r="G5602">
        <v>55299</v>
      </c>
      <c r="H5602">
        <v>7339</v>
      </c>
      <c r="I5602" s="25" t="s">
        <v>2744</v>
      </c>
      <c r="J5602" t="s">
        <v>2859</v>
      </c>
      <c r="M5602" s="49"/>
    </row>
    <row r="5603" spans="6:13" x14ac:dyDescent="0.25">
      <c r="F5603" t="s">
        <v>6787</v>
      </c>
      <c r="G5603">
        <v>95697</v>
      </c>
      <c r="H5603">
        <v>9479</v>
      </c>
      <c r="I5603" s="25" t="s">
        <v>2671</v>
      </c>
      <c r="J5603" t="s">
        <v>3057</v>
      </c>
      <c r="M5603" s="49"/>
    </row>
    <row r="5604" spans="6:13" x14ac:dyDescent="0.25">
      <c r="F5604" t="s">
        <v>6788</v>
      </c>
      <c r="G5604">
        <v>72202</v>
      </c>
      <c r="H5604">
        <v>8235</v>
      </c>
      <c r="I5604" s="25" t="s">
        <v>2639</v>
      </c>
      <c r="J5604" t="s">
        <v>3043</v>
      </c>
      <c r="M5604" s="49"/>
    </row>
    <row r="5605" spans="6:13" x14ac:dyDescent="0.25">
      <c r="F5605" t="s">
        <v>6789</v>
      </c>
      <c r="G5605">
        <v>23866</v>
      </c>
      <c r="H5605">
        <v>1060</v>
      </c>
      <c r="I5605" s="25" t="s">
        <v>2706</v>
      </c>
      <c r="J5605" t="s">
        <v>2984</v>
      </c>
      <c r="M5605" s="49"/>
    </row>
    <row r="5606" spans="6:13" x14ac:dyDescent="0.25">
      <c r="F5606" t="s">
        <v>6790</v>
      </c>
      <c r="G5606">
        <v>21369</v>
      </c>
      <c r="H5606">
        <v>3355</v>
      </c>
      <c r="I5606" s="25" t="s">
        <v>2695</v>
      </c>
      <c r="J5606" t="s">
        <v>2750</v>
      </c>
      <c r="M5606" s="49"/>
    </row>
    <row r="5607" spans="6:13" x14ac:dyDescent="0.25">
      <c r="F5607" t="s">
        <v>6791</v>
      </c>
      <c r="G5607">
        <v>95119</v>
      </c>
      <c r="H5607">
        <v>9475</v>
      </c>
      <c r="I5607" s="25" t="s">
        <v>2671</v>
      </c>
      <c r="J5607" t="s">
        <v>2822</v>
      </c>
      <c r="M5607" s="49"/>
    </row>
    <row r="5608" spans="6:13" x14ac:dyDescent="0.25">
      <c r="F5608" t="s">
        <v>6792</v>
      </c>
      <c r="G5608">
        <v>66809</v>
      </c>
      <c r="H5608">
        <v>10044</v>
      </c>
      <c r="I5608" s="25" t="s">
        <v>3470</v>
      </c>
      <c r="J5608" t="s">
        <v>3843</v>
      </c>
      <c r="M5608" s="49"/>
    </row>
    <row r="5609" spans="6:13" x14ac:dyDescent="0.25">
      <c r="F5609" t="s">
        <v>6793</v>
      </c>
      <c r="G5609">
        <v>66640</v>
      </c>
      <c r="H5609">
        <v>10046</v>
      </c>
      <c r="I5609" s="25" t="s">
        <v>3470</v>
      </c>
      <c r="J5609" t="s">
        <v>2996</v>
      </c>
      <c r="M5609" s="49"/>
    </row>
    <row r="5610" spans="6:13" x14ac:dyDescent="0.25">
      <c r="F5610" t="s">
        <v>6794</v>
      </c>
      <c r="G5610">
        <v>85405</v>
      </c>
      <c r="H5610">
        <v>9178</v>
      </c>
      <c r="I5610" s="25" t="s">
        <v>2671</v>
      </c>
      <c r="J5610" t="s">
        <v>2936</v>
      </c>
      <c r="M5610" s="49"/>
    </row>
    <row r="5611" spans="6:13" x14ac:dyDescent="0.25">
      <c r="F5611" t="s">
        <v>6795</v>
      </c>
      <c r="G5611">
        <v>56377</v>
      </c>
      <c r="H5611">
        <v>7141</v>
      </c>
      <c r="I5611" s="25" t="s">
        <v>2744</v>
      </c>
      <c r="J5611" t="s">
        <v>3009</v>
      </c>
      <c r="M5611" s="49"/>
    </row>
    <row r="5612" spans="6:13" x14ac:dyDescent="0.25">
      <c r="F5612" t="s">
        <v>6796</v>
      </c>
      <c r="G5612">
        <v>85128</v>
      </c>
      <c r="H5612">
        <v>9176</v>
      </c>
      <c r="I5612" s="25" t="s">
        <v>2671</v>
      </c>
      <c r="J5612" t="s">
        <v>2723</v>
      </c>
      <c r="M5612" s="49"/>
    </row>
    <row r="5613" spans="6:13" x14ac:dyDescent="0.25">
      <c r="F5613" t="s">
        <v>6797</v>
      </c>
      <c r="G5613">
        <v>56355</v>
      </c>
      <c r="H5613">
        <v>7141</v>
      </c>
      <c r="I5613" s="25" t="s">
        <v>2744</v>
      </c>
      <c r="J5613" t="s">
        <v>3009</v>
      </c>
      <c r="M5613" s="49"/>
    </row>
    <row r="5614" spans="6:13" x14ac:dyDescent="0.25">
      <c r="F5614" t="s">
        <v>6797</v>
      </c>
      <c r="G5614">
        <v>56355</v>
      </c>
      <c r="H5614">
        <v>7141</v>
      </c>
      <c r="I5614" s="25" t="s">
        <v>2744</v>
      </c>
      <c r="J5614" t="s">
        <v>3009</v>
      </c>
      <c r="M5614" s="49"/>
    </row>
    <row r="5615" spans="6:13" x14ac:dyDescent="0.25">
      <c r="F5615" t="s">
        <v>6797</v>
      </c>
      <c r="G5615">
        <v>56355</v>
      </c>
      <c r="H5615">
        <v>7141</v>
      </c>
      <c r="I5615" s="25" t="s">
        <v>2744</v>
      </c>
      <c r="J5615" t="s">
        <v>3009</v>
      </c>
      <c r="M5615" s="49"/>
    </row>
    <row r="5616" spans="6:13" x14ac:dyDescent="0.25">
      <c r="F5616" t="s">
        <v>6797</v>
      </c>
      <c r="G5616">
        <v>56355</v>
      </c>
      <c r="H5616">
        <v>7141</v>
      </c>
      <c r="I5616" s="25" t="s">
        <v>2744</v>
      </c>
      <c r="J5616" t="s">
        <v>3009</v>
      </c>
      <c r="M5616" s="49"/>
    </row>
    <row r="5617" spans="6:13" x14ac:dyDescent="0.25">
      <c r="F5617" t="s">
        <v>6797</v>
      </c>
      <c r="G5617">
        <v>56355</v>
      </c>
      <c r="H5617">
        <v>7141</v>
      </c>
      <c r="I5617" s="25" t="s">
        <v>2744</v>
      </c>
      <c r="J5617" t="s">
        <v>3009</v>
      </c>
      <c r="M5617" s="49"/>
    </row>
    <row r="5618" spans="6:13" x14ac:dyDescent="0.25">
      <c r="F5618" t="s">
        <v>6797</v>
      </c>
      <c r="G5618">
        <v>56355</v>
      </c>
      <c r="H5618">
        <v>7141</v>
      </c>
      <c r="I5618" s="25" t="s">
        <v>2744</v>
      </c>
      <c r="J5618" t="s">
        <v>3009</v>
      </c>
      <c r="M5618" s="49"/>
    </row>
    <row r="5619" spans="6:13" x14ac:dyDescent="0.25">
      <c r="F5619" t="s">
        <v>6798</v>
      </c>
      <c r="G5619">
        <v>29587</v>
      </c>
      <c r="H5619">
        <v>3360</v>
      </c>
      <c r="I5619" s="25" t="s">
        <v>2695</v>
      </c>
      <c r="J5619" t="s">
        <v>3021</v>
      </c>
      <c r="M5619" s="49"/>
    </row>
    <row r="5620" spans="6:13" x14ac:dyDescent="0.25">
      <c r="F5620" t="s">
        <v>6799</v>
      </c>
      <c r="G5620">
        <v>89564</v>
      </c>
      <c r="H5620">
        <v>8135</v>
      </c>
      <c r="I5620" s="25" t="s">
        <v>2639</v>
      </c>
      <c r="J5620" t="s">
        <v>3437</v>
      </c>
      <c r="M5620" s="49"/>
    </row>
    <row r="5621" spans="6:13" x14ac:dyDescent="0.25">
      <c r="F5621" t="s">
        <v>6800</v>
      </c>
      <c r="G5621">
        <v>14641</v>
      </c>
      <c r="H5621">
        <v>12063</v>
      </c>
      <c r="I5621" s="25" t="s">
        <v>2977</v>
      </c>
      <c r="J5621" t="s">
        <v>2802</v>
      </c>
      <c r="M5621" s="49"/>
    </row>
    <row r="5622" spans="6:13" x14ac:dyDescent="0.25">
      <c r="F5622" t="s">
        <v>6801</v>
      </c>
      <c r="G5622">
        <v>64569</v>
      </c>
      <c r="H5622">
        <v>6433</v>
      </c>
      <c r="I5622" s="25" t="s">
        <v>2667</v>
      </c>
      <c r="J5622" t="s">
        <v>3682</v>
      </c>
      <c r="M5622" s="49"/>
    </row>
    <row r="5623" spans="6:13" x14ac:dyDescent="0.25">
      <c r="F5623" t="s">
        <v>2104</v>
      </c>
      <c r="G5623">
        <v>34311</v>
      </c>
      <c r="H5623">
        <v>6633</v>
      </c>
      <c r="I5623" s="25" t="s">
        <v>2667</v>
      </c>
      <c r="J5623" t="s">
        <v>2783</v>
      </c>
      <c r="M5623" s="49"/>
    </row>
    <row r="5624" spans="6:13" x14ac:dyDescent="0.25">
      <c r="F5624" t="s">
        <v>2104</v>
      </c>
      <c r="G5624">
        <v>6618</v>
      </c>
      <c r="H5624">
        <v>15084</v>
      </c>
      <c r="I5624" s="25" t="s">
        <v>2862</v>
      </c>
      <c r="J5624" t="s">
        <v>3236</v>
      </c>
      <c r="M5624" s="49"/>
    </row>
    <row r="5625" spans="6:13" x14ac:dyDescent="0.25">
      <c r="F5625" t="s">
        <v>6802</v>
      </c>
      <c r="G5625">
        <v>4683</v>
      </c>
      <c r="H5625">
        <v>14729</v>
      </c>
      <c r="I5625" s="25" t="s">
        <v>2756</v>
      </c>
      <c r="J5625" t="s">
        <v>3305</v>
      </c>
      <c r="M5625" s="49"/>
    </row>
    <row r="5626" spans="6:13" x14ac:dyDescent="0.25">
      <c r="F5626" t="s">
        <v>6803</v>
      </c>
      <c r="G5626">
        <v>56237</v>
      </c>
      <c r="H5626">
        <v>7143</v>
      </c>
      <c r="I5626" s="25" t="s">
        <v>2744</v>
      </c>
      <c r="J5626" t="s">
        <v>2952</v>
      </c>
      <c r="M5626" s="49"/>
    </row>
    <row r="5627" spans="6:13" x14ac:dyDescent="0.25">
      <c r="F5627" t="s">
        <v>6804</v>
      </c>
      <c r="G5627">
        <v>57583</v>
      </c>
      <c r="H5627">
        <v>7132</v>
      </c>
      <c r="I5627" s="25" t="s">
        <v>2744</v>
      </c>
      <c r="J5627" t="s">
        <v>3022</v>
      </c>
      <c r="M5627" s="49"/>
    </row>
    <row r="5628" spans="6:13" x14ac:dyDescent="0.25">
      <c r="F5628" t="s">
        <v>6804</v>
      </c>
      <c r="G5628">
        <v>57583</v>
      </c>
      <c r="H5628">
        <v>7143</v>
      </c>
      <c r="I5628" s="25" t="s">
        <v>2744</v>
      </c>
      <c r="J5628" t="s">
        <v>2952</v>
      </c>
      <c r="M5628" s="49"/>
    </row>
    <row r="5629" spans="6:13" x14ac:dyDescent="0.25">
      <c r="F5629" t="s">
        <v>6805</v>
      </c>
      <c r="G5629">
        <v>6642</v>
      </c>
      <c r="H5629">
        <v>15084</v>
      </c>
      <c r="I5629" s="25" t="s">
        <v>2862</v>
      </c>
      <c r="J5629" t="s">
        <v>3236</v>
      </c>
      <c r="M5629" s="49"/>
    </row>
    <row r="5630" spans="6:13" x14ac:dyDescent="0.25">
      <c r="F5630" t="s">
        <v>6806</v>
      </c>
      <c r="G5630">
        <v>74924</v>
      </c>
      <c r="H5630">
        <v>8226</v>
      </c>
      <c r="I5630" s="25" t="s">
        <v>2639</v>
      </c>
      <c r="J5630" t="s">
        <v>3063</v>
      </c>
      <c r="M5630" s="49"/>
    </row>
    <row r="5631" spans="6:13" x14ac:dyDescent="0.25">
      <c r="F5631" t="s">
        <v>6807</v>
      </c>
      <c r="G5631">
        <v>69151</v>
      </c>
      <c r="H5631">
        <v>8226</v>
      </c>
      <c r="I5631" s="25" t="s">
        <v>2639</v>
      </c>
      <c r="J5631" t="s">
        <v>3063</v>
      </c>
      <c r="M5631" s="49"/>
    </row>
    <row r="5632" spans="6:13" x14ac:dyDescent="0.25">
      <c r="F5632" t="s">
        <v>6808</v>
      </c>
      <c r="G5632">
        <v>69437</v>
      </c>
      <c r="H5632">
        <v>8225</v>
      </c>
      <c r="I5632" s="25" t="s">
        <v>2639</v>
      </c>
      <c r="J5632" t="s">
        <v>2729</v>
      </c>
      <c r="M5632" s="49"/>
    </row>
    <row r="5633" spans="6:13" x14ac:dyDescent="0.25">
      <c r="F5633" t="s">
        <v>6809</v>
      </c>
      <c r="G5633">
        <v>69239</v>
      </c>
      <c r="H5633">
        <v>6431</v>
      </c>
      <c r="I5633" s="25" t="s">
        <v>2667</v>
      </c>
      <c r="J5633" t="s">
        <v>2686</v>
      </c>
      <c r="M5633" s="49"/>
    </row>
    <row r="5634" spans="6:13" x14ac:dyDescent="0.25">
      <c r="F5634" t="s">
        <v>6810</v>
      </c>
      <c r="G5634">
        <v>74172</v>
      </c>
      <c r="H5634">
        <v>8125</v>
      </c>
      <c r="I5634" s="25" t="s">
        <v>2639</v>
      </c>
      <c r="J5634" t="s">
        <v>2681</v>
      </c>
      <c r="M5634" s="49"/>
    </row>
    <row r="5635" spans="6:13" x14ac:dyDescent="0.25">
      <c r="F5635" t="s">
        <v>6811</v>
      </c>
      <c r="G5635">
        <v>72666</v>
      </c>
      <c r="H5635">
        <v>8116</v>
      </c>
      <c r="I5635" s="25" t="s">
        <v>2639</v>
      </c>
      <c r="J5635" t="s">
        <v>2834</v>
      </c>
      <c r="M5635" s="49"/>
    </row>
    <row r="5636" spans="6:13" x14ac:dyDescent="0.25">
      <c r="F5636" t="s">
        <v>6812</v>
      </c>
      <c r="G5636">
        <v>72654</v>
      </c>
      <c r="H5636">
        <v>8116</v>
      </c>
      <c r="I5636" s="25" t="s">
        <v>2639</v>
      </c>
      <c r="J5636" t="s">
        <v>2834</v>
      </c>
      <c r="M5636" s="49"/>
    </row>
    <row r="5637" spans="6:13" x14ac:dyDescent="0.25">
      <c r="F5637" t="s">
        <v>6813</v>
      </c>
      <c r="G5637">
        <v>74382</v>
      </c>
      <c r="H5637">
        <v>8125</v>
      </c>
      <c r="I5637" s="25" t="s">
        <v>2639</v>
      </c>
      <c r="J5637" t="s">
        <v>2681</v>
      </c>
      <c r="M5637" s="49"/>
    </row>
    <row r="5638" spans="6:13" x14ac:dyDescent="0.25">
      <c r="F5638" t="s">
        <v>6814</v>
      </c>
      <c r="G5638">
        <v>74865</v>
      </c>
      <c r="H5638">
        <v>8225</v>
      </c>
      <c r="I5638" s="25" t="s">
        <v>2639</v>
      </c>
      <c r="J5638" t="s">
        <v>2729</v>
      </c>
      <c r="M5638" s="49"/>
    </row>
    <row r="5639" spans="6:13" x14ac:dyDescent="0.25">
      <c r="F5639" t="s">
        <v>6815</v>
      </c>
      <c r="G5639">
        <v>89189</v>
      </c>
      <c r="H5639">
        <v>8425</v>
      </c>
      <c r="I5639" s="25" t="s">
        <v>2639</v>
      </c>
      <c r="J5639" t="s">
        <v>2648</v>
      </c>
      <c r="M5639" s="49"/>
    </row>
    <row r="5640" spans="6:13" x14ac:dyDescent="0.25">
      <c r="F5640" t="s">
        <v>6816</v>
      </c>
      <c r="G5640">
        <v>21398</v>
      </c>
      <c r="H5640">
        <v>3355</v>
      </c>
      <c r="I5640" s="25" t="s">
        <v>2695</v>
      </c>
      <c r="J5640" t="s">
        <v>2750</v>
      </c>
      <c r="M5640" s="49"/>
    </row>
    <row r="5641" spans="6:13" x14ac:dyDescent="0.25">
      <c r="F5641" t="s">
        <v>6817</v>
      </c>
      <c r="G5641">
        <v>37643</v>
      </c>
      <c r="H5641">
        <v>3255</v>
      </c>
      <c r="I5641" s="25" t="s">
        <v>2695</v>
      </c>
      <c r="J5641" t="s">
        <v>3665</v>
      </c>
      <c r="M5641" s="49"/>
    </row>
    <row r="5642" spans="6:13" x14ac:dyDescent="0.25">
      <c r="F5642" t="s">
        <v>6818</v>
      </c>
      <c r="G5642">
        <v>23813</v>
      </c>
      <c r="H5642">
        <v>1060</v>
      </c>
      <c r="I5642" s="25" t="s">
        <v>2706</v>
      </c>
      <c r="J5642" t="s">
        <v>2984</v>
      </c>
      <c r="M5642" s="49"/>
    </row>
    <row r="5643" spans="6:13" x14ac:dyDescent="0.25">
      <c r="F5643" t="s">
        <v>6819</v>
      </c>
      <c r="G5643">
        <v>72147</v>
      </c>
      <c r="H5643">
        <v>8416</v>
      </c>
      <c r="I5643" s="25" t="s">
        <v>2639</v>
      </c>
      <c r="J5643" t="s">
        <v>3085</v>
      </c>
      <c r="M5643" s="49"/>
    </row>
    <row r="5644" spans="6:13" x14ac:dyDescent="0.25">
      <c r="F5644" t="s">
        <v>6820</v>
      </c>
      <c r="G5644">
        <v>74933</v>
      </c>
      <c r="H5644">
        <v>8226</v>
      </c>
      <c r="I5644" s="25" t="s">
        <v>2639</v>
      </c>
      <c r="J5644" t="s">
        <v>3063</v>
      </c>
      <c r="M5644" s="49"/>
    </row>
    <row r="5645" spans="6:13" x14ac:dyDescent="0.25">
      <c r="F5645" t="s">
        <v>6821</v>
      </c>
      <c r="G5645">
        <v>73272</v>
      </c>
      <c r="H5645">
        <v>8116</v>
      </c>
      <c r="I5645" s="25" t="s">
        <v>2639</v>
      </c>
      <c r="J5645" t="s">
        <v>2834</v>
      </c>
      <c r="M5645" s="49"/>
    </row>
    <row r="5646" spans="6:13" x14ac:dyDescent="0.25">
      <c r="F5646" t="s">
        <v>6822</v>
      </c>
      <c r="G5646">
        <v>57638</v>
      </c>
      <c r="H5646">
        <v>7132</v>
      </c>
      <c r="I5646" s="25" t="s">
        <v>2744</v>
      </c>
      <c r="J5646" t="s">
        <v>3022</v>
      </c>
      <c r="M5646" s="49"/>
    </row>
    <row r="5647" spans="6:13" x14ac:dyDescent="0.25">
      <c r="F5647" t="s">
        <v>6823</v>
      </c>
      <c r="G5647">
        <v>89191</v>
      </c>
      <c r="H5647">
        <v>8425</v>
      </c>
      <c r="I5647" s="25" t="s">
        <v>2639</v>
      </c>
      <c r="J5647" t="s">
        <v>2648</v>
      </c>
      <c r="M5647" s="49"/>
    </row>
    <row r="5648" spans="6:13" x14ac:dyDescent="0.25">
      <c r="F5648" t="s">
        <v>6824</v>
      </c>
      <c r="G5648">
        <v>91790</v>
      </c>
      <c r="H5648">
        <v>9577</v>
      </c>
      <c r="I5648" s="25" t="s">
        <v>2671</v>
      </c>
      <c r="J5648" t="s">
        <v>2678</v>
      </c>
      <c r="M5648" s="49"/>
    </row>
    <row r="5649" spans="6:13" x14ac:dyDescent="0.25">
      <c r="F5649" t="s">
        <v>6825</v>
      </c>
      <c r="G5649">
        <v>36214</v>
      </c>
      <c r="H5649">
        <v>6632</v>
      </c>
      <c r="I5649" s="25" t="s">
        <v>2667</v>
      </c>
      <c r="J5649" t="s">
        <v>2924</v>
      </c>
      <c r="M5649" s="49"/>
    </row>
    <row r="5650" spans="6:13" x14ac:dyDescent="0.25">
      <c r="F5650" t="s">
        <v>6826</v>
      </c>
      <c r="G5650">
        <v>56412</v>
      </c>
      <c r="H5650">
        <v>7143</v>
      </c>
      <c r="I5650" s="25" t="s">
        <v>2744</v>
      </c>
      <c r="J5650" t="s">
        <v>2952</v>
      </c>
      <c r="M5650" s="49"/>
    </row>
    <row r="5651" spans="6:13" x14ac:dyDescent="0.25">
      <c r="F5651" t="s">
        <v>6826</v>
      </c>
      <c r="G5651">
        <v>56412</v>
      </c>
      <c r="H5651">
        <v>7143</v>
      </c>
      <c r="I5651" s="25" t="s">
        <v>2744</v>
      </c>
      <c r="J5651" t="s">
        <v>2952</v>
      </c>
      <c r="M5651" s="49"/>
    </row>
    <row r="5652" spans="6:13" x14ac:dyDescent="0.25">
      <c r="F5652" t="s">
        <v>6827</v>
      </c>
      <c r="G5652">
        <v>73450</v>
      </c>
      <c r="H5652">
        <v>8136</v>
      </c>
      <c r="I5652" s="25" t="s">
        <v>2639</v>
      </c>
      <c r="J5652" t="s">
        <v>2660</v>
      </c>
      <c r="M5652" s="49"/>
    </row>
    <row r="5653" spans="6:13" x14ac:dyDescent="0.25">
      <c r="F5653" t="s">
        <v>6828</v>
      </c>
      <c r="G5653">
        <v>89278</v>
      </c>
      <c r="H5653">
        <v>9775</v>
      </c>
      <c r="I5653" s="25" t="s">
        <v>2671</v>
      </c>
      <c r="J5653" t="s">
        <v>3039</v>
      </c>
      <c r="M5653" s="49"/>
    </row>
    <row r="5654" spans="6:13" x14ac:dyDescent="0.25">
      <c r="F5654" t="s">
        <v>6829</v>
      </c>
      <c r="G5654">
        <v>99192</v>
      </c>
      <c r="H5654">
        <v>16067</v>
      </c>
      <c r="I5654" s="25" t="s">
        <v>3005</v>
      </c>
      <c r="J5654" t="s">
        <v>2776</v>
      </c>
      <c r="M5654" s="49"/>
    </row>
    <row r="5655" spans="6:13" x14ac:dyDescent="0.25">
      <c r="F5655" t="s">
        <v>6830</v>
      </c>
      <c r="G5655">
        <v>87484</v>
      </c>
      <c r="H5655">
        <v>9777</v>
      </c>
      <c r="I5655" s="25" t="s">
        <v>2671</v>
      </c>
      <c r="J5655" t="s">
        <v>2858</v>
      </c>
      <c r="M5655" s="49"/>
    </row>
    <row r="5656" spans="6:13" x14ac:dyDescent="0.25">
      <c r="F5656" t="s">
        <v>6831</v>
      </c>
      <c r="G5656">
        <v>57250</v>
      </c>
      <c r="H5656">
        <v>5970</v>
      </c>
      <c r="I5656" s="25" t="s">
        <v>2644</v>
      </c>
      <c r="J5656" t="s">
        <v>2987</v>
      </c>
      <c r="M5656" s="49"/>
    </row>
    <row r="5657" spans="6:13" x14ac:dyDescent="0.25">
      <c r="F5657" t="s">
        <v>6832</v>
      </c>
      <c r="G5657">
        <v>24250</v>
      </c>
      <c r="H5657">
        <v>1057</v>
      </c>
      <c r="I5657" s="25" t="s">
        <v>2706</v>
      </c>
      <c r="J5657" t="s">
        <v>2934</v>
      </c>
      <c r="M5657" s="49"/>
    </row>
    <row r="5658" spans="6:13" x14ac:dyDescent="0.25">
      <c r="F5658" t="s">
        <v>6833</v>
      </c>
      <c r="G5658">
        <v>53947</v>
      </c>
      <c r="H5658">
        <v>5366</v>
      </c>
      <c r="I5658" s="25" t="s">
        <v>2644</v>
      </c>
      <c r="J5658" t="s">
        <v>2748</v>
      </c>
      <c r="M5658" s="49"/>
    </row>
    <row r="5659" spans="6:13" x14ac:dyDescent="0.25">
      <c r="F5659" t="s">
        <v>6834</v>
      </c>
      <c r="G5659">
        <v>41334</v>
      </c>
      <c r="H5659">
        <v>5166</v>
      </c>
      <c r="I5659" s="25" t="s">
        <v>2644</v>
      </c>
      <c r="J5659" t="s">
        <v>3033</v>
      </c>
      <c r="M5659" s="49"/>
    </row>
    <row r="5660" spans="6:13" x14ac:dyDescent="0.25">
      <c r="F5660" t="s">
        <v>6835</v>
      </c>
      <c r="G5660">
        <v>8491</v>
      </c>
      <c r="H5660">
        <v>14523</v>
      </c>
      <c r="I5660" s="25" t="s">
        <v>2756</v>
      </c>
      <c r="J5660" t="s">
        <v>2757</v>
      </c>
      <c r="M5660" s="49"/>
    </row>
    <row r="5661" spans="6:13" x14ac:dyDescent="0.25">
      <c r="F5661" t="s">
        <v>6836</v>
      </c>
      <c r="G5661">
        <v>29490</v>
      </c>
      <c r="H5661">
        <v>3354</v>
      </c>
      <c r="I5661" s="25" t="s">
        <v>2695</v>
      </c>
      <c r="J5661" t="s">
        <v>2853</v>
      </c>
      <c r="M5661" s="49"/>
    </row>
    <row r="5662" spans="6:13" x14ac:dyDescent="0.25">
      <c r="F5662" t="s">
        <v>6837</v>
      </c>
      <c r="G5662">
        <v>19294</v>
      </c>
      <c r="H5662">
        <v>13076</v>
      </c>
      <c r="I5662" s="25" t="s">
        <v>2812</v>
      </c>
      <c r="J5662" t="s">
        <v>2855</v>
      </c>
      <c r="M5662" s="49"/>
    </row>
    <row r="5663" spans="6:13" x14ac:dyDescent="0.25">
      <c r="F5663" t="s">
        <v>6838</v>
      </c>
      <c r="G5663">
        <v>21629</v>
      </c>
      <c r="H5663">
        <v>3353</v>
      </c>
      <c r="I5663" s="25" t="s">
        <v>2695</v>
      </c>
      <c r="J5663" t="s">
        <v>2797</v>
      </c>
      <c r="M5663" s="49"/>
    </row>
    <row r="5664" spans="6:13" x14ac:dyDescent="0.25">
      <c r="F5664" t="s">
        <v>6839</v>
      </c>
      <c r="G5664">
        <v>95698</v>
      </c>
      <c r="H5664">
        <v>9377</v>
      </c>
      <c r="I5664" s="25" t="s">
        <v>2671</v>
      </c>
      <c r="J5664" t="s">
        <v>3014</v>
      </c>
      <c r="M5664" s="49"/>
    </row>
    <row r="5665" spans="6:13" x14ac:dyDescent="0.25">
      <c r="F5665" t="s">
        <v>6840</v>
      </c>
      <c r="G5665">
        <v>61267</v>
      </c>
      <c r="H5665">
        <v>6434</v>
      </c>
      <c r="I5665" s="25" t="s">
        <v>2667</v>
      </c>
      <c r="J5665" t="s">
        <v>3285</v>
      </c>
      <c r="M5665" s="49"/>
    </row>
    <row r="5666" spans="6:13" x14ac:dyDescent="0.25">
      <c r="F5666" t="s">
        <v>6841</v>
      </c>
      <c r="G5666">
        <v>63543</v>
      </c>
      <c r="H5666">
        <v>6435</v>
      </c>
      <c r="I5666" s="25" t="s">
        <v>2667</v>
      </c>
      <c r="J5666" t="s">
        <v>3324</v>
      </c>
      <c r="M5666" s="49"/>
    </row>
    <row r="5667" spans="6:13" x14ac:dyDescent="0.25">
      <c r="F5667" t="s">
        <v>6842</v>
      </c>
      <c r="G5667">
        <v>83115</v>
      </c>
      <c r="H5667">
        <v>9187</v>
      </c>
      <c r="I5667" s="25" t="s">
        <v>2671</v>
      </c>
      <c r="J5667" t="s">
        <v>2866</v>
      </c>
      <c r="M5667" s="49"/>
    </row>
    <row r="5668" spans="6:13" x14ac:dyDescent="0.25">
      <c r="F5668" t="s">
        <v>6843</v>
      </c>
      <c r="G5668">
        <v>85579</v>
      </c>
      <c r="H5668">
        <v>9184</v>
      </c>
      <c r="I5668" s="25" t="s">
        <v>2671</v>
      </c>
      <c r="J5668" t="s">
        <v>3168</v>
      </c>
      <c r="M5668" s="49"/>
    </row>
    <row r="5669" spans="6:13" x14ac:dyDescent="0.25">
      <c r="F5669" t="s">
        <v>6844</v>
      </c>
      <c r="G5669">
        <v>26909</v>
      </c>
      <c r="H5669">
        <v>3454</v>
      </c>
      <c r="I5669" s="25" t="s">
        <v>2695</v>
      </c>
      <c r="J5669" t="s">
        <v>2739</v>
      </c>
      <c r="M5669" s="49"/>
    </row>
    <row r="5670" spans="6:13" x14ac:dyDescent="0.25">
      <c r="F5670" t="s">
        <v>6844</v>
      </c>
      <c r="G5670">
        <v>26909</v>
      </c>
      <c r="H5670">
        <v>3454</v>
      </c>
      <c r="I5670" s="25" t="s">
        <v>2695</v>
      </c>
      <c r="J5670" t="s">
        <v>2739</v>
      </c>
      <c r="M5670" s="49"/>
    </row>
    <row r="5671" spans="6:13" x14ac:dyDescent="0.25">
      <c r="F5671" t="s">
        <v>2888</v>
      </c>
      <c r="G5671">
        <v>17036</v>
      </c>
      <c r="H5671">
        <v>13071</v>
      </c>
      <c r="I5671" s="25" t="s">
        <v>2812</v>
      </c>
      <c r="J5671" t="s">
        <v>2712</v>
      </c>
      <c r="M5671" s="49"/>
    </row>
    <row r="5672" spans="6:13" x14ac:dyDescent="0.25">
      <c r="F5672" t="s">
        <v>2888</v>
      </c>
      <c r="G5672">
        <v>17033</v>
      </c>
      <c r="H5672">
        <v>13071</v>
      </c>
      <c r="I5672" s="25" t="s">
        <v>2812</v>
      </c>
      <c r="J5672" t="s">
        <v>2712</v>
      </c>
      <c r="M5672" s="49"/>
    </row>
    <row r="5673" spans="6:13" x14ac:dyDescent="0.25">
      <c r="F5673" t="s">
        <v>2888</v>
      </c>
      <c r="G5673">
        <v>17034</v>
      </c>
      <c r="H5673">
        <v>13071</v>
      </c>
      <c r="I5673" s="25" t="s">
        <v>2812</v>
      </c>
      <c r="J5673" t="s">
        <v>2712</v>
      </c>
      <c r="M5673" s="49"/>
    </row>
    <row r="5674" spans="6:13" x14ac:dyDescent="0.25">
      <c r="F5674" t="s">
        <v>6845</v>
      </c>
      <c r="G5674">
        <v>97277</v>
      </c>
      <c r="H5674">
        <v>9679</v>
      </c>
      <c r="I5674" s="25" t="s">
        <v>2671</v>
      </c>
      <c r="J5674" t="s">
        <v>3049</v>
      </c>
      <c r="M5674" s="49"/>
    </row>
    <row r="5675" spans="6:13" x14ac:dyDescent="0.25">
      <c r="F5675" t="s">
        <v>6846</v>
      </c>
      <c r="G5675">
        <v>18233</v>
      </c>
      <c r="H5675">
        <v>13072</v>
      </c>
      <c r="I5675" s="25" t="s">
        <v>2812</v>
      </c>
      <c r="J5675" t="s">
        <v>2657</v>
      </c>
      <c r="M5675" s="49"/>
    </row>
    <row r="5676" spans="6:13" x14ac:dyDescent="0.25">
      <c r="F5676" t="s">
        <v>6847</v>
      </c>
      <c r="G5676">
        <v>75387</v>
      </c>
      <c r="H5676">
        <v>8235</v>
      </c>
      <c r="I5676" s="25" t="s">
        <v>2639</v>
      </c>
      <c r="J5676" t="s">
        <v>3043</v>
      </c>
      <c r="M5676" s="49"/>
    </row>
    <row r="5677" spans="6:13" x14ac:dyDescent="0.25">
      <c r="F5677" t="s">
        <v>6848</v>
      </c>
      <c r="G5677">
        <v>94127</v>
      </c>
      <c r="H5677">
        <v>9275</v>
      </c>
      <c r="I5677" s="25" t="s">
        <v>2671</v>
      </c>
      <c r="J5677" t="s">
        <v>2819</v>
      </c>
      <c r="M5677" s="49"/>
    </row>
    <row r="5678" spans="6:13" x14ac:dyDescent="0.25">
      <c r="F5678" t="s">
        <v>6849</v>
      </c>
      <c r="G5678">
        <v>86476</v>
      </c>
      <c r="H5678">
        <v>9774</v>
      </c>
      <c r="I5678" s="25" t="s">
        <v>2671</v>
      </c>
      <c r="J5678" t="s">
        <v>2826</v>
      </c>
      <c r="M5678" s="49"/>
    </row>
    <row r="5679" spans="6:13" x14ac:dyDescent="0.25">
      <c r="F5679" t="s">
        <v>6850</v>
      </c>
      <c r="G5679">
        <v>76776</v>
      </c>
      <c r="H5679">
        <v>7334</v>
      </c>
      <c r="I5679" s="25" t="s">
        <v>2744</v>
      </c>
      <c r="J5679" t="s">
        <v>3494</v>
      </c>
      <c r="M5679" s="49"/>
    </row>
    <row r="5680" spans="6:13" x14ac:dyDescent="0.25">
      <c r="F5680" t="s">
        <v>6851</v>
      </c>
      <c r="G5680">
        <v>86633</v>
      </c>
      <c r="H5680">
        <v>9185</v>
      </c>
      <c r="I5680" s="25" t="s">
        <v>2671</v>
      </c>
      <c r="J5680" t="s">
        <v>3136</v>
      </c>
      <c r="M5680" s="49"/>
    </row>
    <row r="5681" spans="6:13" x14ac:dyDescent="0.25">
      <c r="F5681" t="s">
        <v>6852</v>
      </c>
      <c r="G5681">
        <v>23974</v>
      </c>
      <c r="H5681">
        <v>13074</v>
      </c>
      <c r="I5681" s="25" t="s">
        <v>2812</v>
      </c>
      <c r="J5681" t="s">
        <v>2896</v>
      </c>
      <c r="M5681" s="49"/>
    </row>
    <row r="5682" spans="6:13" x14ac:dyDescent="0.25">
      <c r="F5682" t="s">
        <v>6853</v>
      </c>
      <c r="G5682">
        <v>85467</v>
      </c>
      <c r="H5682">
        <v>9177</v>
      </c>
      <c r="I5682" s="25" t="s">
        <v>2671</v>
      </c>
      <c r="J5682" t="s">
        <v>3536</v>
      </c>
      <c r="M5682" s="49"/>
    </row>
    <row r="5683" spans="6:13" x14ac:dyDescent="0.25">
      <c r="F5683" t="s">
        <v>6854</v>
      </c>
      <c r="G5683">
        <v>74861</v>
      </c>
      <c r="H5683">
        <v>8125</v>
      </c>
      <c r="I5683" s="25" t="s">
        <v>2639</v>
      </c>
      <c r="J5683" t="s">
        <v>2681</v>
      </c>
      <c r="M5683" s="49"/>
    </row>
    <row r="5684" spans="6:13" x14ac:dyDescent="0.25">
      <c r="F5684" t="s">
        <v>6855</v>
      </c>
      <c r="G5684">
        <v>95512</v>
      </c>
      <c r="H5684">
        <v>9477</v>
      </c>
      <c r="I5684" s="25" t="s">
        <v>2671</v>
      </c>
      <c r="J5684" t="s">
        <v>5006</v>
      </c>
      <c r="M5684" s="49"/>
    </row>
    <row r="5685" spans="6:13" x14ac:dyDescent="0.25">
      <c r="F5685" t="s">
        <v>6856</v>
      </c>
      <c r="G5685">
        <v>37249</v>
      </c>
      <c r="H5685">
        <v>6636</v>
      </c>
      <c r="I5685" s="25" t="s">
        <v>2667</v>
      </c>
      <c r="J5685" t="s">
        <v>3354</v>
      </c>
      <c r="M5685" s="49"/>
    </row>
    <row r="5686" spans="6:13" x14ac:dyDescent="0.25">
      <c r="F5686" t="s">
        <v>6857</v>
      </c>
      <c r="G5686">
        <v>75305</v>
      </c>
      <c r="H5686">
        <v>8236</v>
      </c>
      <c r="I5686" s="25" t="s">
        <v>2639</v>
      </c>
      <c r="J5686" t="s">
        <v>3708</v>
      </c>
      <c r="M5686" s="49"/>
    </row>
    <row r="5687" spans="6:13" x14ac:dyDescent="0.25">
      <c r="F5687" t="s">
        <v>6858</v>
      </c>
      <c r="G5687">
        <v>79395</v>
      </c>
      <c r="H5687">
        <v>8315</v>
      </c>
      <c r="I5687" s="25" t="s">
        <v>2639</v>
      </c>
      <c r="J5687" t="s">
        <v>2682</v>
      </c>
      <c r="M5687" s="49"/>
    </row>
    <row r="5688" spans="6:13" x14ac:dyDescent="0.25">
      <c r="F5688" t="s">
        <v>6858</v>
      </c>
      <c r="G5688">
        <v>79395</v>
      </c>
      <c r="H5688">
        <v>8315</v>
      </c>
      <c r="I5688" s="25" t="s">
        <v>2639</v>
      </c>
      <c r="J5688" t="s">
        <v>2682</v>
      </c>
      <c r="M5688" s="49"/>
    </row>
    <row r="5689" spans="6:13" x14ac:dyDescent="0.25">
      <c r="F5689" t="s">
        <v>6859</v>
      </c>
      <c r="G5689">
        <v>91564</v>
      </c>
      <c r="H5689">
        <v>9571</v>
      </c>
      <c r="I5689" s="25" t="s">
        <v>2671</v>
      </c>
      <c r="J5689" t="s">
        <v>2734</v>
      </c>
      <c r="M5689" s="49"/>
    </row>
    <row r="5690" spans="6:13" x14ac:dyDescent="0.25">
      <c r="F5690" t="s">
        <v>6860</v>
      </c>
      <c r="G5690">
        <v>97788</v>
      </c>
      <c r="H5690">
        <v>9677</v>
      </c>
      <c r="I5690" s="25" t="s">
        <v>2671</v>
      </c>
      <c r="J5690" t="s">
        <v>3148</v>
      </c>
      <c r="M5690" s="49"/>
    </row>
    <row r="5691" spans="6:13" x14ac:dyDescent="0.25">
      <c r="F5691" t="s">
        <v>6861</v>
      </c>
      <c r="G5691">
        <v>7778</v>
      </c>
      <c r="H5691">
        <v>16074</v>
      </c>
      <c r="I5691" s="25" t="s">
        <v>3005</v>
      </c>
      <c r="J5691" t="s">
        <v>3292</v>
      </c>
      <c r="M5691" s="49"/>
    </row>
    <row r="5692" spans="6:13" x14ac:dyDescent="0.25">
      <c r="F5692" t="s">
        <v>6861</v>
      </c>
      <c r="G5692">
        <v>7778</v>
      </c>
      <c r="H5692">
        <v>16074</v>
      </c>
      <c r="I5692" s="25" t="s">
        <v>3005</v>
      </c>
      <c r="J5692" t="s">
        <v>3292</v>
      </c>
      <c r="M5692" s="49"/>
    </row>
    <row r="5693" spans="6:13" x14ac:dyDescent="0.25">
      <c r="F5693" t="s">
        <v>6862</v>
      </c>
      <c r="G5693">
        <v>23818</v>
      </c>
      <c r="H5693">
        <v>1060</v>
      </c>
      <c r="I5693" s="25" t="s">
        <v>2706</v>
      </c>
      <c r="J5693" t="s">
        <v>2984</v>
      </c>
      <c r="M5693" s="49"/>
    </row>
    <row r="5694" spans="6:13" x14ac:dyDescent="0.25">
      <c r="F5694" t="s">
        <v>6863</v>
      </c>
      <c r="G5694">
        <v>15366</v>
      </c>
      <c r="H5694">
        <v>12064</v>
      </c>
      <c r="I5694" s="25" t="s">
        <v>2977</v>
      </c>
      <c r="J5694" t="s">
        <v>2864</v>
      </c>
      <c r="M5694" s="49"/>
    </row>
    <row r="5695" spans="6:13" x14ac:dyDescent="0.25">
      <c r="F5695" t="s">
        <v>6864</v>
      </c>
      <c r="G5695">
        <v>25792</v>
      </c>
      <c r="H5695">
        <v>1051</v>
      </c>
      <c r="I5695" s="25" t="s">
        <v>2706</v>
      </c>
      <c r="J5695" t="s">
        <v>2718</v>
      </c>
      <c r="M5695" s="49"/>
    </row>
    <row r="5696" spans="6:13" x14ac:dyDescent="0.25">
      <c r="F5696" t="s">
        <v>6864</v>
      </c>
      <c r="G5696">
        <v>21763</v>
      </c>
      <c r="H5696">
        <v>3352</v>
      </c>
      <c r="I5696" s="25" t="s">
        <v>2695</v>
      </c>
      <c r="J5696" t="s">
        <v>2700</v>
      </c>
      <c r="M5696" s="49"/>
    </row>
    <row r="5697" spans="6:13" x14ac:dyDescent="0.25">
      <c r="F5697" t="s">
        <v>6864</v>
      </c>
      <c r="G5697">
        <v>29643</v>
      </c>
      <c r="H5697">
        <v>3358</v>
      </c>
      <c r="I5697" s="25" t="s">
        <v>2695</v>
      </c>
      <c r="J5697" t="s">
        <v>2992</v>
      </c>
      <c r="M5697" s="49"/>
    </row>
    <row r="5698" spans="6:13" x14ac:dyDescent="0.25">
      <c r="F5698" t="s">
        <v>6864</v>
      </c>
      <c r="G5698">
        <v>48485</v>
      </c>
      <c r="H5698">
        <v>5566</v>
      </c>
      <c r="I5698" s="25" t="s">
        <v>2644</v>
      </c>
      <c r="J5698" t="s">
        <v>3000</v>
      </c>
      <c r="M5698" s="49"/>
    </row>
    <row r="5699" spans="6:13" x14ac:dyDescent="0.25">
      <c r="F5699" t="s">
        <v>6864</v>
      </c>
      <c r="G5699">
        <v>17498</v>
      </c>
      <c r="H5699">
        <v>13075</v>
      </c>
      <c r="I5699" s="25" t="s">
        <v>2812</v>
      </c>
      <c r="J5699" t="s">
        <v>2781</v>
      </c>
      <c r="M5699" s="49"/>
    </row>
    <row r="5700" spans="6:13" x14ac:dyDescent="0.25">
      <c r="F5700" t="s">
        <v>6865</v>
      </c>
      <c r="G5700">
        <v>27251</v>
      </c>
      <c r="H5700">
        <v>3251</v>
      </c>
      <c r="I5700" s="25" t="s">
        <v>2695</v>
      </c>
      <c r="J5700" t="s">
        <v>2715</v>
      </c>
      <c r="M5700" s="49"/>
    </row>
    <row r="5701" spans="6:13" x14ac:dyDescent="0.25">
      <c r="F5701" t="s">
        <v>6866</v>
      </c>
      <c r="G5701">
        <v>49434</v>
      </c>
      <c r="H5701">
        <v>3460</v>
      </c>
      <c r="I5701" s="25" t="s">
        <v>2695</v>
      </c>
      <c r="J5701" t="s">
        <v>3029</v>
      </c>
      <c r="M5701" s="49"/>
    </row>
    <row r="5702" spans="6:13" x14ac:dyDescent="0.25">
      <c r="F5702" t="s">
        <v>6867</v>
      </c>
      <c r="G5702">
        <v>95339</v>
      </c>
      <c r="H5702">
        <v>9477</v>
      </c>
      <c r="I5702" s="25" t="s">
        <v>2671</v>
      </c>
      <c r="J5702" t="s">
        <v>5006</v>
      </c>
      <c r="M5702" s="49"/>
    </row>
    <row r="5703" spans="6:13" x14ac:dyDescent="0.25">
      <c r="F5703" t="s">
        <v>6868</v>
      </c>
      <c r="G5703">
        <v>58809</v>
      </c>
      <c r="H5703">
        <v>5962</v>
      </c>
      <c r="I5703" s="25" t="s">
        <v>2644</v>
      </c>
      <c r="J5703" t="s">
        <v>2860</v>
      </c>
      <c r="M5703" s="49"/>
    </row>
    <row r="5704" spans="6:13" x14ac:dyDescent="0.25">
      <c r="F5704" t="s">
        <v>6869</v>
      </c>
      <c r="G5704">
        <v>8541</v>
      </c>
      <c r="H5704">
        <v>14523</v>
      </c>
      <c r="I5704" s="25" t="s">
        <v>2756</v>
      </c>
      <c r="J5704" t="s">
        <v>2757</v>
      </c>
      <c r="M5704" s="49"/>
    </row>
    <row r="5705" spans="6:13" x14ac:dyDescent="0.25">
      <c r="F5705" t="s">
        <v>6870</v>
      </c>
      <c r="G5705">
        <v>74196</v>
      </c>
      <c r="H5705">
        <v>8125</v>
      </c>
      <c r="I5705" s="25" t="s">
        <v>2639</v>
      </c>
      <c r="J5705" t="s">
        <v>2681</v>
      </c>
      <c r="M5705" s="49"/>
    </row>
    <row r="5706" spans="6:13" x14ac:dyDescent="0.25">
      <c r="F5706" t="s">
        <v>6871</v>
      </c>
      <c r="G5706">
        <v>74632</v>
      </c>
      <c r="H5706">
        <v>8126</v>
      </c>
      <c r="I5706" s="25" t="s">
        <v>2639</v>
      </c>
      <c r="J5706" t="s">
        <v>3901</v>
      </c>
      <c r="M5706" s="49"/>
    </row>
    <row r="5707" spans="6:13" x14ac:dyDescent="0.25">
      <c r="F5707" t="s">
        <v>6872</v>
      </c>
      <c r="G5707">
        <v>36286</v>
      </c>
      <c r="H5707">
        <v>6632</v>
      </c>
      <c r="I5707" s="25" t="s">
        <v>2667</v>
      </c>
      <c r="J5707" t="s">
        <v>2924</v>
      </c>
      <c r="M5707" s="49"/>
    </row>
    <row r="5708" spans="6:13" x14ac:dyDescent="0.25">
      <c r="F5708" t="s">
        <v>6873</v>
      </c>
      <c r="G5708">
        <v>34599</v>
      </c>
      <c r="H5708">
        <v>6634</v>
      </c>
      <c r="I5708" s="25" t="s">
        <v>2667</v>
      </c>
      <c r="J5708" t="s">
        <v>2981</v>
      </c>
      <c r="M5708" s="49"/>
    </row>
    <row r="5709" spans="6:13" x14ac:dyDescent="0.25">
      <c r="F5709" t="s">
        <v>6874</v>
      </c>
      <c r="G5709">
        <v>54673</v>
      </c>
      <c r="H5709">
        <v>7232</v>
      </c>
      <c r="I5709" s="25" t="s">
        <v>2744</v>
      </c>
      <c r="J5709" t="s">
        <v>2733</v>
      </c>
      <c r="M5709" s="49"/>
    </row>
    <row r="5710" spans="6:13" x14ac:dyDescent="0.25">
      <c r="F5710" t="s">
        <v>6875</v>
      </c>
      <c r="G5710">
        <v>85375</v>
      </c>
      <c r="H5710">
        <v>9178</v>
      </c>
      <c r="I5710" s="25" t="s">
        <v>2671</v>
      </c>
      <c r="J5710" t="s">
        <v>2936</v>
      </c>
      <c r="M5710" s="49"/>
    </row>
    <row r="5711" spans="6:13" x14ac:dyDescent="0.25">
      <c r="F5711" t="s">
        <v>6875</v>
      </c>
      <c r="G5711">
        <v>85376</v>
      </c>
      <c r="H5711">
        <v>9178</v>
      </c>
      <c r="I5711" s="25" t="s">
        <v>2671</v>
      </c>
      <c r="J5711" t="s">
        <v>2936</v>
      </c>
      <c r="M5711" s="49"/>
    </row>
    <row r="5712" spans="6:13" x14ac:dyDescent="0.25">
      <c r="F5712" t="s">
        <v>6876</v>
      </c>
      <c r="G5712">
        <v>84088</v>
      </c>
      <c r="H5712">
        <v>9274</v>
      </c>
      <c r="I5712" s="25" t="s">
        <v>2671</v>
      </c>
      <c r="J5712" t="s">
        <v>2753</v>
      </c>
      <c r="M5712" s="49"/>
    </row>
    <row r="5713" spans="6:13" x14ac:dyDescent="0.25">
      <c r="F5713" t="s">
        <v>6877</v>
      </c>
      <c r="G5713">
        <v>25724</v>
      </c>
      <c r="H5713">
        <v>1051</v>
      </c>
      <c r="I5713" s="25" t="s">
        <v>2706</v>
      </c>
      <c r="J5713" t="s">
        <v>2718</v>
      </c>
      <c r="M5713" s="49"/>
    </row>
    <row r="5714" spans="6:13" x14ac:dyDescent="0.25">
      <c r="F5714" t="s">
        <v>6878</v>
      </c>
      <c r="G5714">
        <v>72639</v>
      </c>
      <c r="H5714">
        <v>8116</v>
      </c>
      <c r="I5714" s="25" t="s">
        <v>2639</v>
      </c>
      <c r="J5714" t="s">
        <v>2834</v>
      </c>
      <c r="M5714" s="49"/>
    </row>
    <row r="5715" spans="6:13" x14ac:dyDescent="0.25">
      <c r="F5715" t="s">
        <v>6879</v>
      </c>
      <c r="G5715">
        <v>72419</v>
      </c>
      <c r="H5715">
        <v>8437</v>
      </c>
      <c r="I5715" s="25" t="s">
        <v>2639</v>
      </c>
      <c r="J5715" t="s">
        <v>3341</v>
      </c>
      <c r="M5715" s="49"/>
    </row>
    <row r="5716" spans="6:13" x14ac:dyDescent="0.25">
      <c r="F5716" t="s">
        <v>6880</v>
      </c>
      <c r="G5716">
        <v>84181</v>
      </c>
      <c r="H5716">
        <v>9274</v>
      </c>
      <c r="I5716" s="25" t="s">
        <v>2671</v>
      </c>
      <c r="J5716" t="s">
        <v>2753</v>
      </c>
      <c r="M5716" s="49"/>
    </row>
    <row r="5717" spans="6:13" x14ac:dyDescent="0.25">
      <c r="F5717" t="s">
        <v>6881</v>
      </c>
      <c r="G5717">
        <v>21785</v>
      </c>
      <c r="H5717">
        <v>3352</v>
      </c>
      <c r="I5717" s="25" t="s">
        <v>2695</v>
      </c>
      <c r="J5717" t="s">
        <v>2700</v>
      </c>
      <c r="M5717" s="49"/>
    </row>
    <row r="5718" spans="6:13" x14ac:dyDescent="0.25">
      <c r="F5718" t="s">
        <v>6882</v>
      </c>
      <c r="G5718">
        <v>94152</v>
      </c>
      <c r="H5718">
        <v>9275</v>
      </c>
      <c r="I5718" s="25" t="s">
        <v>2671</v>
      </c>
      <c r="J5718" t="s">
        <v>2819</v>
      </c>
      <c r="M5718" s="49"/>
    </row>
    <row r="5719" spans="6:13" x14ac:dyDescent="0.25">
      <c r="F5719" t="s">
        <v>6883</v>
      </c>
      <c r="G5719">
        <v>91284</v>
      </c>
      <c r="H5719">
        <v>9574</v>
      </c>
      <c r="I5719" s="25" t="s">
        <v>2671</v>
      </c>
      <c r="J5719" t="s">
        <v>2912</v>
      </c>
      <c r="M5719" s="49"/>
    </row>
    <row r="5720" spans="6:13" x14ac:dyDescent="0.25">
      <c r="F5720" t="s">
        <v>6884</v>
      </c>
      <c r="G5720">
        <v>98724</v>
      </c>
      <c r="H5720">
        <v>16072</v>
      </c>
      <c r="I5720" s="25" t="s">
        <v>3005</v>
      </c>
      <c r="J5720" t="s">
        <v>2994</v>
      </c>
      <c r="M5720" s="49"/>
    </row>
    <row r="5721" spans="6:13" x14ac:dyDescent="0.25">
      <c r="F5721" t="s">
        <v>6885</v>
      </c>
      <c r="G5721">
        <v>56335</v>
      </c>
      <c r="H5721">
        <v>7143</v>
      </c>
      <c r="I5721" s="25" t="s">
        <v>2744</v>
      </c>
      <c r="J5721" t="s">
        <v>2952</v>
      </c>
      <c r="M5721" s="49"/>
    </row>
    <row r="5722" spans="6:13" x14ac:dyDescent="0.25">
      <c r="F5722" t="s">
        <v>6886</v>
      </c>
      <c r="G5722">
        <v>75242</v>
      </c>
      <c r="H5722">
        <v>8236</v>
      </c>
      <c r="I5722" s="25" t="s">
        <v>2639</v>
      </c>
      <c r="J5722" t="s">
        <v>3708</v>
      </c>
      <c r="M5722" s="49"/>
    </row>
    <row r="5723" spans="6:13" x14ac:dyDescent="0.25">
      <c r="F5723" t="s">
        <v>6887</v>
      </c>
      <c r="G5723">
        <v>73765</v>
      </c>
      <c r="H5723">
        <v>8116</v>
      </c>
      <c r="I5723" s="25" t="s">
        <v>2639</v>
      </c>
      <c r="J5723" t="s">
        <v>2834</v>
      </c>
      <c r="M5723" s="49"/>
    </row>
    <row r="5724" spans="6:13" x14ac:dyDescent="0.25">
      <c r="F5724" t="s">
        <v>6888</v>
      </c>
      <c r="G5724">
        <v>78579</v>
      </c>
      <c r="H5724">
        <v>8327</v>
      </c>
      <c r="I5724" s="25" t="s">
        <v>2639</v>
      </c>
      <c r="J5724" t="s">
        <v>2898</v>
      </c>
      <c r="M5724" s="49"/>
    </row>
    <row r="5725" spans="6:13" x14ac:dyDescent="0.25">
      <c r="F5725" t="s">
        <v>6889</v>
      </c>
      <c r="G5725">
        <v>9544</v>
      </c>
      <c r="H5725">
        <v>14522</v>
      </c>
      <c r="I5725" s="25" t="s">
        <v>2756</v>
      </c>
      <c r="J5725" t="s">
        <v>2721</v>
      </c>
      <c r="M5725" s="49"/>
    </row>
    <row r="5726" spans="6:13" x14ac:dyDescent="0.25">
      <c r="F5726" t="s">
        <v>6890</v>
      </c>
      <c r="G5726">
        <v>3058</v>
      </c>
      <c r="H5726">
        <v>12071</v>
      </c>
      <c r="I5726" s="25" t="s">
        <v>2977</v>
      </c>
      <c r="J5726" t="s">
        <v>3985</v>
      </c>
      <c r="M5726" s="49"/>
    </row>
    <row r="5727" spans="6:13" x14ac:dyDescent="0.25">
      <c r="F5727" t="s">
        <v>6891</v>
      </c>
      <c r="G5727">
        <v>96524</v>
      </c>
      <c r="H5727">
        <v>16072</v>
      </c>
      <c r="I5727" s="25" t="s">
        <v>3005</v>
      </c>
      <c r="J5727" t="s">
        <v>2994</v>
      </c>
      <c r="M5727" s="49"/>
    </row>
    <row r="5728" spans="6:13" x14ac:dyDescent="0.25">
      <c r="F5728" t="s">
        <v>6892</v>
      </c>
      <c r="G5728">
        <v>67680</v>
      </c>
      <c r="H5728">
        <v>7335</v>
      </c>
      <c r="I5728" s="25" t="s">
        <v>2744</v>
      </c>
      <c r="J5728" t="s">
        <v>3464</v>
      </c>
      <c r="M5728" s="49"/>
    </row>
    <row r="5729" spans="6:13" x14ac:dyDescent="0.25">
      <c r="F5729" t="s">
        <v>6893</v>
      </c>
      <c r="G5729">
        <v>36119</v>
      </c>
      <c r="H5729">
        <v>6631</v>
      </c>
      <c r="I5729" s="25" t="s">
        <v>2667</v>
      </c>
      <c r="J5729" t="s">
        <v>2766</v>
      </c>
      <c r="M5729" s="49"/>
    </row>
    <row r="5730" spans="6:13" x14ac:dyDescent="0.25">
      <c r="F5730" t="s">
        <v>6894</v>
      </c>
      <c r="G5730">
        <v>90616</v>
      </c>
      <c r="H5730">
        <v>9575</v>
      </c>
      <c r="I5730" s="25" t="s">
        <v>2671</v>
      </c>
      <c r="J5730" t="s">
        <v>3370</v>
      </c>
      <c r="M5730" s="49"/>
    </row>
    <row r="5731" spans="6:13" x14ac:dyDescent="0.25">
      <c r="F5731" t="s">
        <v>6895</v>
      </c>
      <c r="G5731">
        <v>67141</v>
      </c>
      <c r="H5731">
        <v>7338</v>
      </c>
      <c r="I5731" s="25" t="s">
        <v>2744</v>
      </c>
      <c r="J5731" t="s">
        <v>3069</v>
      </c>
      <c r="M5731" s="49"/>
    </row>
    <row r="5732" spans="6:13" x14ac:dyDescent="0.25">
      <c r="F5732" t="s">
        <v>6896</v>
      </c>
      <c r="G5732">
        <v>54422</v>
      </c>
      <c r="H5732">
        <v>7134</v>
      </c>
      <c r="I5732" s="25" t="s">
        <v>2744</v>
      </c>
      <c r="J5732" t="s">
        <v>2669</v>
      </c>
      <c r="M5732" s="49"/>
    </row>
    <row r="5733" spans="6:13" x14ac:dyDescent="0.25">
      <c r="F5733" t="s">
        <v>6896</v>
      </c>
      <c r="G5733">
        <v>54422</v>
      </c>
      <c r="H5733">
        <v>7235</v>
      </c>
      <c r="I5733" s="25" t="s">
        <v>2744</v>
      </c>
      <c r="J5733" t="s">
        <v>3016</v>
      </c>
      <c r="M5733" s="49"/>
    </row>
    <row r="5734" spans="6:13" x14ac:dyDescent="0.25">
      <c r="F5734" t="s">
        <v>6896</v>
      </c>
      <c r="G5734">
        <v>97843</v>
      </c>
      <c r="H5734">
        <v>9677</v>
      </c>
      <c r="I5734" s="25" t="s">
        <v>2671</v>
      </c>
      <c r="J5734" t="s">
        <v>3148</v>
      </c>
      <c r="M5734" s="49"/>
    </row>
    <row r="5735" spans="6:13" x14ac:dyDescent="0.25">
      <c r="F5735" t="s">
        <v>6897</v>
      </c>
      <c r="G5735">
        <v>63263</v>
      </c>
      <c r="H5735">
        <v>6438</v>
      </c>
      <c r="I5735" s="25" t="s">
        <v>2667</v>
      </c>
      <c r="J5735" t="s">
        <v>4188</v>
      </c>
      <c r="M5735" s="49"/>
    </row>
    <row r="5736" spans="6:13" x14ac:dyDescent="0.25">
      <c r="F5736" t="s">
        <v>6898</v>
      </c>
      <c r="G5736">
        <v>17154</v>
      </c>
      <c r="H5736">
        <v>13071</v>
      </c>
      <c r="I5736" s="25" t="s">
        <v>2812</v>
      </c>
      <c r="J5736" t="s">
        <v>2712</v>
      </c>
      <c r="M5736" s="49"/>
    </row>
    <row r="5737" spans="6:13" x14ac:dyDescent="0.25">
      <c r="F5737" t="s">
        <v>6899</v>
      </c>
      <c r="G5737">
        <v>4575</v>
      </c>
      <c r="H5737">
        <v>14729</v>
      </c>
      <c r="I5737" s="25" t="s">
        <v>2756</v>
      </c>
      <c r="J5737" t="s">
        <v>3305</v>
      </c>
      <c r="M5737" s="49"/>
    </row>
    <row r="5738" spans="6:13" x14ac:dyDescent="0.25">
      <c r="F5738" t="s">
        <v>6900</v>
      </c>
      <c r="G5738">
        <v>88099</v>
      </c>
      <c r="H5738">
        <v>8435</v>
      </c>
      <c r="I5738" s="25" t="s">
        <v>2639</v>
      </c>
      <c r="J5738" t="s">
        <v>3632</v>
      </c>
      <c r="M5738" s="49"/>
    </row>
    <row r="5739" spans="6:13" x14ac:dyDescent="0.25">
      <c r="F5739" t="s">
        <v>6901</v>
      </c>
      <c r="G5739">
        <v>1904</v>
      </c>
      <c r="H5739">
        <v>14625</v>
      </c>
      <c r="I5739" s="25" t="s">
        <v>2756</v>
      </c>
      <c r="J5739" t="s">
        <v>2662</v>
      </c>
      <c r="M5739" s="49"/>
    </row>
    <row r="5740" spans="6:13" x14ac:dyDescent="0.25">
      <c r="F5740" t="s">
        <v>6902</v>
      </c>
      <c r="G5740">
        <v>23779</v>
      </c>
      <c r="H5740">
        <v>1055</v>
      </c>
      <c r="I5740" s="25" t="s">
        <v>2706</v>
      </c>
      <c r="J5740" t="s">
        <v>2806</v>
      </c>
      <c r="M5740" s="49"/>
    </row>
    <row r="5741" spans="6:13" x14ac:dyDescent="0.25">
      <c r="F5741" t="s">
        <v>6902</v>
      </c>
      <c r="G5741">
        <v>94362</v>
      </c>
      <c r="H5741">
        <v>9278</v>
      </c>
      <c r="I5741" s="25" t="s">
        <v>2671</v>
      </c>
      <c r="J5741" t="s">
        <v>2791</v>
      </c>
      <c r="M5741" s="49"/>
    </row>
    <row r="5742" spans="6:13" x14ac:dyDescent="0.25">
      <c r="F5742" t="s">
        <v>6903</v>
      </c>
      <c r="G5742">
        <v>34626</v>
      </c>
      <c r="H5742">
        <v>6634</v>
      </c>
      <c r="I5742" s="25" t="s">
        <v>2667</v>
      </c>
      <c r="J5742" t="s">
        <v>2981</v>
      </c>
      <c r="M5742" s="49"/>
    </row>
    <row r="5743" spans="6:13" x14ac:dyDescent="0.25">
      <c r="F5743" t="s">
        <v>6904</v>
      </c>
      <c r="G5743">
        <v>83364</v>
      </c>
      <c r="H5743">
        <v>9172</v>
      </c>
      <c r="I5743" s="25" t="s">
        <v>2671</v>
      </c>
      <c r="J5743" t="s">
        <v>2663</v>
      </c>
      <c r="M5743" s="49"/>
    </row>
    <row r="5744" spans="6:13" x14ac:dyDescent="0.25">
      <c r="F5744" t="s">
        <v>6905</v>
      </c>
      <c r="G5744">
        <v>93453</v>
      </c>
      <c r="H5744">
        <v>9372</v>
      </c>
      <c r="I5744" s="25" t="s">
        <v>2671</v>
      </c>
      <c r="J5744" t="s">
        <v>3144</v>
      </c>
      <c r="M5744" s="49"/>
    </row>
    <row r="5745" spans="6:13" x14ac:dyDescent="0.25">
      <c r="F5745" t="s">
        <v>6906</v>
      </c>
      <c r="G5745">
        <v>92259</v>
      </c>
      <c r="H5745">
        <v>9371</v>
      </c>
      <c r="I5745" s="25" t="s">
        <v>2671</v>
      </c>
      <c r="J5745" t="s">
        <v>3090</v>
      </c>
      <c r="M5745" s="49"/>
    </row>
    <row r="5746" spans="6:13" x14ac:dyDescent="0.25">
      <c r="F5746" t="s">
        <v>6907</v>
      </c>
      <c r="G5746">
        <v>94154</v>
      </c>
      <c r="H5746">
        <v>9275</v>
      </c>
      <c r="I5746" s="25" t="s">
        <v>2671</v>
      </c>
      <c r="J5746" t="s">
        <v>2819</v>
      </c>
      <c r="M5746" s="49"/>
    </row>
    <row r="5747" spans="6:13" x14ac:dyDescent="0.25">
      <c r="F5747" t="s">
        <v>6908</v>
      </c>
      <c r="G5747">
        <v>25927</v>
      </c>
      <c r="H5747">
        <v>1054</v>
      </c>
      <c r="I5747" s="25" t="s">
        <v>2706</v>
      </c>
      <c r="J5747" t="s">
        <v>2816</v>
      </c>
      <c r="M5747" s="49"/>
    </row>
    <row r="5748" spans="6:13" x14ac:dyDescent="0.25">
      <c r="F5748" t="s">
        <v>6909</v>
      </c>
      <c r="G5748">
        <v>9221</v>
      </c>
      <c r="H5748">
        <v>14521</v>
      </c>
      <c r="I5748" s="25" t="s">
        <v>2756</v>
      </c>
      <c r="J5748" t="s">
        <v>2653</v>
      </c>
      <c r="M5748" s="49"/>
    </row>
    <row r="5749" spans="6:13" x14ac:dyDescent="0.25">
      <c r="F5749" t="s">
        <v>6910</v>
      </c>
      <c r="G5749">
        <v>8459</v>
      </c>
      <c r="H5749">
        <v>14524</v>
      </c>
      <c r="I5749" s="25" t="s">
        <v>2756</v>
      </c>
      <c r="J5749" t="s">
        <v>4045</v>
      </c>
      <c r="M5749" s="49"/>
    </row>
    <row r="5750" spans="6:13" x14ac:dyDescent="0.25">
      <c r="F5750" t="s">
        <v>6911</v>
      </c>
      <c r="G5750">
        <v>92445</v>
      </c>
      <c r="H5750">
        <v>9376</v>
      </c>
      <c r="I5750" s="25" t="s">
        <v>2671</v>
      </c>
      <c r="J5750" t="s">
        <v>3011</v>
      </c>
      <c r="M5750" s="49"/>
    </row>
    <row r="5751" spans="6:13" x14ac:dyDescent="0.25">
      <c r="F5751" t="s">
        <v>6912</v>
      </c>
      <c r="G5751">
        <v>47506</v>
      </c>
      <c r="H5751">
        <v>5170</v>
      </c>
      <c r="I5751" s="25" t="s">
        <v>2644</v>
      </c>
      <c r="J5751" t="s">
        <v>2949</v>
      </c>
      <c r="M5751" s="49"/>
    </row>
    <row r="5752" spans="6:13" x14ac:dyDescent="0.25">
      <c r="F5752" t="s">
        <v>6913</v>
      </c>
      <c r="G5752">
        <v>23992</v>
      </c>
      <c r="H5752">
        <v>13074</v>
      </c>
      <c r="I5752" s="25" t="s">
        <v>2812</v>
      </c>
      <c r="J5752" t="s">
        <v>2896</v>
      </c>
      <c r="M5752" s="49"/>
    </row>
    <row r="5753" spans="6:13" x14ac:dyDescent="0.25">
      <c r="F5753" t="s">
        <v>6914</v>
      </c>
      <c r="G5753">
        <v>73491</v>
      </c>
      <c r="H5753">
        <v>8136</v>
      </c>
      <c r="I5753" s="25" t="s">
        <v>2639</v>
      </c>
      <c r="J5753" t="s">
        <v>2660</v>
      </c>
      <c r="M5753" s="49"/>
    </row>
    <row r="5754" spans="6:13" x14ac:dyDescent="0.25">
      <c r="F5754" t="s">
        <v>6915</v>
      </c>
      <c r="G5754">
        <v>75245</v>
      </c>
      <c r="H5754">
        <v>8236</v>
      </c>
      <c r="I5754" s="25" t="s">
        <v>2639</v>
      </c>
      <c r="J5754" t="s">
        <v>3708</v>
      </c>
      <c r="M5754" s="49"/>
    </row>
    <row r="5755" spans="6:13" x14ac:dyDescent="0.25">
      <c r="F5755" t="s">
        <v>6916</v>
      </c>
      <c r="G5755">
        <v>68809</v>
      </c>
      <c r="H5755">
        <v>8226</v>
      </c>
      <c r="I5755" s="25" t="s">
        <v>2639</v>
      </c>
      <c r="J5755" t="s">
        <v>3063</v>
      </c>
      <c r="M5755" s="49"/>
    </row>
    <row r="5756" spans="6:13" x14ac:dyDescent="0.25">
      <c r="F5756" t="s">
        <v>6917</v>
      </c>
      <c r="G5756">
        <v>54347</v>
      </c>
      <c r="H5756">
        <v>7231</v>
      </c>
      <c r="I5756" s="25" t="s">
        <v>2744</v>
      </c>
      <c r="J5756" t="s">
        <v>2664</v>
      </c>
      <c r="M5756" s="49"/>
    </row>
    <row r="5757" spans="6:13" x14ac:dyDescent="0.25">
      <c r="F5757" t="s">
        <v>6918</v>
      </c>
      <c r="G5757">
        <v>8496</v>
      </c>
      <c r="H5757">
        <v>14523</v>
      </c>
      <c r="I5757" s="25" t="s">
        <v>2756</v>
      </c>
      <c r="J5757" t="s">
        <v>2757</v>
      </c>
      <c r="M5757" s="49"/>
    </row>
    <row r="5758" spans="6:13" x14ac:dyDescent="0.25">
      <c r="F5758" t="s">
        <v>3512</v>
      </c>
      <c r="G5758">
        <v>92318</v>
      </c>
      <c r="H5758">
        <v>9373</v>
      </c>
      <c r="I5758" s="25" t="s">
        <v>2671</v>
      </c>
      <c r="J5758" t="s">
        <v>3512</v>
      </c>
      <c r="M5758" s="49"/>
    </row>
    <row r="5759" spans="6:13" x14ac:dyDescent="0.25">
      <c r="F5759" t="s">
        <v>6919</v>
      </c>
      <c r="G5759">
        <v>84494</v>
      </c>
      <c r="H5759">
        <v>9183</v>
      </c>
      <c r="I5759" s="25" t="s">
        <v>2671</v>
      </c>
      <c r="J5759" t="s">
        <v>3095</v>
      </c>
      <c r="M5759" s="49"/>
    </row>
    <row r="5760" spans="6:13" x14ac:dyDescent="0.25">
      <c r="F5760" t="s">
        <v>6920</v>
      </c>
      <c r="G5760">
        <v>24539</v>
      </c>
      <c r="H5760">
        <v>1004</v>
      </c>
      <c r="I5760" s="25" t="s">
        <v>2706</v>
      </c>
      <c r="J5760" t="s">
        <v>2891</v>
      </c>
      <c r="M5760" s="49"/>
    </row>
    <row r="5761" spans="6:13" x14ac:dyDescent="0.25">
      <c r="F5761" t="s">
        <v>6920</v>
      </c>
      <c r="G5761">
        <v>24534</v>
      </c>
      <c r="H5761">
        <v>1004</v>
      </c>
      <c r="I5761" s="25" t="s">
        <v>2706</v>
      </c>
      <c r="J5761" t="s">
        <v>2891</v>
      </c>
      <c r="M5761" s="49"/>
    </row>
    <row r="5762" spans="6:13" x14ac:dyDescent="0.25">
      <c r="F5762" t="s">
        <v>6920</v>
      </c>
      <c r="G5762">
        <v>24537</v>
      </c>
      <c r="H5762">
        <v>1004</v>
      </c>
      <c r="I5762" s="25" t="s">
        <v>2706</v>
      </c>
      <c r="J5762" t="s">
        <v>2891</v>
      </c>
      <c r="M5762" s="49"/>
    </row>
    <row r="5763" spans="6:13" x14ac:dyDescent="0.25">
      <c r="F5763" t="s">
        <v>6920</v>
      </c>
      <c r="G5763">
        <v>24536</v>
      </c>
      <c r="H5763">
        <v>1004</v>
      </c>
      <c r="I5763" s="25" t="s">
        <v>2706</v>
      </c>
      <c r="J5763" t="s">
        <v>2891</v>
      </c>
      <c r="M5763" s="49"/>
    </row>
    <row r="5764" spans="6:13" x14ac:dyDescent="0.25">
      <c r="F5764" t="s">
        <v>6920</v>
      </c>
      <c r="G5764">
        <v>24536</v>
      </c>
      <c r="H5764">
        <v>1057</v>
      </c>
      <c r="I5764" s="25" t="s">
        <v>2706</v>
      </c>
      <c r="J5764" t="s">
        <v>2934</v>
      </c>
      <c r="M5764" s="49"/>
    </row>
    <row r="5765" spans="6:13" x14ac:dyDescent="0.25">
      <c r="F5765" t="s">
        <v>6921</v>
      </c>
      <c r="G5765">
        <v>92431</v>
      </c>
      <c r="H5765">
        <v>9376</v>
      </c>
      <c r="I5765" s="25" t="s">
        <v>2671</v>
      </c>
      <c r="J5765" t="s">
        <v>3011</v>
      </c>
      <c r="M5765" s="49"/>
    </row>
    <row r="5766" spans="6:13" x14ac:dyDescent="0.25">
      <c r="F5766" t="s">
        <v>4504</v>
      </c>
      <c r="G5766">
        <v>57290</v>
      </c>
      <c r="H5766">
        <v>5970</v>
      </c>
      <c r="I5766" s="25" t="s">
        <v>2644</v>
      </c>
      <c r="J5766" t="s">
        <v>2987</v>
      </c>
      <c r="M5766" s="49"/>
    </row>
    <row r="5767" spans="6:13" x14ac:dyDescent="0.25">
      <c r="F5767" t="s">
        <v>4504</v>
      </c>
      <c r="G5767">
        <v>74867</v>
      </c>
      <c r="H5767">
        <v>8225</v>
      </c>
      <c r="I5767" s="25" t="s">
        <v>2639</v>
      </c>
      <c r="J5767" t="s">
        <v>2729</v>
      </c>
      <c r="M5767" s="49"/>
    </row>
    <row r="5768" spans="6:13" x14ac:dyDescent="0.25">
      <c r="F5768" t="s">
        <v>4504</v>
      </c>
      <c r="G5768">
        <v>63930</v>
      </c>
      <c r="H5768">
        <v>9676</v>
      </c>
      <c r="I5768" s="25" t="s">
        <v>2671</v>
      </c>
      <c r="J5768" t="s">
        <v>3002</v>
      </c>
      <c r="M5768" s="49"/>
    </row>
    <row r="5769" spans="6:13" x14ac:dyDescent="0.25">
      <c r="F5769" t="s">
        <v>4504</v>
      </c>
      <c r="G5769">
        <v>66539</v>
      </c>
      <c r="H5769">
        <v>10043</v>
      </c>
      <c r="I5769" s="25" t="s">
        <v>3470</v>
      </c>
      <c r="J5769" t="s">
        <v>4504</v>
      </c>
      <c r="M5769" s="49"/>
    </row>
    <row r="5770" spans="6:13" x14ac:dyDescent="0.25">
      <c r="F5770" t="s">
        <v>4504</v>
      </c>
      <c r="G5770">
        <v>66538</v>
      </c>
      <c r="H5770">
        <v>10043</v>
      </c>
      <c r="I5770" s="25" t="s">
        <v>3470</v>
      </c>
      <c r="J5770" t="s">
        <v>4504</v>
      </c>
      <c r="M5770" s="49"/>
    </row>
    <row r="5771" spans="6:13" x14ac:dyDescent="0.25">
      <c r="F5771" t="s">
        <v>4504</v>
      </c>
      <c r="G5771">
        <v>66540</v>
      </c>
      <c r="H5771">
        <v>10043</v>
      </c>
      <c r="I5771" s="25" t="s">
        <v>3470</v>
      </c>
      <c r="J5771" t="s">
        <v>4504</v>
      </c>
      <c r="M5771" s="49"/>
    </row>
    <row r="5772" spans="6:13" x14ac:dyDescent="0.25">
      <c r="F5772" t="s">
        <v>6922</v>
      </c>
      <c r="G5772">
        <v>91077</v>
      </c>
      <c r="H5772">
        <v>9474</v>
      </c>
      <c r="I5772" s="25" t="s">
        <v>2671</v>
      </c>
      <c r="J5772" t="s">
        <v>4313</v>
      </c>
      <c r="M5772" s="49"/>
    </row>
    <row r="5773" spans="6:13" x14ac:dyDescent="0.25">
      <c r="F5773" t="s">
        <v>6923</v>
      </c>
      <c r="G5773">
        <v>91233</v>
      </c>
      <c r="H5773">
        <v>9574</v>
      </c>
      <c r="I5773" s="25" t="s">
        <v>2671</v>
      </c>
      <c r="J5773" t="s">
        <v>2912</v>
      </c>
      <c r="M5773" s="49"/>
    </row>
    <row r="5774" spans="6:13" x14ac:dyDescent="0.25">
      <c r="F5774" t="s">
        <v>6924</v>
      </c>
      <c r="G5774">
        <v>53819</v>
      </c>
      <c r="H5774">
        <v>5382</v>
      </c>
      <c r="I5774" s="25" t="s">
        <v>2644</v>
      </c>
      <c r="J5774" t="s">
        <v>2919</v>
      </c>
      <c r="M5774" s="49"/>
    </row>
    <row r="5775" spans="6:13" x14ac:dyDescent="0.25">
      <c r="F5775" t="s">
        <v>6925</v>
      </c>
      <c r="G5775">
        <v>84524</v>
      </c>
      <c r="H5775">
        <v>9171</v>
      </c>
      <c r="I5775" s="25" t="s">
        <v>2671</v>
      </c>
      <c r="J5775" t="s">
        <v>3067</v>
      </c>
      <c r="M5775" s="49"/>
    </row>
    <row r="5776" spans="6:13" x14ac:dyDescent="0.25">
      <c r="F5776" t="s">
        <v>6926</v>
      </c>
      <c r="G5776">
        <v>76777</v>
      </c>
      <c r="H5776">
        <v>7334</v>
      </c>
      <c r="I5776" s="25" t="s">
        <v>2744</v>
      </c>
      <c r="J5776" t="s">
        <v>3494</v>
      </c>
      <c r="M5776" s="49"/>
    </row>
    <row r="5777" spans="6:13" x14ac:dyDescent="0.25">
      <c r="F5777" t="s">
        <v>6927</v>
      </c>
      <c r="G5777">
        <v>94089</v>
      </c>
      <c r="H5777">
        <v>9272</v>
      </c>
      <c r="I5777" s="25" t="s">
        <v>2671</v>
      </c>
      <c r="J5777" t="s">
        <v>2761</v>
      </c>
      <c r="M5777" s="49"/>
    </row>
    <row r="5778" spans="6:13" x14ac:dyDescent="0.25">
      <c r="F5778" t="s">
        <v>6928</v>
      </c>
      <c r="G5778">
        <v>77743</v>
      </c>
      <c r="H5778">
        <v>8317</v>
      </c>
      <c r="I5778" s="25" t="s">
        <v>2639</v>
      </c>
      <c r="J5778" t="s">
        <v>2692</v>
      </c>
      <c r="M5778" s="49"/>
    </row>
    <row r="5779" spans="6:13" x14ac:dyDescent="0.25">
      <c r="F5779" t="s">
        <v>6928</v>
      </c>
      <c r="G5779">
        <v>82061</v>
      </c>
      <c r="H5779">
        <v>9184</v>
      </c>
      <c r="I5779" s="25" t="s">
        <v>2671</v>
      </c>
      <c r="J5779" t="s">
        <v>3168</v>
      </c>
      <c r="M5779" s="49"/>
    </row>
    <row r="5780" spans="6:13" x14ac:dyDescent="0.25">
      <c r="F5780" t="s">
        <v>6929</v>
      </c>
      <c r="G5780">
        <v>16827</v>
      </c>
      <c r="H5780">
        <v>12068</v>
      </c>
      <c r="I5780" s="25" t="s">
        <v>2977</v>
      </c>
      <c r="J5780" t="s">
        <v>2920</v>
      </c>
      <c r="M5780" s="49"/>
    </row>
    <row r="5781" spans="6:13" x14ac:dyDescent="0.25">
      <c r="F5781" t="s">
        <v>6929</v>
      </c>
      <c r="G5781">
        <v>16816</v>
      </c>
      <c r="H5781">
        <v>12068</v>
      </c>
      <c r="I5781" s="25" t="s">
        <v>2977</v>
      </c>
      <c r="J5781" t="s">
        <v>2920</v>
      </c>
      <c r="M5781" s="49"/>
    </row>
    <row r="5782" spans="6:13" x14ac:dyDescent="0.25">
      <c r="F5782" t="s">
        <v>6930</v>
      </c>
      <c r="G5782">
        <v>2742</v>
      </c>
      <c r="H5782">
        <v>14626</v>
      </c>
      <c r="I5782" s="25" t="s">
        <v>2756</v>
      </c>
      <c r="J5782" t="s">
        <v>2771</v>
      </c>
      <c r="M5782" s="49"/>
    </row>
    <row r="5783" spans="6:13" x14ac:dyDescent="0.25">
      <c r="F5783" t="s">
        <v>6931</v>
      </c>
      <c r="G5783">
        <v>86356</v>
      </c>
      <c r="H5783">
        <v>9772</v>
      </c>
      <c r="I5783" s="25" t="s">
        <v>2671</v>
      </c>
      <c r="J5783" t="s">
        <v>2738</v>
      </c>
      <c r="M5783" s="49"/>
    </row>
    <row r="5784" spans="6:13" x14ac:dyDescent="0.25">
      <c r="F5784" t="s">
        <v>6932</v>
      </c>
      <c r="G5784">
        <v>94556</v>
      </c>
      <c r="H5784">
        <v>9272</v>
      </c>
      <c r="I5784" s="25" t="s">
        <v>2671</v>
      </c>
      <c r="J5784" t="s">
        <v>2761</v>
      </c>
      <c r="M5784" s="49"/>
    </row>
    <row r="5785" spans="6:13" x14ac:dyDescent="0.25">
      <c r="F5785" t="s">
        <v>6933</v>
      </c>
      <c r="G5785">
        <v>3103</v>
      </c>
      <c r="H5785">
        <v>12066</v>
      </c>
      <c r="I5785" s="25" t="s">
        <v>2977</v>
      </c>
      <c r="J5785" t="s">
        <v>2978</v>
      </c>
      <c r="M5785" s="49"/>
    </row>
    <row r="5786" spans="6:13" x14ac:dyDescent="0.25">
      <c r="F5786" t="s">
        <v>6934</v>
      </c>
      <c r="G5786">
        <v>91616</v>
      </c>
      <c r="H5786">
        <v>9571</v>
      </c>
      <c r="I5786" s="25" t="s">
        <v>2671</v>
      </c>
      <c r="J5786" t="s">
        <v>2734</v>
      </c>
      <c r="M5786" s="49"/>
    </row>
    <row r="5787" spans="6:13" x14ac:dyDescent="0.25">
      <c r="F5787" t="s">
        <v>6935</v>
      </c>
      <c r="G5787">
        <v>95700</v>
      </c>
      <c r="H5787">
        <v>9377</v>
      </c>
      <c r="I5787" s="25" t="s">
        <v>2671</v>
      </c>
      <c r="J5787" t="s">
        <v>3014</v>
      </c>
      <c r="M5787" s="49"/>
    </row>
    <row r="5788" spans="6:13" x14ac:dyDescent="0.25">
      <c r="F5788" t="s">
        <v>6936</v>
      </c>
      <c r="G5788">
        <v>41472</v>
      </c>
      <c r="H5788">
        <v>5162</v>
      </c>
      <c r="I5788" s="25" t="s">
        <v>2644</v>
      </c>
      <c r="J5788" t="s">
        <v>2954</v>
      </c>
      <c r="M5788" s="49"/>
    </row>
    <row r="5789" spans="6:13" x14ac:dyDescent="0.25">
      <c r="F5789" t="s">
        <v>6936</v>
      </c>
      <c r="G5789">
        <v>41464</v>
      </c>
      <c r="H5789">
        <v>5162</v>
      </c>
      <c r="I5789" s="25" t="s">
        <v>2644</v>
      </c>
      <c r="J5789" t="s">
        <v>2954</v>
      </c>
      <c r="M5789" s="49"/>
    </row>
    <row r="5790" spans="6:13" x14ac:dyDescent="0.25">
      <c r="F5790" t="s">
        <v>6936</v>
      </c>
      <c r="G5790">
        <v>41460</v>
      </c>
      <c r="H5790">
        <v>5162</v>
      </c>
      <c r="I5790" s="25" t="s">
        <v>2644</v>
      </c>
      <c r="J5790" t="s">
        <v>2954</v>
      </c>
      <c r="M5790" s="49"/>
    </row>
    <row r="5791" spans="6:13" x14ac:dyDescent="0.25">
      <c r="F5791" t="s">
        <v>6936</v>
      </c>
      <c r="G5791">
        <v>41470</v>
      </c>
      <c r="H5791">
        <v>5162</v>
      </c>
      <c r="I5791" s="25" t="s">
        <v>2644</v>
      </c>
      <c r="J5791" t="s">
        <v>2954</v>
      </c>
      <c r="M5791" s="49"/>
    </row>
    <row r="5792" spans="6:13" x14ac:dyDescent="0.25">
      <c r="F5792" t="s">
        <v>6936</v>
      </c>
      <c r="G5792">
        <v>41469</v>
      </c>
      <c r="H5792">
        <v>5162</v>
      </c>
      <c r="I5792" s="25" t="s">
        <v>2644</v>
      </c>
      <c r="J5792" t="s">
        <v>2954</v>
      </c>
      <c r="M5792" s="49"/>
    </row>
    <row r="5793" spans="6:13" x14ac:dyDescent="0.25">
      <c r="F5793" t="s">
        <v>6936</v>
      </c>
      <c r="G5793">
        <v>41462</v>
      </c>
      <c r="H5793">
        <v>5162</v>
      </c>
      <c r="I5793" s="25" t="s">
        <v>2644</v>
      </c>
      <c r="J5793" t="s">
        <v>2954</v>
      </c>
      <c r="M5793" s="49"/>
    </row>
    <row r="5794" spans="6:13" x14ac:dyDescent="0.25">
      <c r="F5794" t="s">
        <v>6936</v>
      </c>
      <c r="G5794">
        <v>41468</v>
      </c>
      <c r="H5794">
        <v>5162</v>
      </c>
      <c r="I5794" s="25" t="s">
        <v>2644</v>
      </c>
      <c r="J5794" t="s">
        <v>2954</v>
      </c>
      <c r="M5794" s="49"/>
    </row>
    <row r="5795" spans="6:13" x14ac:dyDescent="0.25">
      <c r="F5795" t="s">
        <v>6936</v>
      </c>
      <c r="G5795">
        <v>41466</v>
      </c>
      <c r="H5795">
        <v>5162</v>
      </c>
      <c r="I5795" s="25" t="s">
        <v>2644</v>
      </c>
      <c r="J5795" t="s">
        <v>2954</v>
      </c>
      <c r="M5795" s="49"/>
    </row>
    <row r="5796" spans="6:13" x14ac:dyDescent="0.25">
      <c r="F5796" t="s">
        <v>6937</v>
      </c>
      <c r="G5796">
        <v>23730</v>
      </c>
      <c r="H5796">
        <v>1055</v>
      </c>
      <c r="I5796" s="25" t="s">
        <v>2706</v>
      </c>
      <c r="J5796" t="s">
        <v>2806</v>
      </c>
      <c r="M5796" s="49"/>
    </row>
    <row r="5797" spans="6:13" x14ac:dyDescent="0.25">
      <c r="F5797" t="s">
        <v>6937</v>
      </c>
      <c r="G5797">
        <v>35279</v>
      </c>
      <c r="H5797">
        <v>6534</v>
      </c>
      <c r="I5797" s="25" t="s">
        <v>2667</v>
      </c>
      <c r="J5797" t="s">
        <v>3092</v>
      </c>
      <c r="M5797" s="49"/>
    </row>
    <row r="5798" spans="6:13" x14ac:dyDescent="0.25">
      <c r="F5798" t="s">
        <v>6938</v>
      </c>
      <c r="G5798">
        <v>16845</v>
      </c>
      <c r="H5798">
        <v>12063</v>
      </c>
      <c r="I5798" s="25" t="s">
        <v>2977</v>
      </c>
      <c r="J5798" t="s">
        <v>2802</v>
      </c>
      <c r="M5798" s="49"/>
    </row>
    <row r="5799" spans="6:13" x14ac:dyDescent="0.25">
      <c r="F5799" t="s">
        <v>6938</v>
      </c>
      <c r="G5799">
        <v>16845</v>
      </c>
      <c r="H5799">
        <v>12063</v>
      </c>
      <c r="I5799" s="25" t="s">
        <v>2977</v>
      </c>
      <c r="J5799" t="s">
        <v>2802</v>
      </c>
      <c r="M5799" s="49"/>
    </row>
    <row r="5800" spans="6:13" x14ac:dyDescent="0.25">
      <c r="F5800" t="s">
        <v>6938</v>
      </c>
      <c r="G5800">
        <v>16845</v>
      </c>
      <c r="H5800">
        <v>12068</v>
      </c>
      <c r="I5800" s="25" t="s">
        <v>2977</v>
      </c>
      <c r="J5800" t="s">
        <v>2920</v>
      </c>
      <c r="M5800" s="49"/>
    </row>
    <row r="5801" spans="6:13" x14ac:dyDescent="0.25">
      <c r="F5801" t="s">
        <v>6938</v>
      </c>
      <c r="G5801">
        <v>16845</v>
      </c>
      <c r="H5801">
        <v>12068</v>
      </c>
      <c r="I5801" s="25" t="s">
        <v>2977</v>
      </c>
      <c r="J5801" t="s">
        <v>2920</v>
      </c>
      <c r="M5801" s="49"/>
    </row>
    <row r="5802" spans="6:13" x14ac:dyDescent="0.25">
      <c r="F5802" t="s">
        <v>6939</v>
      </c>
      <c r="G5802">
        <v>53577</v>
      </c>
      <c r="H5802">
        <v>7138</v>
      </c>
      <c r="I5802" s="25" t="s">
        <v>2744</v>
      </c>
      <c r="J5802" t="s">
        <v>3110</v>
      </c>
      <c r="M5802" s="49"/>
    </row>
    <row r="5803" spans="6:13" x14ac:dyDescent="0.25">
      <c r="F5803" t="s">
        <v>6940</v>
      </c>
      <c r="G5803">
        <v>95514</v>
      </c>
      <c r="H5803">
        <v>9374</v>
      </c>
      <c r="I5803" s="25" t="s">
        <v>2671</v>
      </c>
      <c r="J5803" t="s">
        <v>3041</v>
      </c>
      <c r="M5803" s="49"/>
    </row>
    <row r="5804" spans="6:13" x14ac:dyDescent="0.25">
      <c r="F5804" t="s">
        <v>6941</v>
      </c>
      <c r="G5804">
        <v>97845</v>
      </c>
      <c r="H5804">
        <v>9677</v>
      </c>
      <c r="I5804" s="25" t="s">
        <v>2671</v>
      </c>
      <c r="J5804" t="s">
        <v>3148</v>
      </c>
      <c r="M5804" s="49"/>
    </row>
    <row r="5805" spans="6:13" x14ac:dyDescent="0.25">
      <c r="F5805" t="s">
        <v>6942</v>
      </c>
      <c r="G5805">
        <v>93333</v>
      </c>
      <c r="H5805">
        <v>9273</v>
      </c>
      <c r="I5805" s="25" t="s">
        <v>2671</v>
      </c>
      <c r="J5805" t="s">
        <v>2675</v>
      </c>
      <c r="M5805" s="49"/>
    </row>
    <row r="5806" spans="6:13" x14ac:dyDescent="0.25">
      <c r="F5806" t="s">
        <v>3041</v>
      </c>
      <c r="G5806">
        <v>92660</v>
      </c>
      <c r="H5806">
        <v>9374</v>
      </c>
      <c r="I5806" s="25" t="s">
        <v>2671</v>
      </c>
      <c r="J5806" t="s">
        <v>3041</v>
      </c>
      <c r="M5806" s="49"/>
    </row>
    <row r="5807" spans="6:13" x14ac:dyDescent="0.25">
      <c r="F5807" t="s">
        <v>6943</v>
      </c>
      <c r="G5807">
        <v>91413</v>
      </c>
      <c r="H5807">
        <v>9575</v>
      </c>
      <c r="I5807" s="25" t="s">
        <v>2671</v>
      </c>
      <c r="J5807" t="s">
        <v>3370</v>
      </c>
      <c r="M5807" s="49"/>
    </row>
    <row r="5808" spans="6:13" x14ac:dyDescent="0.25">
      <c r="F5808" t="s">
        <v>6944</v>
      </c>
      <c r="G5808">
        <v>31535</v>
      </c>
      <c r="H5808">
        <v>3241</v>
      </c>
      <c r="I5808" s="25" t="s">
        <v>2695</v>
      </c>
      <c r="J5808" t="s">
        <v>2942</v>
      </c>
      <c r="M5808" s="49"/>
    </row>
    <row r="5809" spans="6:13" x14ac:dyDescent="0.25">
      <c r="F5809" t="s">
        <v>6945</v>
      </c>
      <c r="G5809">
        <v>67433</v>
      </c>
      <c r="H5809">
        <v>7316</v>
      </c>
      <c r="I5809" s="25" t="s">
        <v>2744</v>
      </c>
      <c r="J5809" t="s">
        <v>6946</v>
      </c>
      <c r="M5809" s="49"/>
    </row>
    <row r="5810" spans="6:13" x14ac:dyDescent="0.25">
      <c r="F5810" t="s">
        <v>6945</v>
      </c>
      <c r="G5810">
        <v>67435</v>
      </c>
      <c r="H5810">
        <v>7316</v>
      </c>
      <c r="I5810" s="25" t="s">
        <v>2744</v>
      </c>
      <c r="J5810" t="s">
        <v>6946</v>
      </c>
      <c r="M5810" s="49"/>
    </row>
    <row r="5811" spans="6:13" x14ac:dyDescent="0.25">
      <c r="F5811" t="s">
        <v>6945</v>
      </c>
      <c r="G5811">
        <v>67434</v>
      </c>
      <c r="H5811">
        <v>7316</v>
      </c>
      <c r="I5811" s="25" t="s">
        <v>2744</v>
      </c>
      <c r="J5811" t="s">
        <v>6946</v>
      </c>
      <c r="M5811" s="49"/>
    </row>
    <row r="5812" spans="6:13" x14ac:dyDescent="0.25">
      <c r="F5812" t="s">
        <v>6945</v>
      </c>
      <c r="G5812">
        <v>67435</v>
      </c>
      <c r="H5812">
        <v>7332</v>
      </c>
      <c r="I5812" s="25" t="s">
        <v>2744</v>
      </c>
      <c r="J5812" t="s">
        <v>3061</v>
      </c>
      <c r="M5812" s="49"/>
    </row>
    <row r="5813" spans="6:13" x14ac:dyDescent="0.25">
      <c r="F5813" t="s">
        <v>6947</v>
      </c>
      <c r="G5813">
        <v>96465</v>
      </c>
      <c r="H5813">
        <v>9473</v>
      </c>
      <c r="I5813" s="25" t="s">
        <v>2671</v>
      </c>
      <c r="J5813" t="s">
        <v>2798</v>
      </c>
      <c r="M5813" s="49"/>
    </row>
    <row r="5814" spans="6:13" x14ac:dyDescent="0.25">
      <c r="F5814" t="s">
        <v>6948</v>
      </c>
      <c r="G5814">
        <v>1844</v>
      </c>
      <c r="H5814">
        <v>14628</v>
      </c>
      <c r="I5814" s="25" t="s">
        <v>2756</v>
      </c>
      <c r="J5814" t="s">
        <v>2968</v>
      </c>
      <c r="M5814" s="49"/>
    </row>
    <row r="5815" spans="6:13" x14ac:dyDescent="0.25">
      <c r="F5815" t="s">
        <v>6949</v>
      </c>
      <c r="G5815">
        <v>7806</v>
      </c>
      <c r="H5815">
        <v>16075</v>
      </c>
      <c r="I5815" s="25" t="s">
        <v>3005</v>
      </c>
      <c r="J5815" t="s">
        <v>4842</v>
      </c>
      <c r="M5815" s="49"/>
    </row>
    <row r="5816" spans="6:13" x14ac:dyDescent="0.25">
      <c r="F5816" t="s">
        <v>6950</v>
      </c>
      <c r="G5816">
        <v>19306</v>
      </c>
      <c r="H5816">
        <v>13076</v>
      </c>
      <c r="I5816" s="25" t="s">
        <v>2812</v>
      </c>
      <c r="J5816" t="s">
        <v>2855</v>
      </c>
      <c r="M5816" s="49"/>
    </row>
    <row r="5817" spans="6:13" x14ac:dyDescent="0.25">
      <c r="F5817" t="s">
        <v>6951</v>
      </c>
      <c r="G5817">
        <v>72149</v>
      </c>
      <c r="H5817">
        <v>8416</v>
      </c>
      <c r="I5817" s="25" t="s">
        <v>2639</v>
      </c>
      <c r="J5817" t="s">
        <v>3085</v>
      </c>
      <c r="M5817" s="49"/>
    </row>
    <row r="5818" spans="6:13" x14ac:dyDescent="0.25">
      <c r="F5818" t="s">
        <v>6952</v>
      </c>
      <c r="G5818">
        <v>17235</v>
      </c>
      <c r="H5818">
        <v>13071</v>
      </c>
      <c r="I5818" s="25" t="s">
        <v>2812</v>
      </c>
      <c r="J5818" t="s">
        <v>2712</v>
      </c>
      <c r="M5818" s="49"/>
    </row>
    <row r="5819" spans="6:13" x14ac:dyDescent="0.25">
      <c r="F5819" t="s">
        <v>6953</v>
      </c>
      <c r="G5819">
        <v>93073</v>
      </c>
      <c r="H5819">
        <v>9375</v>
      </c>
      <c r="I5819" s="25" t="s">
        <v>2671</v>
      </c>
      <c r="J5819" t="s">
        <v>2986</v>
      </c>
      <c r="M5819" s="49"/>
    </row>
    <row r="5820" spans="6:13" x14ac:dyDescent="0.25">
      <c r="F5820" t="s">
        <v>6954</v>
      </c>
      <c r="G5820">
        <v>15320</v>
      </c>
      <c r="H5820">
        <v>12064</v>
      </c>
      <c r="I5820" s="25" t="s">
        <v>2977</v>
      </c>
      <c r="J5820" t="s">
        <v>2864</v>
      </c>
      <c r="M5820" s="49"/>
    </row>
    <row r="5821" spans="6:13" x14ac:dyDescent="0.25">
      <c r="F5821" t="s">
        <v>3039</v>
      </c>
      <c r="G5821">
        <v>89233</v>
      </c>
      <c r="H5821">
        <v>9775</v>
      </c>
      <c r="I5821" s="25" t="s">
        <v>2671</v>
      </c>
      <c r="J5821" t="s">
        <v>3039</v>
      </c>
      <c r="M5821" s="49"/>
    </row>
    <row r="5822" spans="6:13" x14ac:dyDescent="0.25">
      <c r="F5822" t="s">
        <v>3039</v>
      </c>
      <c r="G5822">
        <v>89231</v>
      </c>
      <c r="H5822">
        <v>9775</v>
      </c>
      <c r="I5822" s="25" t="s">
        <v>2671</v>
      </c>
      <c r="J5822" t="s">
        <v>3039</v>
      </c>
      <c r="M5822" s="49"/>
    </row>
    <row r="5823" spans="6:13" x14ac:dyDescent="0.25">
      <c r="F5823" t="s">
        <v>6955</v>
      </c>
      <c r="G5823">
        <v>75389</v>
      </c>
      <c r="H5823">
        <v>8235</v>
      </c>
      <c r="I5823" s="25" t="s">
        <v>2639</v>
      </c>
      <c r="J5823" t="s">
        <v>3043</v>
      </c>
      <c r="M5823" s="49"/>
    </row>
    <row r="5824" spans="6:13" x14ac:dyDescent="0.25">
      <c r="F5824" t="s">
        <v>6956</v>
      </c>
      <c r="G5824">
        <v>27499</v>
      </c>
      <c r="H5824">
        <v>2000</v>
      </c>
      <c r="I5824" s="25" t="s">
        <v>5232</v>
      </c>
      <c r="J5824" t="s">
        <v>2789</v>
      </c>
      <c r="M5824" s="49"/>
    </row>
    <row r="5825" spans="6:13" x14ac:dyDescent="0.25">
      <c r="F5825" t="s">
        <v>6956</v>
      </c>
      <c r="G5825">
        <v>27499</v>
      </c>
      <c r="H5825">
        <v>2000</v>
      </c>
      <c r="I5825" s="25" t="s">
        <v>5232</v>
      </c>
      <c r="J5825" t="s">
        <v>2789</v>
      </c>
      <c r="M5825" s="49"/>
    </row>
    <row r="5826" spans="6:13" x14ac:dyDescent="0.25">
      <c r="F5826" t="s">
        <v>3110</v>
      </c>
      <c r="G5826">
        <v>56564</v>
      </c>
      <c r="H5826">
        <v>7138</v>
      </c>
      <c r="I5826" s="25" t="s">
        <v>2744</v>
      </c>
      <c r="J5826" t="s">
        <v>3110</v>
      </c>
      <c r="M5826" s="49"/>
    </row>
    <row r="5827" spans="6:13" x14ac:dyDescent="0.25">
      <c r="F5827" t="s">
        <v>3110</v>
      </c>
      <c r="G5827">
        <v>56566</v>
      </c>
      <c r="H5827">
        <v>7138</v>
      </c>
      <c r="I5827" s="25" t="s">
        <v>2744</v>
      </c>
      <c r="J5827" t="s">
        <v>3110</v>
      </c>
      <c r="M5827" s="49"/>
    </row>
    <row r="5828" spans="6:13" x14ac:dyDescent="0.25">
      <c r="F5828" t="s">
        <v>3110</v>
      </c>
      <c r="G5828">
        <v>56567</v>
      </c>
      <c r="H5828">
        <v>7138</v>
      </c>
      <c r="I5828" s="25" t="s">
        <v>2744</v>
      </c>
      <c r="J5828" t="s">
        <v>3110</v>
      </c>
      <c r="M5828" s="49"/>
    </row>
    <row r="5829" spans="6:13" x14ac:dyDescent="0.25">
      <c r="F5829" t="s">
        <v>6957</v>
      </c>
      <c r="G5829">
        <v>15898</v>
      </c>
      <c r="H5829">
        <v>12067</v>
      </c>
      <c r="I5829" s="25" t="s">
        <v>2977</v>
      </c>
      <c r="J5829" t="s">
        <v>3332</v>
      </c>
      <c r="M5829" s="49"/>
    </row>
    <row r="5830" spans="6:13" x14ac:dyDescent="0.25">
      <c r="F5830" t="s">
        <v>6958</v>
      </c>
      <c r="G5830">
        <v>54309</v>
      </c>
      <c r="H5830">
        <v>7235</v>
      </c>
      <c r="I5830" s="25" t="s">
        <v>2744</v>
      </c>
      <c r="J5830" t="s">
        <v>3016</v>
      </c>
      <c r="M5830" s="49"/>
    </row>
    <row r="5831" spans="6:13" x14ac:dyDescent="0.25">
      <c r="F5831" t="s">
        <v>6959</v>
      </c>
      <c r="G5831">
        <v>56645</v>
      </c>
      <c r="H5831">
        <v>7137</v>
      </c>
      <c r="I5831" s="25" t="s">
        <v>2744</v>
      </c>
      <c r="J5831" t="s">
        <v>2867</v>
      </c>
      <c r="M5831" s="49"/>
    </row>
    <row r="5832" spans="6:13" x14ac:dyDescent="0.25">
      <c r="F5832" t="s">
        <v>6960</v>
      </c>
      <c r="G5832">
        <v>63667</v>
      </c>
      <c r="H5832">
        <v>6440</v>
      </c>
      <c r="I5832" s="25" t="s">
        <v>2667</v>
      </c>
      <c r="J5832" t="s">
        <v>3036</v>
      </c>
      <c r="M5832" s="49"/>
    </row>
    <row r="5833" spans="6:13" x14ac:dyDescent="0.25">
      <c r="F5833" t="s">
        <v>6961</v>
      </c>
      <c r="G5833">
        <v>61194</v>
      </c>
      <c r="H5833">
        <v>6440</v>
      </c>
      <c r="I5833" s="25" t="s">
        <v>2667</v>
      </c>
      <c r="J5833" t="s">
        <v>3036</v>
      </c>
      <c r="M5833" s="49"/>
    </row>
    <row r="5834" spans="6:13" x14ac:dyDescent="0.25">
      <c r="F5834" t="s">
        <v>6962</v>
      </c>
      <c r="G5834">
        <v>61130</v>
      </c>
      <c r="H5834">
        <v>6435</v>
      </c>
      <c r="I5834" s="25" t="s">
        <v>2667</v>
      </c>
      <c r="J5834" t="s">
        <v>3324</v>
      </c>
      <c r="M5834" s="49"/>
    </row>
    <row r="5835" spans="6:13" x14ac:dyDescent="0.25">
      <c r="F5835" t="s">
        <v>6963</v>
      </c>
      <c r="G5835">
        <v>52385</v>
      </c>
      <c r="H5835">
        <v>5358</v>
      </c>
      <c r="I5835" s="25" t="s">
        <v>2644</v>
      </c>
      <c r="J5835" t="s">
        <v>2727</v>
      </c>
      <c r="M5835" s="49"/>
    </row>
    <row r="5836" spans="6:13" x14ac:dyDescent="0.25">
      <c r="F5836" t="s">
        <v>6964</v>
      </c>
      <c r="G5836">
        <v>25899</v>
      </c>
      <c r="H5836">
        <v>1054</v>
      </c>
      <c r="I5836" s="25" t="s">
        <v>2706</v>
      </c>
      <c r="J5836" t="s">
        <v>2816</v>
      </c>
      <c r="M5836" s="49"/>
    </row>
    <row r="5837" spans="6:13" x14ac:dyDescent="0.25">
      <c r="F5837" t="s">
        <v>6965</v>
      </c>
      <c r="G5837">
        <v>34305</v>
      </c>
      <c r="H5837">
        <v>6634</v>
      </c>
      <c r="I5837" s="25" t="s">
        <v>2667</v>
      </c>
      <c r="J5837" t="s">
        <v>2981</v>
      </c>
      <c r="M5837" s="49"/>
    </row>
    <row r="5838" spans="6:13" x14ac:dyDescent="0.25">
      <c r="F5838" t="s">
        <v>6966</v>
      </c>
      <c r="G5838">
        <v>84100</v>
      </c>
      <c r="H5838">
        <v>9274</v>
      </c>
      <c r="I5838" s="25" t="s">
        <v>2671</v>
      </c>
      <c r="J5838" t="s">
        <v>2753</v>
      </c>
      <c r="M5838" s="49"/>
    </row>
    <row r="5839" spans="6:13" x14ac:dyDescent="0.25">
      <c r="F5839" t="s">
        <v>6967</v>
      </c>
      <c r="G5839">
        <v>94557</v>
      </c>
      <c r="H5839">
        <v>9271</v>
      </c>
      <c r="I5839" s="25" t="s">
        <v>2671</v>
      </c>
      <c r="J5839" t="s">
        <v>2793</v>
      </c>
      <c r="M5839" s="49"/>
    </row>
    <row r="5840" spans="6:13" x14ac:dyDescent="0.25">
      <c r="F5840" t="s">
        <v>6968</v>
      </c>
      <c r="G5840">
        <v>36272</v>
      </c>
      <c r="H5840">
        <v>6632</v>
      </c>
      <c r="I5840" s="25" t="s">
        <v>2667</v>
      </c>
      <c r="J5840" t="s">
        <v>2924</v>
      </c>
      <c r="M5840" s="49"/>
    </row>
    <row r="5841" spans="6:13" x14ac:dyDescent="0.25">
      <c r="F5841" t="s">
        <v>6969</v>
      </c>
      <c r="G5841">
        <v>56589</v>
      </c>
      <c r="H5841">
        <v>7138</v>
      </c>
      <c r="I5841" s="25" t="s">
        <v>2744</v>
      </c>
      <c r="J5841" t="s">
        <v>3110</v>
      </c>
      <c r="M5841" s="49"/>
    </row>
    <row r="5842" spans="6:13" x14ac:dyDescent="0.25">
      <c r="F5842" t="s">
        <v>6970</v>
      </c>
      <c r="G5842">
        <v>55432</v>
      </c>
      <c r="H5842">
        <v>7140</v>
      </c>
      <c r="I5842" s="25" t="s">
        <v>2744</v>
      </c>
      <c r="J5842" t="s">
        <v>2950</v>
      </c>
      <c r="M5842" s="49"/>
    </row>
    <row r="5843" spans="6:13" x14ac:dyDescent="0.25">
      <c r="F5843" t="s">
        <v>6971</v>
      </c>
      <c r="G5843">
        <v>61138</v>
      </c>
      <c r="H5843">
        <v>6435</v>
      </c>
      <c r="I5843" s="25" t="s">
        <v>2667</v>
      </c>
      <c r="J5843" t="s">
        <v>3324</v>
      </c>
      <c r="M5843" s="49"/>
    </row>
    <row r="5844" spans="6:13" x14ac:dyDescent="0.25">
      <c r="F5844" t="s">
        <v>6972</v>
      </c>
      <c r="G5844">
        <v>78078</v>
      </c>
      <c r="H5844">
        <v>8326</v>
      </c>
      <c r="I5844" s="25" t="s">
        <v>2639</v>
      </c>
      <c r="J5844" t="s">
        <v>3259</v>
      </c>
      <c r="M5844" s="49"/>
    </row>
    <row r="5845" spans="6:13" x14ac:dyDescent="0.25">
      <c r="F5845" t="s">
        <v>6973</v>
      </c>
      <c r="G5845">
        <v>57572</v>
      </c>
      <c r="H5845">
        <v>7132</v>
      </c>
      <c r="I5845" s="25" t="s">
        <v>2744</v>
      </c>
      <c r="J5845" t="s">
        <v>3022</v>
      </c>
      <c r="M5845" s="49"/>
    </row>
    <row r="5846" spans="6:13" x14ac:dyDescent="0.25">
      <c r="F5846" t="s">
        <v>6974</v>
      </c>
      <c r="G5846">
        <v>9243</v>
      </c>
      <c r="H5846">
        <v>14524</v>
      </c>
      <c r="I5846" s="25" t="s">
        <v>2756</v>
      </c>
      <c r="J5846" t="s">
        <v>4045</v>
      </c>
      <c r="M5846" s="49"/>
    </row>
    <row r="5847" spans="6:13" x14ac:dyDescent="0.25">
      <c r="F5847" t="s">
        <v>6975</v>
      </c>
      <c r="G5847">
        <v>96489</v>
      </c>
      <c r="H5847">
        <v>9473</v>
      </c>
      <c r="I5847" s="25" t="s">
        <v>2671</v>
      </c>
      <c r="J5847" t="s">
        <v>2798</v>
      </c>
      <c r="M5847" s="49"/>
    </row>
    <row r="5848" spans="6:13" x14ac:dyDescent="0.25">
      <c r="F5848" t="s">
        <v>6976</v>
      </c>
      <c r="G5848">
        <v>53859</v>
      </c>
      <c r="H5848">
        <v>5382</v>
      </c>
      <c r="I5848" s="25" t="s">
        <v>2644</v>
      </c>
      <c r="J5848" t="s">
        <v>2919</v>
      </c>
      <c r="M5848" s="49"/>
    </row>
    <row r="5849" spans="6:13" x14ac:dyDescent="0.25">
      <c r="F5849" t="s">
        <v>6977</v>
      </c>
      <c r="G5849">
        <v>67700</v>
      </c>
      <c r="H5849">
        <v>7335</v>
      </c>
      <c r="I5849" s="25" t="s">
        <v>2744</v>
      </c>
      <c r="J5849" t="s">
        <v>3464</v>
      </c>
      <c r="M5849" s="49"/>
    </row>
    <row r="5850" spans="6:13" x14ac:dyDescent="0.25">
      <c r="F5850" t="s">
        <v>6978</v>
      </c>
      <c r="G5850">
        <v>67150</v>
      </c>
      <c r="H5850">
        <v>7332</v>
      </c>
      <c r="I5850" s="25" t="s">
        <v>2744</v>
      </c>
      <c r="J5850" t="s">
        <v>3061</v>
      </c>
      <c r="M5850" s="49"/>
    </row>
    <row r="5851" spans="6:13" x14ac:dyDescent="0.25">
      <c r="F5851" t="s">
        <v>6979</v>
      </c>
      <c r="G5851">
        <v>41372</v>
      </c>
      <c r="H5851">
        <v>5166</v>
      </c>
      <c r="I5851" s="25" t="s">
        <v>2644</v>
      </c>
      <c r="J5851" t="s">
        <v>3033</v>
      </c>
      <c r="M5851" s="49"/>
    </row>
    <row r="5852" spans="6:13" x14ac:dyDescent="0.25">
      <c r="F5852" t="s">
        <v>6980</v>
      </c>
      <c r="G5852">
        <v>92545</v>
      </c>
      <c r="H5852">
        <v>9376</v>
      </c>
      <c r="I5852" s="25" t="s">
        <v>2671</v>
      </c>
      <c r="J5852" t="s">
        <v>3011</v>
      </c>
      <c r="M5852" s="49"/>
    </row>
    <row r="5853" spans="6:13" x14ac:dyDescent="0.25">
      <c r="F5853" t="s">
        <v>6981</v>
      </c>
      <c r="G5853">
        <v>63843</v>
      </c>
      <c r="H5853">
        <v>9676</v>
      </c>
      <c r="I5853" s="25" t="s">
        <v>2671</v>
      </c>
      <c r="J5853" t="s">
        <v>3002</v>
      </c>
      <c r="M5853" s="49"/>
    </row>
    <row r="5854" spans="6:13" x14ac:dyDescent="0.25">
      <c r="F5854" t="s">
        <v>6982</v>
      </c>
      <c r="G5854">
        <v>65629</v>
      </c>
      <c r="H5854">
        <v>7141</v>
      </c>
      <c r="I5854" s="25" t="s">
        <v>2744</v>
      </c>
      <c r="J5854" t="s">
        <v>3009</v>
      </c>
      <c r="M5854" s="49"/>
    </row>
    <row r="5855" spans="6:13" x14ac:dyDescent="0.25">
      <c r="F5855" t="s">
        <v>6983</v>
      </c>
      <c r="G5855">
        <v>74676</v>
      </c>
      <c r="H5855">
        <v>8126</v>
      </c>
      <c r="I5855" s="25" t="s">
        <v>2639</v>
      </c>
      <c r="J5855" t="s">
        <v>3901</v>
      </c>
      <c r="M5855" s="49"/>
    </row>
    <row r="5856" spans="6:13" x14ac:dyDescent="0.25">
      <c r="F5856" t="s">
        <v>6984</v>
      </c>
      <c r="G5856">
        <v>65527</v>
      </c>
      <c r="H5856">
        <v>6439</v>
      </c>
      <c r="I5856" s="25" t="s">
        <v>2667</v>
      </c>
      <c r="J5856" t="s">
        <v>2668</v>
      </c>
      <c r="M5856" s="49"/>
    </row>
    <row r="5857" spans="6:13" x14ac:dyDescent="0.25">
      <c r="F5857" t="s">
        <v>6985</v>
      </c>
      <c r="G5857">
        <v>55268</v>
      </c>
      <c r="H5857">
        <v>7339</v>
      </c>
      <c r="I5857" s="25" t="s">
        <v>2744</v>
      </c>
      <c r="J5857" t="s">
        <v>2859</v>
      </c>
      <c r="M5857" s="49"/>
    </row>
    <row r="5858" spans="6:13" x14ac:dyDescent="0.25">
      <c r="F5858" t="s">
        <v>6986</v>
      </c>
      <c r="G5858">
        <v>37355</v>
      </c>
      <c r="H5858">
        <v>16061</v>
      </c>
      <c r="I5858" s="25" t="s">
        <v>3005</v>
      </c>
      <c r="J5858" t="s">
        <v>2730</v>
      </c>
      <c r="M5858" s="49"/>
    </row>
    <row r="5859" spans="6:13" x14ac:dyDescent="0.25">
      <c r="F5859" t="s">
        <v>6987</v>
      </c>
      <c r="G5859">
        <v>87767</v>
      </c>
      <c r="H5859">
        <v>9778</v>
      </c>
      <c r="I5859" s="25" t="s">
        <v>2671</v>
      </c>
      <c r="J5859" t="s">
        <v>3081</v>
      </c>
      <c r="M5859" s="49"/>
    </row>
    <row r="5860" spans="6:13" x14ac:dyDescent="0.25">
      <c r="F5860" t="s">
        <v>6988</v>
      </c>
      <c r="G5860">
        <v>86694</v>
      </c>
      <c r="H5860">
        <v>9779</v>
      </c>
      <c r="I5860" s="25" t="s">
        <v>2671</v>
      </c>
      <c r="J5860" t="s">
        <v>2901</v>
      </c>
      <c r="M5860" s="49"/>
    </row>
    <row r="5861" spans="6:13" x14ac:dyDescent="0.25">
      <c r="F5861" t="s">
        <v>6989</v>
      </c>
      <c r="G5861">
        <v>97996</v>
      </c>
      <c r="H5861">
        <v>8128</v>
      </c>
      <c r="I5861" s="25" t="s">
        <v>2639</v>
      </c>
      <c r="J5861" t="s">
        <v>2796</v>
      </c>
      <c r="M5861" s="49"/>
    </row>
    <row r="5862" spans="6:13" x14ac:dyDescent="0.25">
      <c r="F5862" t="s">
        <v>6990</v>
      </c>
      <c r="G5862">
        <v>89168</v>
      </c>
      <c r="H5862">
        <v>8135</v>
      </c>
      <c r="I5862" s="25" t="s">
        <v>2639</v>
      </c>
      <c r="J5862" t="s">
        <v>3437</v>
      </c>
      <c r="M5862" s="49"/>
    </row>
    <row r="5863" spans="6:13" x14ac:dyDescent="0.25">
      <c r="F5863" t="s">
        <v>6990</v>
      </c>
      <c r="G5863">
        <v>89168</v>
      </c>
      <c r="H5863">
        <v>8135</v>
      </c>
      <c r="I5863" s="25" t="s">
        <v>2639</v>
      </c>
      <c r="J5863" t="s">
        <v>3437</v>
      </c>
      <c r="M5863" s="49"/>
    </row>
    <row r="5864" spans="6:13" x14ac:dyDescent="0.25">
      <c r="F5864" t="s">
        <v>6991</v>
      </c>
      <c r="G5864">
        <v>84183</v>
      </c>
      <c r="H5864">
        <v>9279</v>
      </c>
      <c r="I5864" s="25" t="s">
        <v>2671</v>
      </c>
      <c r="J5864" t="s">
        <v>4195</v>
      </c>
      <c r="M5864" s="49"/>
    </row>
    <row r="5865" spans="6:13" x14ac:dyDescent="0.25">
      <c r="F5865" t="s">
        <v>6992</v>
      </c>
      <c r="G5865">
        <v>97464</v>
      </c>
      <c r="H5865">
        <v>9678</v>
      </c>
      <c r="I5865" s="25" t="s">
        <v>2671</v>
      </c>
      <c r="J5865" t="s">
        <v>3539</v>
      </c>
      <c r="M5865" s="49"/>
    </row>
    <row r="5866" spans="6:13" x14ac:dyDescent="0.25">
      <c r="F5866" t="s">
        <v>6993</v>
      </c>
      <c r="G5866">
        <v>9577</v>
      </c>
      <c r="H5866">
        <v>14522</v>
      </c>
      <c r="I5866" s="25" t="s">
        <v>2756</v>
      </c>
      <c r="J5866" t="s">
        <v>2721</v>
      </c>
      <c r="M5866" s="49"/>
    </row>
    <row r="5867" spans="6:13" x14ac:dyDescent="0.25">
      <c r="F5867" t="s">
        <v>6994</v>
      </c>
      <c r="G5867">
        <v>94559</v>
      </c>
      <c r="H5867">
        <v>9278</v>
      </c>
      <c r="I5867" s="25" t="s">
        <v>2671</v>
      </c>
      <c r="J5867" t="s">
        <v>2791</v>
      </c>
      <c r="M5867" s="49"/>
    </row>
    <row r="5868" spans="6:13" x14ac:dyDescent="0.25">
      <c r="F5868" t="s">
        <v>6995</v>
      </c>
      <c r="G5868">
        <v>31712</v>
      </c>
      <c r="H5868">
        <v>3257</v>
      </c>
      <c r="I5868" s="25" t="s">
        <v>2695</v>
      </c>
      <c r="J5868" t="s">
        <v>2788</v>
      </c>
      <c r="M5868" s="49"/>
    </row>
    <row r="5869" spans="6:13" x14ac:dyDescent="0.25">
      <c r="F5869" t="s">
        <v>6996</v>
      </c>
      <c r="G5869">
        <v>55758</v>
      </c>
      <c r="H5869">
        <v>7133</v>
      </c>
      <c r="I5869" s="25" t="s">
        <v>2744</v>
      </c>
      <c r="J5869" t="s">
        <v>2658</v>
      </c>
      <c r="M5869" s="49"/>
    </row>
    <row r="5870" spans="6:13" x14ac:dyDescent="0.25">
      <c r="F5870" t="s">
        <v>6996</v>
      </c>
      <c r="G5870">
        <v>55758</v>
      </c>
      <c r="H5870">
        <v>7133</v>
      </c>
      <c r="I5870" s="25" t="s">
        <v>2744</v>
      </c>
      <c r="J5870" t="s">
        <v>2658</v>
      </c>
      <c r="M5870" s="49"/>
    </row>
    <row r="5871" spans="6:13" x14ac:dyDescent="0.25">
      <c r="F5871" t="s">
        <v>6996</v>
      </c>
      <c r="G5871">
        <v>55758</v>
      </c>
      <c r="H5871">
        <v>7134</v>
      </c>
      <c r="I5871" s="25" t="s">
        <v>2744</v>
      </c>
      <c r="J5871" t="s">
        <v>2669</v>
      </c>
      <c r="M5871" s="49"/>
    </row>
    <row r="5872" spans="6:13" x14ac:dyDescent="0.25">
      <c r="F5872" t="s">
        <v>6996</v>
      </c>
      <c r="G5872">
        <v>55758</v>
      </c>
      <c r="H5872">
        <v>7134</v>
      </c>
      <c r="I5872" s="25" t="s">
        <v>2744</v>
      </c>
      <c r="J5872" t="s">
        <v>2669</v>
      </c>
      <c r="M5872" s="49"/>
    </row>
    <row r="5873" spans="6:13" x14ac:dyDescent="0.25">
      <c r="F5873" t="s">
        <v>6997</v>
      </c>
      <c r="G5873">
        <v>9399</v>
      </c>
      <c r="H5873">
        <v>14521</v>
      </c>
      <c r="I5873" s="25" t="s">
        <v>2756</v>
      </c>
      <c r="J5873" t="s">
        <v>2653</v>
      </c>
      <c r="M5873" s="49"/>
    </row>
    <row r="5874" spans="6:13" x14ac:dyDescent="0.25">
      <c r="F5874" t="s">
        <v>6998</v>
      </c>
      <c r="G5874">
        <v>52382</v>
      </c>
      <c r="H5874">
        <v>5358</v>
      </c>
      <c r="I5874" s="25" t="s">
        <v>2644</v>
      </c>
      <c r="J5874" t="s">
        <v>2727</v>
      </c>
      <c r="M5874" s="49"/>
    </row>
    <row r="5875" spans="6:13" x14ac:dyDescent="0.25">
      <c r="F5875" t="s">
        <v>6999</v>
      </c>
      <c r="G5875">
        <v>56651</v>
      </c>
      <c r="H5875">
        <v>7131</v>
      </c>
      <c r="I5875" s="25" t="s">
        <v>2744</v>
      </c>
      <c r="J5875" t="s">
        <v>2643</v>
      </c>
      <c r="M5875" s="49"/>
    </row>
    <row r="5876" spans="6:13" x14ac:dyDescent="0.25">
      <c r="F5876" t="s">
        <v>7000</v>
      </c>
      <c r="G5876">
        <v>75223</v>
      </c>
      <c r="H5876">
        <v>8236</v>
      </c>
      <c r="I5876" s="25" t="s">
        <v>2639</v>
      </c>
      <c r="J5876" t="s">
        <v>3708</v>
      </c>
      <c r="M5876" s="49"/>
    </row>
    <row r="5877" spans="6:13" x14ac:dyDescent="0.25">
      <c r="F5877" t="s">
        <v>7001</v>
      </c>
      <c r="G5877">
        <v>33039</v>
      </c>
      <c r="H5877">
        <v>5762</v>
      </c>
      <c r="I5877" s="25" t="s">
        <v>2644</v>
      </c>
      <c r="J5877" t="s">
        <v>2824</v>
      </c>
      <c r="M5877" s="49"/>
    </row>
    <row r="5878" spans="6:13" x14ac:dyDescent="0.25">
      <c r="F5878" t="s">
        <v>7002</v>
      </c>
      <c r="G5878">
        <v>14823</v>
      </c>
      <c r="H5878">
        <v>12069</v>
      </c>
      <c r="I5878" s="25" t="s">
        <v>2977</v>
      </c>
      <c r="J5878" t="s">
        <v>3478</v>
      </c>
      <c r="M5878" s="49"/>
    </row>
    <row r="5879" spans="6:13" x14ac:dyDescent="0.25">
      <c r="F5879" t="s">
        <v>7003</v>
      </c>
      <c r="G5879">
        <v>6429</v>
      </c>
      <c r="H5879">
        <v>15089</v>
      </c>
      <c r="I5879" s="25" t="s">
        <v>2862</v>
      </c>
      <c r="J5879" t="s">
        <v>2972</v>
      </c>
      <c r="M5879" s="49"/>
    </row>
    <row r="5880" spans="6:13" x14ac:dyDescent="0.25">
      <c r="F5880" t="s">
        <v>7003</v>
      </c>
      <c r="G5880">
        <v>6429</v>
      </c>
      <c r="H5880">
        <v>15089</v>
      </c>
      <c r="I5880" s="25" t="s">
        <v>2862</v>
      </c>
      <c r="J5880" t="s">
        <v>2972</v>
      </c>
      <c r="M5880" s="49"/>
    </row>
    <row r="5881" spans="6:13" x14ac:dyDescent="0.25">
      <c r="F5881" t="s">
        <v>7004</v>
      </c>
      <c r="G5881">
        <v>31582</v>
      </c>
      <c r="H5881">
        <v>3256</v>
      </c>
      <c r="I5881" s="25" t="s">
        <v>2695</v>
      </c>
      <c r="J5881" t="s">
        <v>2892</v>
      </c>
      <c r="M5881" s="49"/>
    </row>
    <row r="5882" spans="6:13" x14ac:dyDescent="0.25">
      <c r="F5882" t="s">
        <v>7005</v>
      </c>
      <c r="G5882">
        <v>29336</v>
      </c>
      <c r="H5882">
        <v>3351</v>
      </c>
      <c r="I5882" s="25" t="s">
        <v>2695</v>
      </c>
      <c r="J5882" t="s">
        <v>2717</v>
      </c>
      <c r="M5882" s="49"/>
    </row>
    <row r="5883" spans="6:13" x14ac:dyDescent="0.25">
      <c r="F5883" t="s">
        <v>7006</v>
      </c>
      <c r="G5883">
        <v>31688</v>
      </c>
      <c r="H5883">
        <v>3257</v>
      </c>
      <c r="I5883" s="25" t="s">
        <v>2695</v>
      </c>
      <c r="J5883" t="s">
        <v>2788</v>
      </c>
      <c r="M5883" s="49"/>
    </row>
    <row r="5884" spans="6:13" x14ac:dyDescent="0.25">
      <c r="F5884" t="s">
        <v>7007</v>
      </c>
      <c r="G5884">
        <v>18442</v>
      </c>
      <c r="H5884">
        <v>13073</v>
      </c>
      <c r="I5884" s="25" t="s">
        <v>2812</v>
      </c>
      <c r="J5884" t="s">
        <v>2813</v>
      </c>
      <c r="M5884" s="49"/>
    </row>
    <row r="5885" spans="6:13" x14ac:dyDescent="0.25">
      <c r="F5885" t="s">
        <v>7008</v>
      </c>
      <c r="G5885">
        <v>54518</v>
      </c>
      <c r="H5885">
        <v>7231</v>
      </c>
      <c r="I5885" s="25" t="s">
        <v>2744</v>
      </c>
      <c r="J5885" t="s">
        <v>2664</v>
      </c>
      <c r="M5885" s="49"/>
    </row>
    <row r="5886" spans="6:13" x14ac:dyDescent="0.25">
      <c r="F5886" t="s">
        <v>7009</v>
      </c>
      <c r="G5886">
        <v>55283</v>
      </c>
      <c r="H5886">
        <v>7339</v>
      </c>
      <c r="I5886" s="25" t="s">
        <v>2744</v>
      </c>
      <c r="J5886" t="s">
        <v>2859</v>
      </c>
      <c r="M5886" s="49"/>
    </row>
    <row r="5887" spans="6:13" x14ac:dyDescent="0.25">
      <c r="F5887" t="s">
        <v>7010</v>
      </c>
      <c r="G5887">
        <v>2906</v>
      </c>
      <c r="H5887">
        <v>14626</v>
      </c>
      <c r="I5887" s="25" t="s">
        <v>2756</v>
      </c>
      <c r="J5887" t="s">
        <v>2771</v>
      </c>
      <c r="M5887" s="49"/>
    </row>
    <row r="5888" spans="6:13" x14ac:dyDescent="0.25">
      <c r="F5888" t="s">
        <v>7011</v>
      </c>
      <c r="G5888">
        <v>34329</v>
      </c>
      <c r="H5888">
        <v>6633</v>
      </c>
      <c r="I5888" s="25" t="s">
        <v>2667</v>
      </c>
      <c r="J5888" t="s">
        <v>2783</v>
      </c>
      <c r="M5888" s="49"/>
    </row>
    <row r="5889" spans="6:13" x14ac:dyDescent="0.25">
      <c r="F5889" t="s">
        <v>7012</v>
      </c>
      <c r="G5889">
        <v>34266</v>
      </c>
      <c r="H5889">
        <v>6633</v>
      </c>
      <c r="I5889" s="25" t="s">
        <v>2667</v>
      </c>
      <c r="J5889" t="s">
        <v>2783</v>
      </c>
      <c r="M5889" s="49"/>
    </row>
    <row r="5890" spans="6:13" x14ac:dyDescent="0.25">
      <c r="F5890" t="s">
        <v>7013</v>
      </c>
      <c r="G5890">
        <v>57645</v>
      </c>
      <c r="H5890">
        <v>7143</v>
      </c>
      <c r="I5890" s="25" t="s">
        <v>2744</v>
      </c>
      <c r="J5890" t="s">
        <v>2952</v>
      </c>
      <c r="M5890" s="49"/>
    </row>
    <row r="5891" spans="6:13" x14ac:dyDescent="0.25">
      <c r="F5891" t="s">
        <v>7014</v>
      </c>
      <c r="G5891">
        <v>56472</v>
      </c>
      <c r="H5891">
        <v>7132</v>
      </c>
      <c r="I5891" s="25" t="s">
        <v>2744</v>
      </c>
      <c r="J5891" t="s">
        <v>3022</v>
      </c>
      <c r="M5891" s="49"/>
    </row>
    <row r="5892" spans="6:13" x14ac:dyDescent="0.25">
      <c r="F5892" t="s">
        <v>7014</v>
      </c>
      <c r="G5892">
        <v>56472</v>
      </c>
      <c r="H5892">
        <v>7132</v>
      </c>
      <c r="I5892" s="25" t="s">
        <v>2744</v>
      </c>
      <c r="J5892" t="s">
        <v>3022</v>
      </c>
      <c r="M5892" s="49"/>
    </row>
    <row r="5893" spans="6:13" x14ac:dyDescent="0.25">
      <c r="F5893" t="s">
        <v>7014</v>
      </c>
      <c r="G5893">
        <v>56472</v>
      </c>
      <c r="H5893">
        <v>7143</v>
      </c>
      <c r="I5893" s="25" t="s">
        <v>2744</v>
      </c>
      <c r="J5893" t="s">
        <v>2952</v>
      </c>
      <c r="M5893" s="49"/>
    </row>
    <row r="5894" spans="6:13" x14ac:dyDescent="0.25">
      <c r="F5894" t="s">
        <v>7014</v>
      </c>
      <c r="G5894">
        <v>56472</v>
      </c>
      <c r="H5894">
        <v>7143</v>
      </c>
      <c r="I5894" s="25" t="s">
        <v>2744</v>
      </c>
      <c r="J5894" t="s">
        <v>2952</v>
      </c>
      <c r="M5894" s="49"/>
    </row>
    <row r="5895" spans="6:13" x14ac:dyDescent="0.25">
      <c r="F5895" t="s">
        <v>7015</v>
      </c>
      <c r="G5895">
        <v>57647</v>
      </c>
      <c r="H5895">
        <v>7143</v>
      </c>
      <c r="I5895" s="25" t="s">
        <v>2744</v>
      </c>
      <c r="J5895" t="s">
        <v>2952</v>
      </c>
      <c r="M5895" s="49"/>
    </row>
    <row r="5896" spans="6:13" x14ac:dyDescent="0.25">
      <c r="F5896" t="s">
        <v>7016</v>
      </c>
      <c r="G5896">
        <v>54453</v>
      </c>
      <c r="H5896">
        <v>7235</v>
      </c>
      <c r="I5896" s="25" t="s">
        <v>2744</v>
      </c>
      <c r="J5896" t="s">
        <v>3016</v>
      </c>
      <c r="M5896" s="49"/>
    </row>
    <row r="5897" spans="6:13" x14ac:dyDescent="0.25">
      <c r="F5897" t="s">
        <v>7017</v>
      </c>
      <c r="G5897">
        <v>93149</v>
      </c>
      <c r="H5897">
        <v>9376</v>
      </c>
      <c r="I5897" s="25" t="s">
        <v>2671</v>
      </c>
      <c r="J5897" t="s">
        <v>3011</v>
      </c>
      <c r="M5897" s="49"/>
    </row>
    <row r="5898" spans="6:13" x14ac:dyDescent="0.25">
      <c r="F5898" t="s">
        <v>7018</v>
      </c>
      <c r="G5898">
        <v>93152</v>
      </c>
      <c r="H5898">
        <v>9375</v>
      </c>
      <c r="I5898" s="25" t="s">
        <v>2671</v>
      </c>
      <c r="J5898" t="s">
        <v>2986</v>
      </c>
      <c r="M5898" s="49"/>
    </row>
    <row r="5899" spans="6:13" x14ac:dyDescent="0.25">
      <c r="F5899" t="s">
        <v>7019</v>
      </c>
      <c r="G5899">
        <v>4603</v>
      </c>
      <c r="H5899">
        <v>16077</v>
      </c>
      <c r="I5899" s="25" t="s">
        <v>3005</v>
      </c>
      <c r="J5899" t="s">
        <v>3006</v>
      </c>
      <c r="M5899" s="49"/>
    </row>
    <row r="5900" spans="6:13" x14ac:dyDescent="0.25">
      <c r="F5900" t="s">
        <v>7019</v>
      </c>
      <c r="G5900">
        <v>4603</v>
      </c>
      <c r="H5900">
        <v>16077</v>
      </c>
      <c r="I5900" s="25" t="s">
        <v>3005</v>
      </c>
      <c r="J5900" t="s">
        <v>3006</v>
      </c>
      <c r="M5900" s="49"/>
    </row>
    <row r="5901" spans="6:13" x14ac:dyDescent="0.25">
      <c r="F5901" t="s">
        <v>7020</v>
      </c>
      <c r="G5901">
        <v>66625</v>
      </c>
      <c r="H5901">
        <v>10046</v>
      </c>
      <c r="I5901" s="25" t="s">
        <v>3470</v>
      </c>
      <c r="J5901" t="s">
        <v>2996</v>
      </c>
      <c r="M5901" s="49"/>
    </row>
    <row r="5902" spans="6:13" x14ac:dyDescent="0.25">
      <c r="F5902" t="s">
        <v>7021</v>
      </c>
      <c r="G5902">
        <v>88149</v>
      </c>
      <c r="H5902">
        <v>9776</v>
      </c>
      <c r="I5902" s="25" t="s">
        <v>2671</v>
      </c>
      <c r="J5902" t="s">
        <v>5356</v>
      </c>
      <c r="M5902" s="49"/>
    </row>
    <row r="5903" spans="6:13" x14ac:dyDescent="0.25">
      <c r="F5903" t="s">
        <v>7022</v>
      </c>
      <c r="G5903">
        <v>66620</v>
      </c>
      <c r="H5903">
        <v>10046</v>
      </c>
      <c r="I5903" s="25" t="s">
        <v>3470</v>
      </c>
      <c r="J5903" t="s">
        <v>2996</v>
      </c>
      <c r="M5903" s="49"/>
    </row>
    <row r="5904" spans="6:13" x14ac:dyDescent="0.25">
      <c r="F5904" t="s">
        <v>7023</v>
      </c>
      <c r="G5904">
        <v>26506</v>
      </c>
      <c r="H5904">
        <v>3452</v>
      </c>
      <c r="I5904" s="25" t="s">
        <v>2695</v>
      </c>
      <c r="J5904" t="s">
        <v>2655</v>
      </c>
      <c r="M5904" s="49"/>
    </row>
    <row r="5905" spans="6:13" x14ac:dyDescent="0.25">
      <c r="F5905" t="s">
        <v>7024</v>
      </c>
      <c r="G5905">
        <v>86695</v>
      </c>
      <c r="H5905">
        <v>9772</v>
      </c>
      <c r="I5905" s="25" t="s">
        <v>2671</v>
      </c>
      <c r="J5905" t="s">
        <v>2738</v>
      </c>
      <c r="M5905" s="49"/>
    </row>
    <row r="5906" spans="6:13" x14ac:dyDescent="0.25">
      <c r="F5906" t="s">
        <v>7025</v>
      </c>
      <c r="G5906">
        <v>26954</v>
      </c>
      <c r="H5906">
        <v>3461</v>
      </c>
      <c r="I5906" s="25" t="s">
        <v>2695</v>
      </c>
      <c r="J5906" t="s">
        <v>3047</v>
      </c>
      <c r="M5906" s="49"/>
    </row>
    <row r="5907" spans="6:13" x14ac:dyDescent="0.25">
      <c r="F5907" t="s">
        <v>7025</v>
      </c>
      <c r="G5907">
        <v>26954</v>
      </c>
      <c r="H5907">
        <v>3461</v>
      </c>
      <c r="I5907" s="25" t="s">
        <v>2695</v>
      </c>
      <c r="J5907" t="s">
        <v>3047</v>
      </c>
      <c r="M5907" s="49"/>
    </row>
    <row r="5908" spans="6:13" x14ac:dyDescent="0.25">
      <c r="F5908" t="s">
        <v>7025</v>
      </c>
      <c r="G5908">
        <v>26954</v>
      </c>
      <c r="H5908">
        <v>3461</v>
      </c>
      <c r="I5908" s="25" t="s">
        <v>2695</v>
      </c>
      <c r="J5908" t="s">
        <v>3047</v>
      </c>
      <c r="M5908" s="49"/>
    </row>
    <row r="5909" spans="6:13" x14ac:dyDescent="0.25">
      <c r="F5909" t="s">
        <v>7026</v>
      </c>
      <c r="G5909">
        <v>26548</v>
      </c>
      <c r="H5909">
        <v>3452</v>
      </c>
      <c r="I5909" s="25" t="s">
        <v>2695</v>
      </c>
      <c r="J5909" t="s">
        <v>2655</v>
      </c>
      <c r="M5909" s="49"/>
    </row>
    <row r="5910" spans="6:13" x14ac:dyDescent="0.25">
      <c r="F5910" t="s">
        <v>7027</v>
      </c>
      <c r="G5910">
        <v>22851</v>
      </c>
      <c r="H5910">
        <v>1060</v>
      </c>
      <c r="I5910" s="25" t="s">
        <v>2706</v>
      </c>
      <c r="J5910" t="s">
        <v>2984</v>
      </c>
      <c r="M5910" s="49"/>
    </row>
    <row r="5911" spans="6:13" x14ac:dyDescent="0.25">
      <c r="F5911" t="s">
        <v>7027</v>
      </c>
      <c r="G5911">
        <v>22846</v>
      </c>
      <c r="H5911">
        <v>1060</v>
      </c>
      <c r="I5911" s="25" t="s">
        <v>2706</v>
      </c>
      <c r="J5911" t="s">
        <v>2984</v>
      </c>
      <c r="M5911" s="49"/>
    </row>
    <row r="5912" spans="6:13" x14ac:dyDescent="0.25">
      <c r="F5912" t="s">
        <v>7027</v>
      </c>
      <c r="G5912">
        <v>22844</v>
      </c>
      <c r="H5912">
        <v>1060</v>
      </c>
      <c r="I5912" s="25" t="s">
        <v>2706</v>
      </c>
      <c r="J5912" t="s">
        <v>2984</v>
      </c>
      <c r="M5912" s="49"/>
    </row>
    <row r="5913" spans="6:13" x14ac:dyDescent="0.25">
      <c r="F5913" t="s">
        <v>7027</v>
      </c>
      <c r="G5913">
        <v>22848</v>
      </c>
      <c r="H5913">
        <v>1060</v>
      </c>
      <c r="I5913" s="25" t="s">
        <v>2706</v>
      </c>
      <c r="J5913" t="s">
        <v>2984</v>
      </c>
      <c r="M5913" s="49"/>
    </row>
    <row r="5914" spans="6:13" x14ac:dyDescent="0.25">
      <c r="F5914" t="s">
        <v>7027</v>
      </c>
      <c r="G5914">
        <v>22850</v>
      </c>
      <c r="H5914">
        <v>1060</v>
      </c>
      <c r="I5914" s="25" t="s">
        <v>2706</v>
      </c>
      <c r="J5914" t="s">
        <v>2984</v>
      </c>
      <c r="M5914" s="49"/>
    </row>
    <row r="5915" spans="6:13" x14ac:dyDescent="0.25">
      <c r="F5915" t="s">
        <v>7027</v>
      </c>
      <c r="G5915">
        <v>22844</v>
      </c>
      <c r="H5915">
        <v>1060</v>
      </c>
      <c r="I5915" s="25" t="s">
        <v>2706</v>
      </c>
      <c r="J5915" t="s">
        <v>2984</v>
      </c>
      <c r="M5915" s="49"/>
    </row>
    <row r="5916" spans="6:13" x14ac:dyDescent="0.25">
      <c r="F5916" t="s">
        <v>7028</v>
      </c>
      <c r="G5916">
        <v>96365</v>
      </c>
      <c r="H5916">
        <v>9476</v>
      </c>
      <c r="I5916" s="25" t="s">
        <v>2671</v>
      </c>
      <c r="J5916" t="s">
        <v>6056</v>
      </c>
      <c r="M5916" s="49"/>
    </row>
    <row r="5917" spans="6:13" x14ac:dyDescent="0.25">
      <c r="F5917" t="s">
        <v>7029</v>
      </c>
      <c r="G5917">
        <v>25785</v>
      </c>
      <c r="H5917">
        <v>1051</v>
      </c>
      <c r="I5917" s="25" t="s">
        <v>2706</v>
      </c>
      <c r="J5917" t="s">
        <v>2718</v>
      </c>
      <c r="M5917" s="49"/>
    </row>
    <row r="5918" spans="6:13" x14ac:dyDescent="0.25">
      <c r="F5918" t="s">
        <v>2106</v>
      </c>
      <c r="G5918">
        <v>99734</v>
      </c>
      <c r="H5918">
        <v>16062</v>
      </c>
      <c r="I5918" s="25" t="s">
        <v>3005</v>
      </c>
      <c r="J5918" t="s">
        <v>2106</v>
      </c>
      <c r="M5918" s="49"/>
    </row>
    <row r="5919" spans="6:13" x14ac:dyDescent="0.25">
      <c r="F5919" t="s">
        <v>7030</v>
      </c>
      <c r="G5919">
        <v>74226</v>
      </c>
      <c r="H5919">
        <v>8125</v>
      </c>
      <c r="I5919" s="25" t="s">
        <v>2639</v>
      </c>
      <c r="J5919" t="s">
        <v>2681</v>
      </c>
      <c r="M5919" s="49"/>
    </row>
    <row r="5920" spans="6:13" x14ac:dyDescent="0.25">
      <c r="F5920" t="s">
        <v>7031</v>
      </c>
      <c r="G5920">
        <v>97647</v>
      </c>
      <c r="H5920">
        <v>9673</v>
      </c>
      <c r="I5920" s="25" t="s">
        <v>2671</v>
      </c>
      <c r="J5920" t="s">
        <v>3297</v>
      </c>
      <c r="M5920" s="49"/>
    </row>
    <row r="5921" spans="6:13" x14ac:dyDescent="0.25">
      <c r="F5921" t="s">
        <v>7032</v>
      </c>
      <c r="G5921">
        <v>48529</v>
      </c>
      <c r="H5921">
        <v>3456</v>
      </c>
      <c r="I5921" s="25" t="s">
        <v>2695</v>
      </c>
      <c r="J5921" t="s">
        <v>2777</v>
      </c>
      <c r="M5921" s="49"/>
    </row>
    <row r="5922" spans="6:13" x14ac:dyDescent="0.25">
      <c r="F5922" t="s">
        <v>7032</v>
      </c>
      <c r="G5922">
        <v>48527</v>
      </c>
      <c r="H5922">
        <v>3456</v>
      </c>
      <c r="I5922" s="25" t="s">
        <v>2695</v>
      </c>
      <c r="J5922" t="s">
        <v>2777</v>
      </c>
      <c r="M5922" s="49"/>
    </row>
    <row r="5923" spans="6:13" x14ac:dyDescent="0.25">
      <c r="F5923" t="s">
        <v>7032</v>
      </c>
      <c r="G5923">
        <v>48531</v>
      </c>
      <c r="H5923">
        <v>3456</v>
      </c>
      <c r="I5923" s="25" t="s">
        <v>2695</v>
      </c>
      <c r="J5923" t="s">
        <v>2777</v>
      </c>
      <c r="M5923" s="49"/>
    </row>
    <row r="5924" spans="6:13" x14ac:dyDescent="0.25">
      <c r="F5924" t="s">
        <v>7033</v>
      </c>
      <c r="G5924">
        <v>59394</v>
      </c>
      <c r="H5924">
        <v>5558</v>
      </c>
      <c r="I5924" s="25" t="s">
        <v>2644</v>
      </c>
      <c r="J5924" t="s">
        <v>2697</v>
      </c>
      <c r="M5924" s="49"/>
    </row>
    <row r="5925" spans="6:13" x14ac:dyDescent="0.25">
      <c r="F5925" t="s">
        <v>7034</v>
      </c>
      <c r="G5925">
        <v>21765</v>
      </c>
      <c r="H5925">
        <v>3352</v>
      </c>
      <c r="I5925" s="25" t="s">
        <v>2695</v>
      </c>
      <c r="J5925" t="s">
        <v>2700</v>
      </c>
      <c r="M5925" s="49"/>
    </row>
    <row r="5926" spans="6:13" x14ac:dyDescent="0.25">
      <c r="F5926" t="s">
        <v>7035</v>
      </c>
      <c r="G5926">
        <v>86720</v>
      </c>
      <c r="H5926">
        <v>9779</v>
      </c>
      <c r="I5926" s="25" t="s">
        <v>2671</v>
      </c>
      <c r="J5926" t="s">
        <v>2901</v>
      </c>
      <c r="M5926" s="49"/>
    </row>
    <row r="5927" spans="6:13" x14ac:dyDescent="0.25">
      <c r="F5927" t="s">
        <v>7036</v>
      </c>
      <c r="G5927">
        <v>77787</v>
      </c>
      <c r="H5927">
        <v>8317</v>
      </c>
      <c r="I5927" s="25" t="s">
        <v>2639</v>
      </c>
      <c r="J5927" t="s">
        <v>2692</v>
      </c>
      <c r="M5927" s="49"/>
    </row>
    <row r="5928" spans="6:13" x14ac:dyDescent="0.25">
      <c r="F5928" t="s">
        <v>7037</v>
      </c>
      <c r="G5928">
        <v>31717</v>
      </c>
      <c r="H5928">
        <v>3257</v>
      </c>
      <c r="I5928" s="25" t="s">
        <v>2695</v>
      </c>
      <c r="J5928" t="s">
        <v>2788</v>
      </c>
      <c r="M5928" s="49"/>
    </row>
    <row r="5929" spans="6:13" x14ac:dyDescent="0.25">
      <c r="F5929" t="s">
        <v>7038</v>
      </c>
      <c r="G5929">
        <v>31171</v>
      </c>
      <c r="H5929">
        <v>3254</v>
      </c>
      <c r="I5929" s="25" t="s">
        <v>2695</v>
      </c>
      <c r="J5929" t="s">
        <v>2817</v>
      </c>
      <c r="M5929" s="49"/>
    </row>
    <row r="5930" spans="6:13" x14ac:dyDescent="0.25">
      <c r="F5930" t="s">
        <v>7039</v>
      </c>
      <c r="G5930">
        <v>25845</v>
      </c>
      <c r="H5930">
        <v>1054</v>
      </c>
      <c r="I5930" s="25" t="s">
        <v>2706</v>
      </c>
      <c r="J5930" t="s">
        <v>2816</v>
      </c>
      <c r="M5930" s="49"/>
    </row>
    <row r="5931" spans="6:13" x14ac:dyDescent="0.25">
      <c r="F5931" t="s">
        <v>7039</v>
      </c>
      <c r="G5931">
        <v>25845</v>
      </c>
      <c r="H5931">
        <v>1054</v>
      </c>
      <c r="I5931" s="25" t="s">
        <v>2706</v>
      </c>
      <c r="J5931" t="s">
        <v>2816</v>
      </c>
      <c r="M5931" s="49"/>
    </row>
    <row r="5932" spans="6:13" x14ac:dyDescent="0.25">
      <c r="F5932" t="s">
        <v>7039</v>
      </c>
      <c r="G5932">
        <v>25845</v>
      </c>
      <c r="H5932">
        <v>1054</v>
      </c>
      <c r="I5932" s="25" t="s">
        <v>2706</v>
      </c>
      <c r="J5932" t="s">
        <v>2816</v>
      </c>
      <c r="M5932" s="49"/>
    </row>
    <row r="5933" spans="6:13" x14ac:dyDescent="0.25">
      <c r="F5933" t="s">
        <v>7040</v>
      </c>
      <c r="G5933">
        <v>48356</v>
      </c>
      <c r="H5933">
        <v>5566</v>
      </c>
      <c r="I5933" s="25" t="s">
        <v>2644</v>
      </c>
      <c r="J5933" t="s">
        <v>3000</v>
      </c>
      <c r="M5933" s="49"/>
    </row>
    <row r="5934" spans="6:13" x14ac:dyDescent="0.25">
      <c r="F5934" t="s">
        <v>7041</v>
      </c>
      <c r="G5934">
        <v>55585</v>
      </c>
      <c r="H5934">
        <v>7133</v>
      </c>
      <c r="I5934" s="25" t="s">
        <v>2744</v>
      </c>
      <c r="J5934" t="s">
        <v>2658</v>
      </c>
      <c r="M5934" s="49"/>
    </row>
    <row r="5935" spans="6:13" x14ac:dyDescent="0.25">
      <c r="F5935" t="s">
        <v>7041</v>
      </c>
      <c r="G5935">
        <v>55585</v>
      </c>
      <c r="H5935">
        <v>7133</v>
      </c>
      <c r="I5935" s="25" t="s">
        <v>2744</v>
      </c>
      <c r="J5935" t="s">
        <v>2658</v>
      </c>
      <c r="M5935" s="49"/>
    </row>
    <row r="5936" spans="6:13" x14ac:dyDescent="0.25">
      <c r="F5936" t="s">
        <v>7042</v>
      </c>
      <c r="G5936">
        <v>37176</v>
      </c>
      <c r="H5936">
        <v>3155</v>
      </c>
      <c r="I5936" s="25" t="s">
        <v>2695</v>
      </c>
      <c r="J5936" t="s">
        <v>3274</v>
      </c>
      <c r="M5936" s="49"/>
    </row>
    <row r="5937" spans="6:13" x14ac:dyDescent="0.25">
      <c r="F5937" t="s">
        <v>3274</v>
      </c>
      <c r="G5937">
        <v>37154</v>
      </c>
      <c r="H5937">
        <v>3155</v>
      </c>
      <c r="I5937" s="25" t="s">
        <v>2695</v>
      </c>
      <c r="J5937" t="s">
        <v>3274</v>
      </c>
      <c r="M5937" s="49"/>
    </row>
    <row r="5938" spans="6:13" x14ac:dyDescent="0.25">
      <c r="F5938" t="s">
        <v>7043</v>
      </c>
      <c r="G5938">
        <v>26845</v>
      </c>
      <c r="H5938">
        <v>3457</v>
      </c>
      <c r="I5938" s="25" t="s">
        <v>2695</v>
      </c>
      <c r="J5938" t="s">
        <v>2841</v>
      </c>
      <c r="M5938" s="49"/>
    </row>
    <row r="5939" spans="6:13" x14ac:dyDescent="0.25">
      <c r="F5939" t="s">
        <v>7044</v>
      </c>
      <c r="G5939">
        <v>24589</v>
      </c>
      <c r="H5939">
        <v>1058</v>
      </c>
      <c r="I5939" s="25" t="s">
        <v>2706</v>
      </c>
      <c r="J5939" t="s">
        <v>2707</v>
      </c>
      <c r="M5939" s="49"/>
    </row>
    <row r="5940" spans="6:13" x14ac:dyDescent="0.25">
      <c r="F5940" t="s">
        <v>7045</v>
      </c>
      <c r="G5940">
        <v>49638</v>
      </c>
      <c r="H5940">
        <v>3459</v>
      </c>
      <c r="I5940" s="25" t="s">
        <v>2695</v>
      </c>
      <c r="J5940" t="s">
        <v>2913</v>
      </c>
      <c r="M5940" s="49"/>
    </row>
    <row r="5941" spans="6:13" x14ac:dyDescent="0.25">
      <c r="F5941" t="s">
        <v>7046</v>
      </c>
      <c r="G5941">
        <v>52388</v>
      </c>
      <c r="H5941">
        <v>5358</v>
      </c>
      <c r="I5941" s="25" t="s">
        <v>2644</v>
      </c>
      <c r="J5941" t="s">
        <v>2727</v>
      </c>
      <c r="M5941" s="49"/>
    </row>
    <row r="5942" spans="6:13" x14ac:dyDescent="0.25">
      <c r="F5942" t="s">
        <v>7047</v>
      </c>
      <c r="G5942">
        <v>1683</v>
      </c>
      <c r="H5942">
        <v>14627</v>
      </c>
      <c r="I5942" s="25" t="s">
        <v>2756</v>
      </c>
      <c r="J5942" t="s">
        <v>2872</v>
      </c>
      <c r="M5942" s="49"/>
    </row>
    <row r="5943" spans="6:13" x14ac:dyDescent="0.25">
      <c r="F5943" t="s">
        <v>7048</v>
      </c>
      <c r="G5943">
        <v>17214</v>
      </c>
      <c r="H5943">
        <v>13071</v>
      </c>
      <c r="I5943" s="25" t="s">
        <v>2812</v>
      </c>
      <c r="J5943" t="s">
        <v>2712</v>
      </c>
      <c r="M5943" s="49"/>
    </row>
    <row r="5944" spans="6:13" x14ac:dyDescent="0.25">
      <c r="F5944" t="s">
        <v>7049</v>
      </c>
      <c r="G5944">
        <v>48301</v>
      </c>
      <c r="H5944">
        <v>5558</v>
      </c>
      <c r="I5944" s="25" t="s">
        <v>2644</v>
      </c>
      <c r="J5944" t="s">
        <v>2697</v>
      </c>
      <c r="M5944" s="49"/>
    </row>
    <row r="5945" spans="6:13" x14ac:dyDescent="0.25">
      <c r="F5945" t="s">
        <v>7050</v>
      </c>
      <c r="G5945">
        <v>73274</v>
      </c>
      <c r="H5945">
        <v>8116</v>
      </c>
      <c r="I5945" s="25" t="s">
        <v>2639</v>
      </c>
      <c r="J5945" t="s">
        <v>2834</v>
      </c>
      <c r="M5945" s="49"/>
    </row>
    <row r="5946" spans="6:13" x14ac:dyDescent="0.25">
      <c r="F5946" t="s">
        <v>7051</v>
      </c>
      <c r="G5946">
        <v>24809</v>
      </c>
      <c r="H5946">
        <v>1058</v>
      </c>
      <c r="I5946" s="25" t="s">
        <v>2706</v>
      </c>
      <c r="J5946" t="s">
        <v>2707</v>
      </c>
      <c r="M5946" s="49"/>
    </row>
    <row r="5947" spans="6:13" x14ac:dyDescent="0.25">
      <c r="F5947" t="s">
        <v>7052</v>
      </c>
      <c r="G5947">
        <v>24881</v>
      </c>
      <c r="H5947">
        <v>1059</v>
      </c>
      <c r="I5947" s="25" t="s">
        <v>2706</v>
      </c>
      <c r="J5947" t="s">
        <v>2975</v>
      </c>
      <c r="M5947" s="49"/>
    </row>
    <row r="5948" spans="6:13" x14ac:dyDescent="0.25">
      <c r="F5948" t="s">
        <v>7053</v>
      </c>
      <c r="G5948">
        <v>97720</v>
      </c>
      <c r="H5948">
        <v>9672</v>
      </c>
      <c r="I5948" s="25" t="s">
        <v>2671</v>
      </c>
      <c r="J5948" t="s">
        <v>3241</v>
      </c>
      <c r="M5948" s="49"/>
    </row>
    <row r="5949" spans="6:13" x14ac:dyDescent="0.25">
      <c r="F5949" t="s">
        <v>7054</v>
      </c>
      <c r="G5949">
        <v>71154</v>
      </c>
      <c r="H5949">
        <v>8115</v>
      </c>
      <c r="I5949" s="25" t="s">
        <v>2639</v>
      </c>
      <c r="J5949" t="s">
        <v>2843</v>
      </c>
      <c r="M5949" s="49"/>
    </row>
    <row r="5950" spans="6:13" x14ac:dyDescent="0.25">
      <c r="F5950" t="s">
        <v>7055</v>
      </c>
      <c r="G5950">
        <v>51588</v>
      </c>
      <c r="H5950">
        <v>5374</v>
      </c>
      <c r="I5950" s="25" t="s">
        <v>2644</v>
      </c>
      <c r="J5950" t="s">
        <v>2902</v>
      </c>
      <c r="M5950" s="49"/>
    </row>
    <row r="5951" spans="6:13" x14ac:dyDescent="0.25">
      <c r="F5951" t="s">
        <v>7056</v>
      </c>
      <c r="G5951">
        <v>1612</v>
      </c>
      <c r="H5951">
        <v>14627</v>
      </c>
      <c r="I5951" s="25" t="s">
        <v>2756</v>
      </c>
      <c r="J5951" t="s">
        <v>2872</v>
      </c>
      <c r="M5951" s="49"/>
    </row>
    <row r="5952" spans="6:13" x14ac:dyDescent="0.25">
      <c r="F5952" t="s">
        <v>7057</v>
      </c>
      <c r="G5952">
        <v>90441</v>
      </c>
      <c r="H5952">
        <v>9564</v>
      </c>
      <c r="I5952" s="25" t="s">
        <v>2671</v>
      </c>
      <c r="J5952" t="s">
        <v>7058</v>
      </c>
      <c r="M5952" s="49"/>
    </row>
    <row r="5953" spans="6:13" x14ac:dyDescent="0.25">
      <c r="F5953" t="s">
        <v>7057</v>
      </c>
      <c r="G5953">
        <v>90461</v>
      </c>
      <c r="H5953">
        <v>9564</v>
      </c>
      <c r="I5953" s="25" t="s">
        <v>2671</v>
      </c>
      <c r="J5953" t="s">
        <v>7058</v>
      </c>
      <c r="M5953" s="49"/>
    </row>
    <row r="5954" spans="6:13" x14ac:dyDescent="0.25">
      <c r="F5954" t="s">
        <v>7057</v>
      </c>
      <c r="G5954">
        <v>90489</v>
      </c>
      <c r="H5954">
        <v>9564</v>
      </c>
      <c r="I5954" s="25" t="s">
        <v>2671</v>
      </c>
      <c r="J5954" t="s">
        <v>7058</v>
      </c>
      <c r="M5954" s="49"/>
    </row>
    <row r="5955" spans="6:13" x14ac:dyDescent="0.25">
      <c r="F5955" t="s">
        <v>7057</v>
      </c>
      <c r="G5955">
        <v>90409</v>
      </c>
      <c r="H5955">
        <v>9564</v>
      </c>
      <c r="I5955" s="25" t="s">
        <v>2671</v>
      </c>
      <c r="J5955" t="s">
        <v>7058</v>
      </c>
      <c r="M5955" s="49"/>
    </row>
    <row r="5956" spans="6:13" x14ac:dyDescent="0.25">
      <c r="F5956" t="s">
        <v>7057</v>
      </c>
      <c r="G5956">
        <v>90478</v>
      </c>
      <c r="H5956">
        <v>9564</v>
      </c>
      <c r="I5956" s="25" t="s">
        <v>2671</v>
      </c>
      <c r="J5956" t="s">
        <v>7058</v>
      </c>
      <c r="M5956" s="49"/>
    </row>
    <row r="5957" spans="6:13" x14ac:dyDescent="0.25">
      <c r="F5957" t="s">
        <v>7057</v>
      </c>
      <c r="G5957">
        <v>90443</v>
      </c>
      <c r="H5957">
        <v>9564</v>
      </c>
      <c r="I5957" s="25" t="s">
        <v>2671</v>
      </c>
      <c r="J5957" t="s">
        <v>7058</v>
      </c>
      <c r="M5957" s="49"/>
    </row>
    <row r="5958" spans="6:13" x14ac:dyDescent="0.25">
      <c r="F5958" t="s">
        <v>7057</v>
      </c>
      <c r="G5958">
        <v>90455</v>
      </c>
      <c r="H5958">
        <v>9564</v>
      </c>
      <c r="I5958" s="25" t="s">
        <v>2671</v>
      </c>
      <c r="J5958" t="s">
        <v>7058</v>
      </c>
      <c r="M5958" s="49"/>
    </row>
    <row r="5959" spans="6:13" x14ac:dyDescent="0.25">
      <c r="F5959" t="s">
        <v>7057</v>
      </c>
      <c r="G5959">
        <v>90431</v>
      </c>
      <c r="H5959">
        <v>9564</v>
      </c>
      <c r="I5959" s="25" t="s">
        <v>2671</v>
      </c>
      <c r="J5959" t="s">
        <v>7058</v>
      </c>
      <c r="M5959" s="49"/>
    </row>
    <row r="5960" spans="6:13" x14ac:dyDescent="0.25">
      <c r="F5960" t="s">
        <v>7057</v>
      </c>
      <c r="G5960">
        <v>90419</v>
      </c>
      <c r="H5960">
        <v>9564</v>
      </c>
      <c r="I5960" s="25" t="s">
        <v>2671</v>
      </c>
      <c r="J5960" t="s">
        <v>7058</v>
      </c>
      <c r="M5960" s="49"/>
    </row>
    <row r="5961" spans="6:13" x14ac:dyDescent="0.25">
      <c r="F5961" t="s">
        <v>7057</v>
      </c>
      <c r="G5961">
        <v>90408</v>
      </c>
      <c r="H5961">
        <v>9564</v>
      </c>
      <c r="I5961" s="25" t="s">
        <v>2671</v>
      </c>
      <c r="J5961" t="s">
        <v>7058</v>
      </c>
      <c r="M5961" s="49"/>
    </row>
    <row r="5962" spans="6:13" x14ac:dyDescent="0.25">
      <c r="F5962" t="s">
        <v>7057</v>
      </c>
      <c r="G5962">
        <v>90471</v>
      </c>
      <c r="H5962">
        <v>9564</v>
      </c>
      <c r="I5962" s="25" t="s">
        <v>2671</v>
      </c>
      <c r="J5962" t="s">
        <v>7058</v>
      </c>
      <c r="M5962" s="49"/>
    </row>
    <row r="5963" spans="6:13" x14ac:dyDescent="0.25">
      <c r="F5963" t="s">
        <v>7057</v>
      </c>
      <c r="G5963">
        <v>90411</v>
      </c>
      <c r="H5963">
        <v>9564</v>
      </c>
      <c r="I5963" s="25" t="s">
        <v>2671</v>
      </c>
      <c r="J5963" t="s">
        <v>7058</v>
      </c>
      <c r="M5963" s="49"/>
    </row>
    <row r="5964" spans="6:13" x14ac:dyDescent="0.25">
      <c r="F5964" t="s">
        <v>7057</v>
      </c>
      <c r="G5964">
        <v>90439</v>
      </c>
      <c r="H5964">
        <v>9564</v>
      </c>
      <c r="I5964" s="25" t="s">
        <v>2671</v>
      </c>
      <c r="J5964" t="s">
        <v>7058</v>
      </c>
      <c r="M5964" s="49"/>
    </row>
    <row r="5965" spans="6:13" x14ac:dyDescent="0.25">
      <c r="F5965" t="s">
        <v>7057</v>
      </c>
      <c r="G5965">
        <v>90403</v>
      </c>
      <c r="H5965">
        <v>9564</v>
      </c>
      <c r="I5965" s="25" t="s">
        <v>2671</v>
      </c>
      <c r="J5965" t="s">
        <v>7058</v>
      </c>
      <c r="M5965" s="49"/>
    </row>
    <row r="5966" spans="6:13" x14ac:dyDescent="0.25">
      <c r="F5966" t="s">
        <v>7057</v>
      </c>
      <c r="G5966">
        <v>90482</v>
      </c>
      <c r="H5966">
        <v>9564</v>
      </c>
      <c r="I5966" s="25" t="s">
        <v>2671</v>
      </c>
      <c r="J5966" t="s">
        <v>7058</v>
      </c>
      <c r="M5966" s="49"/>
    </row>
    <row r="5967" spans="6:13" x14ac:dyDescent="0.25">
      <c r="F5967" t="s">
        <v>7057</v>
      </c>
      <c r="G5967">
        <v>90473</v>
      </c>
      <c r="H5967">
        <v>9564</v>
      </c>
      <c r="I5967" s="25" t="s">
        <v>2671</v>
      </c>
      <c r="J5967" t="s">
        <v>7058</v>
      </c>
      <c r="M5967" s="49"/>
    </row>
    <row r="5968" spans="6:13" x14ac:dyDescent="0.25">
      <c r="F5968" t="s">
        <v>7057</v>
      </c>
      <c r="G5968">
        <v>90411</v>
      </c>
      <c r="H5968">
        <v>9564</v>
      </c>
      <c r="I5968" s="25" t="s">
        <v>2671</v>
      </c>
      <c r="J5968" t="s">
        <v>7058</v>
      </c>
      <c r="M5968" s="49"/>
    </row>
    <row r="5969" spans="6:13" x14ac:dyDescent="0.25">
      <c r="F5969" t="s">
        <v>7057</v>
      </c>
      <c r="G5969">
        <v>90429</v>
      </c>
      <c r="H5969">
        <v>9564</v>
      </c>
      <c r="I5969" s="25" t="s">
        <v>2671</v>
      </c>
      <c r="J5969" t="s">
        <v>7058</v>
      </c>
      <c r="M5969" s="49"/>
    </row>
    <row r="5970" spans="6:13" x14ac:dyDescent="0.25">
      <c r="F5970" t="s">
        <v>7057</v>
      </c>
      <c r="G5970">
        <v>90475</v>
      </c>
      <c r="H5970">
        <v>9564</v>
      </c>
      <c r="I5970" s="25" t="s">
        <v>2671</v>
      </c>
      <c r="J5970" t="s">
        <v>7058</v>
      </c>
      <c r="M5970" s="49"/>
    </row>
    <row r="5971" spans="6:13" x14ac:dyDescent="0.25">
      <c r="F5971" t="s">
        <v>7057</v>
      </c>
      <c r="G5971">
        <v>90427</v>
      </c>
      <c r="H5971">
        <v>9564</v>
      </c>
      <c r="I5971" s="25" t="s">
        <v>2671</v>
      </c>
      <c r="J5971" t="s">
        <v>7058</v>
      </c>
      <c r="M5971" s="49"/>
    </row>
    <row r="5972" spans="6:13" x14ac:dyDescent="0.25">
      <c r="F5972" t="s">
        <v>7057</v>
      </c>
      <c r="G5972">
        <v>90451</v>
      </c>
      <c r="H5972">
        <v>9564</v>
      </c>
      <c r="I5972" s="25" t="s">
        <v>2671</v>
      </c>
      <c r="J5972" t="s">
        <v>7058</v>
      </c>
      <c r="M5972" s="49"/>
    </row>
    <row r="5973" spans="6:13" x14ac:dyDescent="0.25">
      <c r="F5973" t="s">
        <v>7057</v>
      </c>
      <c r="G5973">
        <v>90469</v>
      </c>
      <c r="H5973">
        <v>9564</v>
      </c>
      <c r="I5973" s="25" t="s">
        <v>2671</v>
      </c>
      <c r="J5973" t="s">
        <v>7058</v>
      </c>
      <c r="M5973" s="49"/>
    </row>
    <row r="5974" spans="6:13" x14ac:dyDescent="0.25">
      <c r="F5974" t="s">
        <v>7057</v>
      </c>
      <c r="G5974">
        <v>90491</v>
      </c>
      <c r="H5974">
        <v>9564</v>
      </c>
      <c r="I5974" s="25" t="s">
        <v>2671</v>
      </c>
      <c r="J5974" t="s">
        <v>7058</v>
      </c>
      <c r="M5974" s="49"/>
    </row>
    <row r="5975" spans="6:13" x14ac:dyDescent="0.25">
      <c r="F5975" t="s">
        <v>7057</v>
      </c>
      <c r="G5975">
        <v>90471</v>
      </c>
      <c r="H5975">
        <v>9564</v>
      </c>
      <c r="I5975" s="25" t="s">
        <v>2671</v>
      </c>
      <c r="J5975" t="s">
        <v>7058</v>
      </c>
      <c r="M5975" s="49"/>
    </row>
    <row r="5976" spans="6:13" x14ac:dyDescent="0.25">
      <c r="F5976" t="s">
        <v>7057</v>
      </c>
      <c r="G5976">
        <v>90425</v>
      </c>
      <c r="H5976">
        <v>9564</v>
      </c>
      <c r="I5976" s="25" t="s">
        <v>2671</v>
      </c>
      <c r="J5976" t="s">
        <v>7058</v>
      </c>
      <c r="M5976" s="49"/>
    </row>
    <row r="5977" spans="6:13" x14ac:dyDescent="0.25">
      <c r="F5977" t="s">
        <v>7057</v>
      </c>
      <c r="G5977">
        <v>90459</v>
      </c>
      <c r="H5977">
        <v>9564</v>
      </c>
      <c r="I5977" s="25" t="s">
        <v>2671</v>
      </c>
      <c r="J5977" t="s">
        <v>7058</v>
      </c>
      <c r="M5977" s="49"/>
    </row>
    <row r="5978" spans="6:13" x14ac:dyDescent="0.25">
      <c r="F5978" t="s">
        <v>7057</v>
      </c>
      <c r="G5978">
        <v>90449</v>
      </c>
      <c r="H5978">
        <v>9564</v>
      </c>
      <c r="I5978" s="25" t="s">
        <v>2671</v>
      </c>
      <c r="J5978" t="s">
        <v>7058</v>
      </c>
      <c r="M5978" s="49"/>
    </row>
    <row r="5979" spans="6:13" x14ac:dyDescent="0.25">
      <c r="F5979" t="s">
        <v>7057</v>
      </c>
      <c r="G5979">
        <v>90480</v>
      </c>
      <c r="H5979">
        <v>9564</v>
      </c>
      <c r="I5979" s="25" t="s">
        <v>2671</v>
      </c>
      <c r="J5979" t="s">
        <v>7058</v>
      </c>
      <c r="M5979" s="49"/>
    </row>
    <row r="5980" spans="6:13" x14ac:dyDescent="0.25">
      <c r="F5980" t="s">
        <v>7057</v>
      </c>
      <c r="G5980">
        <v>90455</v>
      </c>
      <c r="H5980">
        <v>9564</v>
      </c>
      <c r="I5980" s="25" t="s">
        <v>2671</v>
      </c>
      <c r="J5980" t="s">
        <v>7058</v>
      </c>
      <c r="M5980" s="49"/>
    </row>
    <row r="5981" spans="6:13" x14ac:dyDescent="0.25">
      <c r="F5981" t="s">
        <v>7057</v>
      </c>
      <c r="G5981">
        <v>90453</v>
      </c>
      <c r="H5981">
        <v>9564</v>
      </c>
      <c r="I5981" s="25" t="s">
        <v>2671</v>
      </c>
      <c r="J5981" t="s">
        <v>7058</v>
      </c>
      <c r="M5981" s="49"/>
    </row>
    <row r="5982" spans="6:13" x14ac:dyDescent="0.25">
      <c r="F5982" t="s">
        <v>7057</v>
      </c>
      <c r="G5982">
        <v>90402</v>
      </c>
      <c r="H5982">
        <v>9564</v>
      </c>
      <c r="I5982" s="25" t="s">
        <v>2671</v>
      </c>
      <c r="J5982" t="s">
        <v>7058</v>
      </c>
      <c r="M5982" s="49"/>
    </row>
    <row r="5983" spans="6:13" x14ac:dyDescent="0.25">
      <c r="F5983" t="s">
        <v>7059</v>
      </c>
      <c r="G5983">
        <v>90537</v>
      </c>
      <c r="H5983">
        <v>9574</v>
      </c>
      <c r="I5983" s="25" t="s">
        <v>2671</v>
      </c>
      <c r="J5983" t="s">
        <v>2912</v>
      </c>
      <c r="M5983" s="49"/>
    </row>
    <row r="5984" spans="6:13" x14ac:dyDescent="0.25">
      <c r="F5984" t="s">
        <v>7060</v>
      </c>
      <c r="G5984">
        <v>72622</v>
      </c>
      <c r="H5984">
        <v>8116</v>
      </c>
      <c r="I5984" s="25" t="s">
        <v>2639</v>
      </c>
      <c r="J5984" t="s">
        <v>2834</v>
      </c>
      <c r="M5984" s="49"/>
    </row>
    <row r="5985" spans="6:13" x14ac:dyDescent="0.25">
      <c r="F5985" t="s">
        <v>7061</v>
      </c>
      <c r="G5985">
        <v>72362</v>
      </c>
      <c r="H5985">
        <v>8417</v>
      </c>
      <c r="I5985" s="25" t="s">
        <v>2639</v>
      </c>
      <c r="J5985" t="s">
        <v>2890</v>
      </c>
      <c r="M5985" s="49"/>
    </row>
    <row r="5986" spans="6:13" x14ac:dyDescent="0.25">
      <c r="F5986" t="s">
        <v>7062</v>
      </c>
      <c r="G5986">
        <v>67759</v>
      </c>
      <c r="H5986">
        <v>7333</v>
      </c>
      <c r="I5986" s="25" t="s">
        <v>2744</v>
      </c>
      <c r="J5986" t="s">
        <v>2724</v>
      </c>
      <c r="M5986" s="49"/>
    </row>
    <row r="5987" spans="6:13" x14ac:dyDescent="0.25">
      <c r="F5987" t="s">
        <v>7062</v>
      </c>
      <c r="G5987">
        <v>67759</v>
      </c>
      <c r="H5987">
        <v>7333</v>
      </c>
      <c r="I5987" s="25" t="s">
        <v>2744</v>
      </c>
      <c r="J5987" t="s">
        <v>2724</v>
      </c>
      <c r="M5987" s="49"/>
    </row>
    <row r="5988" spans="6:13" x14ac:dyDescent="0.25">
      <c r="F5988" t="s">
        <v>7062</v>
      </c>
      <c r="G5988">
        <v>67759</v>
      </c>
      <c r="H5988">
        <v>7336</v>
      </c>
      <c r="I5988" s="25" t="s">
        <v>2744</v>
      </c>
      <c r="J5988" t="s">
        <v>2837</v>
      </c>
      <c r="M5988" s="49"/>
    </row>
    <row r="5989" spans="6:13" x14ac:dyDescent="0.25">
      <c r="F5989" t="s">
        <v>7062</v>
      </c>
      <c r="G5989">
        <v>67759</v>
      </c>
      <c r="H5989">
        <v>7336</v>
      </c>
      <c r="I5989" s="25" t="s">
        <v>2744</v>
      </c>
      <c r="J5989" t="s">
        <v>2837</v>
      </c>
      <c r="M5989" s="49"/>
    </row>
    <row r="5990" spans="6:13" x14ac:dyDescent="0.25">
      <c r="F5990" t="s">
        <v>7063</v>
      </c>
      <c r="G5990">
        <v>83365</v>
      </c>
      <c r="H5990">
        <v>9189</v>
      </c>
      <c r="I5990" s="25" t="s">
        <v>2671</v>
      </c>
      <c r="J5990" t="s">
        <v>3028</v>
      </c>
      <c r="M5990" s="49"/>
    </row>
    <row r="5991" spans="6:13" x14ac:dyDescent="0.25">
      <c r="F5991" t="s">
        <v>7064</v>
      </c>
      <c r="G5991">
        <v>83131</v>
      </c>
      <c r="H5991">
        <v>9187</v>
      </c>
      <c r="I5991" s="25" t="s">
        <v>2671</v>
      </c>
      <c r="J5991" t="s">
        <v>2866</v>
      </c>
      <c r="M5991" s="49"/>
    </row>
    <row r="5992" spans="6:13" x14ac:dyDescent="0.25">
      <c r="F5992" t="s">
        <v>7065</v>
      </c>
      <c r="G5992">
        <v>23896</v>
      </c>
      <c r="H5992">
        <v>1053</v>
      </c>
      <c r="I5992" s="25" t="s">
        <v>2706</v>
      </c>
      <c r="J5992" t="s">
        <v>2814</v>
      </c>
      <c r="M5992" s="49"/>
    </row>
    <row r="5993" spans="6:13" x14ac:dyDescent="0.25">
      <c r="F5993" t="s">
        <v>7066</v>
      </c>
      <c r="G5993">
        <v>69226</v>
      </c>
      <c r="H5993">
        <v>8226</v>
      </c>
      <c r="I5993" s="25" t="s">
        <v>2639</v>
      </c>
      <c r="J5993" t="s">
        <v>3063</v>
      </c>
      <c r="M5993" s="49"/>
    </row>
    <row r="5994" spans="6:13" x14ac:dyDescent="0.25">
      <c r="F5994" t="s">
        <v>7067</v>
      </c>
      <c r="G5994">
        <v>36167</v>
      </c>
      <c r="H5994">
        <v>6631</v>
      </c>
      <c r="I5994" s="25" t="s">
        <v>2667</v>
      </c>
      <c r="J5994" t="s">
        <v>2766</v>
      </c>
      <c r="M5994" s="49"/>
    </row>
    <row r="5995" spans="6:13" x14ac:dyDescent="0.25">
      <c r="F5995" t="s">
        <v>7068</v>
      </c>
      <c r="G5995">
        <v>14558</v>
      </c>
      <c r="H5995">
        <v>12069</v>
      </c>
      <c r="I5995" s="25" t="s">
        <v>2977</v>
      </c>
      <c r="J5995" t="s">
        <v>3478</v>
      </c>
      <c r="M5995" s="49"/>
    </row>
    <row r="5996" spans="6:13" x14ac:dyDescent="0.25">
      <c r="F5996" t="s">
        <v>7068</v>
      </c>
      <c r="G5996">
        <v>14558</v>
      </c>
      <c r="H5996">
        <v>12069</v>
      </c>
      <c r="I5996" s="25" t="s">
        <v>2977</v>
      </c>
      <c r="J5996" t="s">
        <v>3478</v>
      </c>
      <c r="M5996" s="49"/>
    </row>
    <row r="5997" spans="6:13" x14ac:dyDescent="0.25">
      <c r="F5997" t="s">
        <v>7069</v>
      </c>
      <c r="G5997">
        <v>14947</v>
      </c>
      <c r="H5997">
        <v>12072</v>
      </c>
      <c r="I5997" s="25" t="s">
        <v>2977</v>
      </c>
      <c r="J5997" t="s">
        <v>3077</v>
      </c>
      <c r="M5997" s="49"/>
    </row>
    <row r="5998" spans="6:13" x14ac:dyDescent="0.25">
      <c r="F5998" t="s">
        <v>7070</v>
      </c>
      <c r="G5998">
        <v>82487</v>
      </c>
      <c r="H5998">
        <v>9180</v>
      </c>
      <c r="I5998" s="25" t="s">
        <v>2671</v>
      </c>
      <c r="J5998" t="s">
        <v>2768</v>
      </c>
      <c r="M5998" s="49"/>
    </row>
    <row r="5999" spans="6:13" x14ac:dyDescent="0.25">
      <c r="F5999" t="s">
        <v>7071</v>
      </c>
      <c r="G5999">
        <v>90522</v>
      </c>
      <c r="H5999">
        <v>9573</v>
      </c>
      <c r="I5999" s="25" t="s">
        <v>2671</v>
      </c>
      <c r="J5999" t="s">
        <v>3087</v>
      </c>
      <c r="M5999" s="49"/>
    </row>
    <row r="6000" spans="6:13" x14ac:dyDescent="0.25">
      <c r="F6000" t="s">
        <v>7072</v>
      </c>
      <c r="G6000">
        <v>82496</v>
      </c>
      <c r="H6000">
        <v>9180</v>
      </c>
      <c r="I6000" s="25" t="s">
        <v>2671</v>
      </c>
      <c r="J6000" t="s">
        <v>2768</v>
      </c>
      <c r="M6000" s="49"/>
    </row>
    <row r="6001" spans="6:13" x14ac:dyDescent="0.25">
      <c r="F6001" t="s">
        <v>7073</v>
      </c>
      <c r="G6001">
        <v>83080</v>
      </c>
      <c r="H6001">
        <v>9187</v>
      </c>
      <c r="I6001" s="25" t="s">
        <v>2671</v>
      </c>
      <c r="J6001" t="s">
        <v>2866</v>
      </c>
      <c r="M6001" s="49"/>
    </row>
    <row r="6002" spans="6:13" x14ac:dyDescent="0.25">
      <c r="F6002" t="s">
        <v>7074</v>
      </c>
      <c r="G6002">
        <v>36280</v>
      </c>
      <c r="H6002">
        <v>6634</v>
      </c>
      <c r="I6002" s="25" t="s">
        <v>2667</v>
      </c>
      <c r="J6002" t="s">
        <v>2981</v>
      </c>
      <c r="M6002" s="49"/>
    </row>
    <row r="6003" spans="6:13" x14ac:dyDescent="0.25">
      <c r="F6003" t="s">
        <v>7075</v>
      </c>
      <c r="G6003">
        <v>97514</v>
      </c>
      <c r="H6003">
        <v>9674</v>
      </c>
      <c r="I6003" s="25" t="s">
        <v>2671</v>
      </c>
      <c r="J6003" t="s">
        <v>2839</v>
      </c>
      <c r="M6003" s="49"/>
    </row>
    <row r="6004" spans="6:13" x14ac:dyDescent="0.25">
      <c r="F6004" t="s">
        <v>7076</v>
      </c>
      <c r="G6004">
        <v>15377</v>
      </c>
      <c r="H6004">
        <v>12064</v>
      </c>
      <c r="I6004" s="25" t="s">
        <v>2977</v>
      </c>
      <c r="J6004" t="s">
        <v>2864</v>
      </c>
      <c r="M6004" s="49"/>
    </row>
    <row r="6005" spans="6:13" x14ac:dyDescent="0.25">
      <c r="F6005" t="s">
        <v>7077</v>
      </c>
      <c r="G6005">
        <v>84564</v>
      </c>
      <c r="H6005">
        <v>9183</v>
      </c>
      <c r="I6005" s="25" t="s">
        <v>2671</v>
      </c>
      <c r="J6005" t="s">
        <v>3095</v>
      </c>
      <c r="M6005" s="49"/>
    </row>
    <row r="6006" spans="6:13" x14ac:dyDescent="0.25">
      <c r="F6006" t="s">
        <v>7078</v>
      </c>
      <c r="G6006">
        <v>72644</v>
      </c>
      <c r="H6006">
        <v>8116</v>
      </c>
      <c r="I6006" s="25" t="s">
        <v>2639</v>
      </c>
      <c r="J6006" t="s">
        <v>2834</v>
      </c>
      <c r="M6006" s="49"/>
    </row>
    <row r="6007" spans="6:13" x14ac:dyDescent="0.25">
      <c r="F6007" t="s">
        <v>7079</v>
      </c>
      <c r="G6007">
        <v>91617</v>
      </c>
      <c r="H6007">
        <v>9571</v>
      </c>
      <c r="I6007" s="25" t="s">
        <v>2671</v>
      </c>
      <c r="J6007" t="s">
        <v>2734</v>
      </c>
      <c r="M6007" s="49"/>
    </row>
    <row r="6008" spans="6:13" x14ac:dyDescent="0.25">
      <c r="F6008" t="s">
        <v>7080</v>
      </c>
      <c r="G6008">
        <v>75038</v>
      </c>
      <c r="H6008">
        <v>8215</v>
      </c>
      <c r="I6008" s="25" t="s">
        <v>2639</v>
      </c>
      <c r="J6008" t="s">
        <v>3345</v>
      </c>
      <c r="M6008" s="49"/>
    </row>
    <row r="6009" spans="6:13" x14ac:dyDescent="0.25">
      <c r="F6009" t="s">
        <v>7081</v>
      </c>
      <c r="G6009">
        <v>85445</v>
      </c>
      <c r="H6009">
        <v>9177</v>
      </c>
      <c r="I6009" s="25" t="s">
        <v>2671</v>
      </c>
      <c r="J6009" t="s">
        <v>3536</v>
      </c>
      <c r="M6009" s="49"/>
    </row>
    <row r="6010" spans="6:13" x14ac:dyDescent="0.25">
      <c r="F6010" t="s">
        <v>7082</v>
      </c>
      <c r="G6010">
        <v>89610</v>
      </c>
      <c r="H6010">
        <v>8425</v>
      </c>
      <c r="I6010" s="25" t="s">
        <v>2639</v>
      </c>
      <c r="J6010" t="s">
        <v>2648</v>
      </c>
      <c r="M6010" s="49"/>
    </row>
    <row r="6011" spans="6:13" x14ac:dyDescent="0.25">
      <c r="F6011" t="s">
        <v>7083</v>
      </c>
      <c r="G6011">
        <v>85129</v>
      </c>
      <c r="H6011">
        <v>9176</v>
      </c>
      <c r="I6011" s="25" t="s">
        <v>2671</v>
      </c>
      <c r="J6011" t="s">
        <v>2723</v>
      </c>
      <c r="M6011" s="49"/>
    </row>
    <row r="6012" spans="6:13" x14ac:dyDescent="0.25">
      <c r="F6012" t="s">
        <v>7084</v>
      </c>
      <c r="G6012">
        <v>57639</v>
      </c>
      <c r="H6012">
        <v>7138</v>
      </c>
      <c r="I6012" s="25" t="s">
        <v>2744</v>
      </c>
      <c r="J6012" t="s">
        <v>3110</v>
      </c>
      <c r="M6012" s="49"/>
    </row>
    <row r="6013" spans="6:13" x14ac:dyDescent="0.25">
      <c r="F6013" t="s">
        <v>7085</v>
      </c>
      <c r="G6013">
        <v>97656</v>
      </c>
      <c r="H6013">
        <v>9673</v>
      </c>
      <c r="I6013" s="25" t="s">
        <v>2671</v>
      </c>
      <c r="J6013" t="s">
        <v>3297</v>
      </c>
      <c r="M6013" s="49"/>
    </row>
    <row r="6014" spans="6:13" x14ac:dyDescent="0.25">
      <c r="F6014" t="s">
        <v>7086</v>
      </c>
      <c r="G6014">
        <v>86573</v>
      </c>
      <c r="H6014">
        <v>9771</v>
      </c>
      <c r="I6014" s="25" t="s">
        <v>2671</v>
      </c>
      <c r="J6014" t="s">
        <v>2741</v>
      </c>
      <c r="M6014" s="49"/>
    </row>
    <row r="6015" spans="6:13" x14ac:dyDescent="0.25">
      <c r="F6015" t="s">
        <v>7087</v>
      </c>
      <c r="G6015">
        <v>87634</v>
      </c>
      <c r="H6015">
        <v>9777</v>
      </c>
      <c r="I6015" s="25" t="s">
        <v>2671</v>
      </c>
      <c r="J6015" t="s">
        <v>2858</v>
      </c>
      <c r="M6015" s="49"/>
    </row>
    <row r="6016" spans="6:13" x14ac:dyDescent="0.25">
      <c r="F6016" t="s">
        <v>7088</v>
      </c>
      <c r="G6016">
        <v>82041</v>
      </c>
      <c r="H6016">
        <v>9184</v>
      </c>
      <c r="I6016" s="25" t="s">
        <v>2671</v>
      </c>
      <c r="J6016" t="s">
        <v>3168</v>
      </c>
      <c r="M6016" s="49"/>
    </row>
    <row r="6017" spans="6:13" x14ac:dyDescent="0.25">
      <c r="F6017" t="s">
        <v>7089</v>
      </c>
      <c r="G6017">
        <v>96173</v>
      </c>
      <c r="H6017">
        <v>9471</v>
      </c>
      <c r="I6017" s="25" t="s">
        <v>2671</v>
      </c>
      <c r="J6017" t="s">
        <v>3013</v>
      </c>
      <c r="M6017" s="49"/>
    </row>
    <row r="6018" spans="6:13" x14ac:dyDescent="0.25">
      <c r="F6018" t="s">
        <v>7090</v>
      </c>
      <c r="G6018">
        <v>77784</v>
      </c>
      <c r="H6018">
        <v>8317</v>
      </c>
      <c r="I6018" s="25" t="s">
        <v>2639</v>
      </c>
      <c r="J6018" t="s">
        <v>2692</v>
      </c>
      <c r="M6018" s="49"/>
    </row>
    <row r="6019" spans="6:13" x14ac:dyDescent="0.25">
      <c r="F6019" t="s">
        <v>7091</v>
      </c>
      <c r="G6019">
        <v>38899</v>
      </c>
      <c r="H6019">
        <v>15085</v>
      </c>
      <c r="I6019" s="25" t="s">
        <v>2862</v>
      </c>
      <c r="J6019" t="s">
        <v>2799</v>
      </c>
      <c r="M6019" s="49"/>
    </row>
    <row r="6020" spans="6:13" x14ac:dyDescent="0.25">
      <c r="F6020" t="s">
        <v>7091</v>
      </c>
      <c r="G6020">
        <v>38877</v>
      </c>
      <c r="H6020">
        <v>15085</v>
      </c>
      <c r="I6020" s="25" t="s">
        <v>2862</v>
      </c>
      <c r="J6020" t="s">
        <v>2799</v>
      </c>
      <c r="M6020" s="49"/>
    </row>
    <row r="6021" spans="6:13" x14ac:dyDescent="0.25">
      <c r="F6021" t="s">
        <v>7091</v>
      </c>
      <c r="G6021">
        <v>38875</v>
      </c>
      <c r="H6021">
        <v>15085</v>
      </c>
      <c r="I6021" s="25" t="s">
        <v>2862</v>
      </c>
      <c r="J6021" t="s">
        <v>2799</v>
      </c>
      <c r="M6021" s="49"/>
    </row>
    <row r="6022" spans="6:13" x14ac:dyDescent="0.25">
      <c r="F6022" t="s">
        <v>7092</v>
      </c>
      <c r="G6022">
        <v>46147</v>
      </c>
      <c r="H6022">
        <v>5119</v>
      </c>
      <c r="I6022" s="25" t="s">
        <v>2644</v>
      </c>
      <c r="J6022" t="s">
        <v>7093</v>
      </c>
      <c r="M6022" s="49"/>
    </row>
    <row r="6023" spans="6:13" x14ac:dyDescent="0.25">
      <c r="F6023" t="s">
        <v>7092</v>
      </c>
      <c r="G6023">
        <v>46145</v>
      </c>
      <c r="H6023">
        <v>5119</v>
      </c>
      <c r="I6023" s="25" t="s">
        <v>2644</v>
      </c>
      <c r="J6023" t="s">
        <v>7093</v>
      </c>
      <c r="M6023" s="49"/>
    </row>
    <row r="6024" spans="6:13" x14ac:dyDescent="0.25">
      <c r="F6024" t="s">
        <v>7092</v>
      </c>
      <c r="G6024">
        <v>46045</v>
      </c>
      <c r="H6024">
        <v>5119</v>
      </c>
      <c r="I6024" s="25" t="s">
        <v>2644</v>
      </c>
      <c r="J6024" t="s">
        <v>7093</v>
      </c>
      <c r="M6024" s="49"/>
    </row>
    <row r="6025" spans="6:13" x14ac:dyDescent="0.25">
      <c r="F6025" t="s">
        <v>7092</v>
      </c>
      <c r="G6025">
        <v>46117</v>
      </c>
      <c r="H6025">
        <v>5119</v>
      </c>
      <c r="I6025" s="25" t="s">
        <v>2644</v>
      </c>
      <c r="J6025" t="s">
        <v>7093</v>
      </c>
      <c r="M6025" s="49"/>
    </row>
    <row r="6026" spans="6:13" x14ac:dyDescent="0.25">
      <c r="F6026" t="s">
        <v>7092</v>
      </c>
      <c r="G6026">
        <v>46119</v>
      </c>
      <c r="H6026">
        <v>5119</v>
      </c>
      <c r="I6026" s="25" t="s">
        <v>2644</v>
      </c>
      <c r="J6026" t="s">
        <v>7093</v>
      </c>
      <c r="M6026" s="49"/>
    </row>
    <row r="6027" spans="6:13" x14ac:dyDescent="0.25">
      <c r="F6027" t="s">
        <v>7092</v>
      </c>
      <c r="G6027">
        <v>46149</v>
      </c>
      <c r="H6027">
        <v>5119</v>
      </c>
      <c r="I6027" s="25" t="s">
        <v>2644</v>
      </c>
      <c r="J6027" t="s">
        <v>7093</v>
      </c>
      <c r="M6027" s="49"/>
    </row>
    <row r="6028" spans="6:13" x14ac:dyDescent="0.25">
      <c r="F6028" t="s">
        <v>7092</v>
      </c>
      <c r="G6028">
        <v>46047</v>
      </c>
      <c r="H6028">
        <v>5119</v>
      </c>
      <c r="I6028" s="25" t="s">
        <v>2644</v>
      </c>
      <c r="J6028" t="s">
        <v>7093</v>
      </c>
      <c r="M6028" s="49"/>
    </row>
    <row r="6029" spans="6:13" x14ac:dyDescent="0.25">
      <c r="F6029" t="s">
        <v>7092</v>
      </c>
      <c r="G6029">
        <v>46049</v>
      </c>
      <c r="H6029">
        <v>5119</v>
      </c>
      <c r="I6029" s="25" t="s">
        <v>2644</v>
      </c>
      <c r="J6029" t="s">
        <v>7093</v>
      </c>
      <c r="M6029" s="49"/>
    </row>
    <row r="6030" spans="6:13" x14ac:dyDescent="0.25">
      <c r="F6030" t="s">
        <v>7092</v>
      </c>
      <c r="G6030">
        <v>86697</v>
      </c>
      <c r="H6030">
        <v>9185</v>
      </c>
      <c r="I6030" s="25" t="s">
        <v>2671</v>
      </c>
      <c r="J6030" t="s">
        <v>3136</v>
      </c>
      <c r="M6030" s="49"/>
    </row>
    <row r="6031" spans="6:13" x14ac:dyDescent="0.25">
      <c r="F6031" t="s">
        <v>7094</v>
      </c>
      <c r="G6031">
        <v>68794</v>
      </c>
      <c r="H6031">
        <v>8215</v>
      </c>
      <c r="I6031" s="25" t="s">
        <v>2639</v>
      </c>
      <c r="J6031" t="s">
        <v>3345</v>
      </c>
      <c r="M6031" s="49"/>
    </row>
    <row r="6032" spans="6:13" x14ac:dyDescent="0.25">
      <c r="F6032" t="s">
        <v>7095</v>
      </c>
      <c r="G6032">
        <v>98559</v>
      </c>
      <c r="H6032">
        <v>16054</v>
      </c>
      <c r="I6032" s="25" t="s">
        <v>3005</v>
      </c>
      <c r="J6032" t="s">
        <v>7096</v>
      </c>
      <c r="M6032" s="49"/>
    </row>
    <row r="6033" spans="6:13" x14ac:dyDescent="0.25">
      <c r="F6033" t="s">
        <v>7095</v>
      </c>
      <c r="G6033">
        <v>98559</v>
      </c>
      <c r="H6033">
        <v>16054</v>
      </c>
      <c r="I6033" s="25" t="s">
        <v>3005</v>
      </c>
      <c r="J6033" t="s">
        <v>7096</v>
      </c>
      <c r="M6033" s="49"/>
    </row>
    <row r="6034" spans="6:13" x14ac:dyDescent="0.25">
      <c r="F6034" t="s">
        <v>7095</v>
      </c>
      <c r="G6034">
        <v>98559</v>
      </c>
      <c r="H6034">
        <v>16066</v>
      </c>
      <c r="I6034" s="25" t="s">
        <v>3005</v>
      </c>
      <c r="J6034" t="s">
        <v>2979</v>
      </c>
      <c r="M6034" s="49"/>
    </row>
    <row r="6035" spans="6:13" x14ac:dyDescent="0.25">
      <c r="F6035" t="s">
        <v>7095</v>
      </c>
      <c r="G6035">
        <v>98559</v>
      </c>
      <c r="H6035">
        <v>16066</v>
      </c>
      <c r="I6035" s="25" t="s">
        <v>3005</v>
      </c>
      <c r="J6035" t="s">
        <v>2979</v>
      </c>
      <c r="M6035" s="49"/>
    </row>
    <row r="6036" spans="6:13" x14ac:dyDescent="0.25">
      <c r="F6036" t="s">
        <v>7097</v>
      </c>
      <c r="G6036">
        <v>77704</v>
      </c>
      <c r="H6036">
        <v>8317</v>
      </c>
      <c r="I6036" s="25" t="s">
        <v>2639</v>
      </c>
      <c r="J6036" t="s">
        <v>2692</v>
      </c>
      <c r="M6036" s="49"/>
    </row>
    <row r="6037" spans="6:13" x14ac:dyDescent="0.25">
      <c r="F6037" t="s">
        <v>7098</v>
      </c>
      <c r="G6037">
        <v>73447</v>
      </c>
      <c r="H6037">
        <v>8136</v>
      </c>
      <c r="I6037" s="25" t="s">
        <v>2639</v>
      </c>
      <c r="J6037" t="s">
        <v>2660</v>
      </c>
      <c r="M6037" s="49"/>
    </row>
    <row r="6038" spans="6:13" x14ac:dyDescent="0.25">
      <c r="F6038" t="s">
        <v>7099</v>
      </c>
      <c r="G6038">
        <v>95145</v>
      </c>
      <c r="H6038">
        <v>9475</v>
      </c>
      <c r="I6038" s="25" t="s">
        <v>2671</v>
      </c>
      <c r="J6038" t="s">
        <v>2822</v>
      </c>
      <c r="M6038" s="49"/>
    </row>
    <row r="6039" spans="6:13" x14ac:dyDescent="0.25">
      <c r="F6039" t="s">
        <v>7100</v>
      </c>
      <c r="G6039">
        <v>57641</v>
      </c>
      <c r="H6039">
        <v>7132</v>
      </c>
      <c r="I6039" s="25" t="s">
        <v>2744</v>
      </c>
      <c r="J6039" t="s">
        <v>3022</v>
      </c>
      <c r="M6039" s="49"/>
    </row>
    <row r="6040" spans="6:13" x14ac:dyDescent="0.25">
      <c r="F6040" t="s">
        <v>7101</v>
      </c>
      <c r="G6040">
        <v>49779</v>
      </c>
      <c r="H6040">
        <v>3454</v>
      </c>
      <c r="I6040" s="25" t="s">
        <v>2695</v>
      </c>
      <c r="J6040" t="s">
        <v>2739</v>
      </c>
      <c r="M6040" s="49"/>
    </row>
    <row r="6041" spans="6:13" x14ac:dyDescent="0.25">
      <c r="F6041" t="s">
        <v>7102</v>
      </c>
      <c r="G6041">
        <v>97789</v>
      </c>
      <c r="H6041">
        <v>9672</v>
      </c>
      <c r="I6041" s="25" t="s">
        <v>2671</v>
      </c>
      <c r="J6041" t="s">
        <v>3241</v>
      </c>
      <c r="M6041" s="49"/>
    </row>
    <row r="6042" spans="6:13" x14ac:dyDescent="0.25">
      <c r="F6042" t="s">
        <v>7103</v>
      </c>
      <c r="G6042">
        <v>9353</v>
      </c>
      <c r="H6042">
        <v>14524</v>
      </c>
      <c r="I6042" s="25" t="s">
        <v>2756</v>
      </c>
      <c r="J6042" t="s">
        <v>4045</v>
      </c>
      <c r="M6042" s="49"/>
    </row>
    <row r="6043" spans="6:13" x14ac:dyDescent="0.25">
      <c r="F6043" t="s">
        <v>7104</v>
      </c>
      <c r="G6043">
        <v>89611</v>
      </c>
      <c r="H6043">
        <v>8425</v>
      </c>
      <c r="I6043" s="25" t="s">
        <v>2639</v>
      </c>
      <c r="J6043" t="s">
        <v>2648</v>
      </c>
      <c r="M6043" s="49"/>
    </row>
    <row r="6044" spans="6:13" x14ac:dyDescent="0.25">
      <c r="F6044" t="s">
        <v>7105</v>
      </c>
      <c r="G6044">
        <v>61239</v>
      </c>
      <c r="H6044">
        <v>6440</v>
      </c>
      <c r="I6044" s="25" t="s">
        <v>2667</v>
      </c>
      <c r="J6044" t="s">
        <v>3036</v>
      </c>
      <c r="M6044" s="49"/>
    </row>
    <row r="6045" spans="6:13" x14ac:dyDescent="0.25">
      <c r="F6045" t="s">
        <v>7106</v>
      </c>
      <c r="G6045">
        <v>67823</v>
      </c>
      <c r="H6045">
        <v>7133</v>
      </c>
      <c r="I6045" s="25" t="s">
        <v>2744</v>
      </c>
      <c r="J6045" t="s">
        <v>2658</v>
      </c>
      <c r="M6045" s="49"/>
    </row>
    <row r="6046" spans="6:13" x14ac:dyDescent="0.25">
      <c r="F6046" t="s">
        <v>7106</v>
      </c>
      <c r="G6046">
        <v>67823</v>
      </c>
      <c r="H6046">
        <v>7333</v>
      </c>
      <c r="I6046" s="25" t="s">
        <v>2744</v>
      </c>
      <c r="J6046" t="s">
        <v>2724</v>
      </c>
      <c r="M6046" s="49"/>
    </row>
    <row r="6047" spans="6:13" x14ac:dyDescent="0.25">
      <c r="F6047" t="s">
        <v>7107</v>
      </c>
      <c r="G6047">
        <v>97342</v>
      </c>
      <c r="H6047">
        <v>9675</v>
      </c>
      <c r="I6047" s="25" t="s">
        <v>2671</v>
      </c>
      <c r="J6047" t="s">
        <v>2880</v>
      </c>
      <c r="M6047" s="49"/>
    </row>
    <row r="6048" spans="6:13" x14ac:dyDescent="0.25">
      <c r="F6048" t="s">
        <v>7108</v>
      </c>
      <c r="G6048">
        <v>63785</v>
      </c>
      <c r="H6048">
        <v>9676</v>
      </c>
      <c r="I6048" s="25" t="s">
        <v>2671</v>
      </c>
      <c r="J6048" t="s">
        <v>3002</v>
      </c>
      <c r="M6048" s="49"/>
    </row>
    <row r="6049" spans="6:13" x14ac:dyDescent="0.25">
      <c r="F6049" t="s">
        <v>7109</v>
      </c>
      <c r="G6049">
        <v>21787</v>
      </c>
      <c r="H6049">
        <v>3352</v>
      </c>
      <c r="I6049" s="25" t="s">
        <v>2695</v>
      </c>
      <c r="J6049" t="s">
        <v>2700</v>
      </c>
      <c r="M6049" s="49"/>
    </row>
    <row r="6050" spans="6:13" x14ac:dyDescent="0.25">
      <c r="F6050" t="s">
        <v>7110</v>
      </c>
      <c r="G6050">
        <v>86698</v>
      </c>
      <c r="H6050">
        <v>9779</v>
      </c>
      <c r="I6050" s="25" t="s">
        <v>2671</v>
      </c>
      <c r="J6050" t="s">
        <v>2901</v>
      </c>
      <c r="M6050" s="49"/>
    </row>
    <row r="6051" spans="6:13" x14ac:dyDescent="0.25">
      <c r="F6051" t="s">
        <v>7111</v>
      </c>
      <c r="G6051">
        <v>78727</v>
      </c>
      <c r="H6051">
        <v>8325</v>
      </c>
      <c r="I6051" s="25" t="s">
        <v>2639</v>
      </c>
      <c r="J6051" t="s">
        <v>2829</v>
      </c>
      <c r="M6051" s="49"/>
    </row>
    <row r="6052" spans="6:13" x14ac:dyDescent="0.25">
      <c r="F6052" t="s">
        <v>7112</v>
      </c>
      <c r="G6052">
        <v>84565</v>
      </c>
      <c r="H6052">
        <v>9183</v>
      </c>
      <c r="I6052" s="25" t="s">
        <v>2671</v>
      </c>
      <c r="J6052" t="s">
        <v>3095</v>
      </c>
      <c r="M6052" s="49"/>
    </row>
    <row r="6053" spans="6:13" x14ac:dyDescent="0.25">
      <c r="F6053" t="s">
        <v>7113</v>
      </c>
      <c r="G6053">
        <v>72364</v>
      </c>
      <c r="H6053">
        <v>8417</v>
      </c>
      <c r="I6053" s="25" t="s">
        <v>2639</v>
      </c>
      <c r="J6053" t="s">
        <v>2890</v>
      </c>
      <c r="M6053" s="49"/>
    </row>
    <row r="6054" spans="6:13" x14ac:dyDescent="0.25">
      <c r="F6054" t="s">
        <v>7114</v>
      </c>
      <c r="G6054">
        <v>66919</v>
      </c>
      <c r="H6054">
        <v>7340</v>
      </c>
      <c r="I6054" s="25" t="s">
        <v>2744</v>
      </c>
      <c r="J6054" t="s">
        <v>3447</v>
      </c>
      <c r="M6054" s="49"/>
    </row>
    <row r="6055" spans="6:13" x14ac:dyDescent="0.25">
      <c r="F6055" t="s">
        <v>7115</v>
      </c>
      <c r="G6055">
        <v>31683</v>
      </c>
      <c r="H6055">
        <v>3257</v>
      </c>
      <c r="I6055" s="25" t="s">
        <v>2695</v>
      </c>
      <c r="J6055" t="s">
        <v>2788</v>
      </c>
      <c r="M6055" s="49"/>
    </row>
    <row r="6056" spans="6:13" x14ac:dyDescent="0.25">
      <c r="F6056" t="s">
        <v>7116</v>
      </c>
      <c r="G6056">
        <v>94130</v>
      </c>
      <c r="H6056">
        <v>9275</v>
      </c>
      <c r="I6056" s="25" t="s">
        <v>2671</v>
      </c>
      <c r="J6056" t="s">
        <v>2819</v>
      </c>
      <c r="M6056" s="49"/>
    </row>
    <row r="6057" spans="6:13" x14ac:dyDescent="0.25">
      <c r="F6057" t="s">
        <v>7117</v>
      </c>
      <c r="G6057">
        <v>91619</v>
      </c>
      <c r="H6057">
        <v>9575</v>
      </c>
      <c r="I6057" s="25" t="s">
        <v>2671</v>
      </c>
      <c r="J6057" t="s">
        <v>3370</v>
      </c>
      <c r="M6057" s="49"/>
    </row>
    <row r="6058" spans="6:13" x14ac:dyDescent="0.25">
      <c r="F6058" t="s">
        <v>7118</v>
      </c>
      <c r="G6058">
        <v>55270</v>
      </c>
      <c r="H6058">
        <v>7339</v>
      </c>
      <c r="I6058" s="25" t="s">
        <v>2744</v>
      </c>
      <c r="J6058" t="s">
        <v>2859</v>
      </c>
      <c r="M6058" s="49"/>
    </row>
    <row r="6059" spans="6:13" x14ac:dyDescent="0.25">
      <c r="F6059" t="s">
        <v>7118</v>
      </c>
      <c r="G6059">
        <v>55270</v>
      </c>
      <c r="H6059">
        <v>7339</v>
      </c>
      <c r="I6059" s="25" t="s">
        <v>2744</v>
      </c>
      <c r="J6059" t="s">
        <v>2859</v>
      </c>
      <c r="M6059" s="49"/>
    </row>
    <row r="6060" spans="6:13" x14ac:dyDescent="0.25">
      <c r="F6060" t="s">
        <v>7119</v>
      </c>
      <c r="G6060">
        <v>86869</v>
      </c>
      <c r="H6060">
        <v>9777</v>
      </c>
      <c r="I6060" s="25" t="s">
        <v>2671</v>
      </c>
      <c r="J6060" t="s">
        <v>2858</v>
      </c>
      <c r="M6060" s="49"/>
    </row>
    <row r="6061" spans="6:13" x14ac:dyDescent="0.25">
      <c r="F6061" t="s">
        <v>7120</v>
      </c>
      <c r="G6061">
        <v>86507</v>
      </c>
      <c r="H6061">
        <v>9772</v>
      </c>
      <c r="I6061" s="25" t="s">
        <v>2671</v>
      </c>
      <c r="J6061" t="s">
        <v>2738</v>
      </c>
      <c r="M6061" s="49"/>
    </row>
    <row r="6062" spans="6:13" x14ac:dyDescent="0.25">
      <c r="F6062" t="s">
        <v>7121</v>
      </c>
      <c r="G6062">
        <v>85667</v>
      </c>
      <c r="H6062">
        <v>9175</v>
      </c>
      <c r="I6062" s="25" t="s">
        <v>2671</v>
      </c>
      <c r="J6062" t="s">
        <v>3121</v>
      </c>
      <c r="M6062" s="49"/>
    </row>
    <row r="6063" spans="6:13" x14ac:dyDescent="0.25">
      <c r="F6063" t="s">
        <v>7122</v>
      </c>
      <c r="G6063">
        <v>94562</v>
      </c>
      <c r="H6063">
        <v>9271</v>
      </c>
      <c r="I6063" s="25" t="s">
        <v>2671</v>
      </c>
      <c r="J6063" t="s">
        <v>2793</v>
      </c>
      <c r="M6063" s="49"/>
    </row>
    <row r="6064" spans="6:13" x14ac:dyDescent="0.25">
      <c r="F6064" t="s">
        <v>7123</v>
      </c>
      <c r="G6064">
        <v>64372</v>
      </c>
      <c r="H6064">
        <v>6432</v>
      </c>
      <c r="I6064" s="25" t="s">
        <v>2667</v>
      </c>
      <c r="J6064" t="s">
        <v>2959</v>
      </c>
      <c r="M6064" s="49"/>
    </row>
    <row r="6065" spans="6:13" x14ac:dyDescent="0.25">
      <c r="F6065" t="s">
        <v>7124</v>
      </c>
      <c r="G6065">
        <v>75394</v>
      </c>
      <c r="H6065">
        <v>8235</v>
      </c>
      <c r="I6065" s="25" t="s">
        <v>2639</v>
      </c>
      <c r="J6065" t="s">
        <v>3043</v>
      </c>
      <c r="M6065" s="49"/>
    </row>
    <row r="6066" spans="6:13" x14ac:dyDescent="0.25">
      <c r="F6066" t="s">
        <v>7124</v>
      </c>
      <c r="G6066">
        <v>91097</v>
      </c>
      <c r="H6066">
        <v>9572</v>
      </c>
      <c r="I6066" s="25" t="s">
        <v>2671</v>
      </c>
      <c r="J6066" t="s">
        <v>2726</v>
      </c>
      <c r="M6066" s="49"/>
    </row>
    <row r="6067" spans="6:13" x14ac:dyDescent="0.25">
      <c r="F6067" t="s">
        <v>7125</v>
      </c>
      <c r="G6067">
        <v>88179</v>
      </c>
      <c r="H6067">
        <v>9776</v>
      </c>
      <c r="I6067" s="25" t="s">
        <v>2671</v>
      </c>
      <c r="J6067" t="s">
        <v>5356</v>
      </c>
      <c r="M6067" s="49"/>
    </row>
    <row r="6068" spans="6:13" x14ac:dyDescent="0.25">
      <c r="F6068" t="s">
        <v>7126</v>
      </c>
      <c r="G6068">
        <v>79254</v>
      </c>
      <c r="H6068">
        <v>8315</v>
      </c>
      <c r="I6068" s="25" t="s">
        <v>2639</v>
      </c>
      <c r="J6068" t="s">
        <v>2682</v>
      </c>
      <c r="M6068" s="49"/>
    </row>
    <row r="6069" spans="6:13" x14ac:dyDescent="0.25">
      <c r="F6069" t="s">
        <v>7127</v>
      </c>
      <c r="G6069">
        <v>87769</v>
      </c>
      <c r="H6069">
        <v>9778</v>
      </c>
      <c r="I6069" s="25" t="s">
        <v>2671</v>
      </c>
      <c r="J6069" t="s">
        <v>3081</v>
      </c>
      <c r="M6069" s="49"/>
    </row>
    <row r="6070" spans="6:13" x14ac:dyDescent="0.25">
      <c r="F6070" t="s">
        <v>7128</v>
      </c>
      <c r="G6070">
        <v>71739</v>
      </c>
      <c r="H6070">
        <v>8118</v>
      </c>
      <c r="I6070" s="25" t="s">
        <v>2639</v>
      </c>
      <c r="J6070" t="s">
        <v>2763</v>
      </c>
      <c r="M6070" s="49"/>
    </row>
    <row r="6071" spans="6:13" x14ac:dyDescent="0.25">
      <c r="F6071" t="s">
        <v>7129</v>
      </c>
      <c r="G6071">
        <v>56479</v>
      </c>
      <c r="H6071">
        <v>7143</v>
      </c>
      <c r="I6071" s="25" t="s">
        <v>2744</v>
      </c>
      <c r="J6071" t="s">
        <v>2952</v>
      </c>
      <c r="M6071" s="49"/>
    </row>
    <row r="6072" spans="6:13" x14ac:dyDescent="0.25">
      <c r="F6072" t="s">
        <v>7130</v>
      </c>
      <c r="G6072">
        <v>74420</v>
      </c>
      <c r="H6072">
        <v>8127</v>
      </c>
      <c r="I6072" s="25" t="s">
        <v>2639</v>
      </c>
      <c r="J6072" t="s">
        <v>3747</v>
      </c>
      <c r="M6072" s="49"/>
    </row>
    <row r="6073" spans="6:13" x14ac:dyDescent="0.25">
      <c r="F6073" t="s">
        <v>7131</v>
      </c>
      <c r="G6073">
        <v>89294</v>
      </c>
      <c r="H6073">
        <v>9775</v>
      </c>
      <c r="I6073" s="25" t="s">
        <v>2671</v>
      </c>
      <c r="J6073" t="s">
        <v>3039</v>
      </c>
      <c r="M6073" s="49"/>
    </row>
    <row r="6074" spans="6:13" x14ac:dyDescent="0.25">
      <c r="F6074" t="s">
        <v>7132</v>
      </c>
      <c r="G6074">
        <v>91483</v>
      </c>
      <c r="H6074">
        <v>9575</v>
      </c>
      <c r="I6074" s="25" t="s">
        <v>2671</v>
      </c>
      <c r="J6074" t="s">
        <v>3370</v>
      </c>
      <c r="M6074" s="49"/>
    </row>
    <row r="6075" spans="6:13" x14ac:dyDescent="0.25">
      <c r="F6075" t="s">
        <v>7133</v>
      </c>
      <c r="G6075">
        <v>85764</v>
      </c>
      <c r="H6075">
        <v>9174</v>
      </c>
      <c r="I6075" s="25" t="s">
        <v>2671</v>
      </c>
      <c r="J6075" t="s">
        <v>3066</v>
      </c>
      <c r="M6075" s="49"/>
    </row>
    <row r="6076" spans="6:13" x14ac:dyDescent="0.25">
      <c r="F6076" t="s">
        <v>7133</v>
      </c>
      <c r="G6076">
        <v>85764</v>
      </c>
      <c r="H6076">
        <v>9184</v>
      </c>
      <c r="I6076" s="25" t="s">
        <v>2671</v>
      </c>
      <c r="J6076" t="s">
        <v>3168</v>
      </c>
      <c r="M6076" s="49"/>
    </row>
    <row r="6077" spans="6:13" x14ac:dyDescent="0.25">
      <c r="F6077" t="s">
        <v>7134</v>
      </c>
      <c r="G6077">
        <v>94363</v>
      </c>
      <c r="H6077">
        <v>9278</v>
      </c>
      <c r="I6077" s="25" t="s">
        <v>2671</v>
      </c>
      <c r="J6077" t="s">
        <v>2791</v>
      </c>
      <c r="M6077" s="49"/>
    </row>
    <row r="6078" spans="6:13" x14ac:dyDescent="0.25">
      <c r="F6078" t="s">
        <v>7135</v>
      </c>
      <c r="G6078">
        <v>87770</v>
      </c>
      <c r="H6078">
        <v>9778</v>
      </c>
      <c r="I6078" s="25" t="s">
        <v>2671</v>
      </c>
      <c r="J6078" t="s">
        <v>3081</v>
      </c>
      <c r="M6078" s="49"/>
    </row>
    <row r="6079" spans="6:13" x14ac:dyDescent="0.25">
      <c r="F6079" t="s">
        <v>7136</v>
      </c>
      <c r="G6079">
        <v>97516</v>
      </c>
      <c r="H6079">
        <v>9678</v>
      </c>
      <c r="I6079" s="25" t="s">
        <v>2671</v>
      </c>
      <c r="J6079" t="s">
        <v>3539</v>
      </c>
      <c r="M6079" s="49"/>
    </row>
    <row r="6080" spans="6:13" x14ac:dyDescent="0.25">
      <c r="F6080" t="s">
        <v>7137</v>
      </c>
      <c r="G6080">
        <v>82294</v>
      </c>
      <c r="H6080">
        <v>9179</v>
      </c>
      <c r="I6080" s="25" t="s">
        <v>2671</v>
      </c>
      <c r="J6080" t="s">
        <v>2732</v>
      </c>
      <c r="M6080" s="49"/>
    </row>
    <row r="6081" spans="6:13" x14ac:dyDescent="0.25">
      <c r="F6081" t="s">
        <v>7138</v>
      </c>
      <c r="G6081">
        <v>97791</v>
      </c>
      <c r="H6081">
        <v>9677</v>
      </c>
      <c r="I6081" s="25" t="s">
        <v>2671</v>
      </c>
      <c r="J6081" t="s">
        <v>3148</v>
      </c>
      <c r="M6081" s="49"/>
    </row>
    <row r="6082" spans="6:13" x14ac:dyDescent="0.25">
      <c r="F6082" t="s">
        <v>7139</v>
      </c>
      <c r="G6082">
        <v>82395</v>
      </c>
      <c r="H6082">
        <v>9190</v>
      </c>
      <c r="I6082" s="25" t="s">
        <v>2671</v>
      </c>
      <c r="J6082" t="s">
        <v>3038</v>
      </c>
      <c r="M6082" s="49"/>
    </row>
    <row r="6083" spans="6:13" x14ac:dyDescent="0.25">
      <c r="F6083" t="s">
        <v>7140</v>
      </c>
      <c r="G6083">
        <v>74423</v>
      </c>
      <c r="H6083">
        <v>8127</v>
      </c>
      <c r="I6083" s="25" t="s">
        <v>2639</v>
      </c>
      <c r="J6083" t="s">
        <v>3747</v>
      </c>
      <c r="M6083" s="49"/>
    </row>
    <row r="6084" spans="6:13" x14ac:dyDescent="0.25">
      <c r="F6084" t="s">
        <v>7141</v>
      </c>
      <c r="G6084">
        <v>89613</v>
      </c>
      <c r="H6084">
        <v>8425</v>
      </c>
      <c r="I6084" s="25" t="s">
        <v>2639</v>
      </c>
      <c r="J6084" t="s">
        <v>2648</v>
      </c>
      <c r="M6084" s="49"/>
    </row>
    <row r="6085" spans="6:13" x14ac:dyDescent="0.25">
      <c r="F6085" t="s">
        <v>7142</v>
      </c>
      <c r="G6085">
        <v>87534</v>
      </c>
      <c r="H6085">
        <v>9780</v>
      </c>
      <c r="I6085" s="25" t="s">
        <v>2671</v>
      </c>
      <c r="J6085" t="s">
        <v>2899</v>
      </c>
      <c r="M6085" s="49"/>
    </row>
    <row r="6086" spans="6:13" x14ac:dyDescent="0.25">
      <c r="F6086" t="s">
        <v>7143</v>
      </c>
      <c r="G6086">
        <v>87561</v>
      </c>
      <c r="H6086">
        <v>9780</v>
      </c>
      <c r="I6086" s="25" t="s">
        <v>2671</v>
      </c>
      <c r="J6086" t="s">
        <v>2899</v>
      </c>
      <c r="M6086" s="49"/>
    </row>
    <row r="6087" spans="6:13" x14ac:dyDescent="0.25">
      <c r="F6087" t="s">
        <v>7144</v>
      </c>
      <c r="G6087">
        <v>71720</v>
      </c>
      <c r="H6087">
        <v>8118</v>
      </c>
      <c r="I6087" s="25" t="s">
        <v>2639</v>
      </c>
      <c r="J6087" t="s">
        <v>2763</v>
      </c>
      <c r="M6087" s="49"/>
    </row>
    <row r="6088" spans="6:13" x14ac:dyDescent="0.25">
      <c r="F6088" t="s">
        <v>7145</v>
      </c>
      <c r="G6088">
        <v>97640</v>
      </c>
      <c r="H6088">
        <v>9673</v>
      </c>
      <c r="I6088" s="25" t="s">
        <v>2671</v>
      </c>
      <c r="J6088" t="s">
        <v>3297</v>
      </c>
      <c r="M6088" s="49"/>
    </row>
    <row r="6089" spans="6:13" x14ac:dyDescent="0.25">
      <c r="F6089" t="s">
        <v>7145</v>
      </c>
      <c r="G6089">
        <v>97640</v>
      </c>
      <c r="H6089">
        <v>9673</v>
      </c>
      <c r="I6089" s="25" t="s">
        <v>2671</v>
      </c>
      <c r="J6089" t="s">
        <v>3297</v>
      </c>
      <c r="M6089" s="49"/>
    </row>
    <row r="6090" spans="6:13" x14ac:dyDescent="0.25">
      <c r="F6090" t="s">
        <v>7146</v>
      </c>
      <c r="G6090">
        <v>74182</v>
      </c>
      <c r="H6090">
        <v>8125</v>
      </c>
      <c r="I6090" s="25" t="s">
        <v>2639</v>
      </c>
      <c r="J6090" t="s">
        <v>2681</v>
      </c>
      <c r="M6090" s="49"/>
    </row>
    <row r="6091" spans="6:13" x14ac:dyDescent="0.25">
      <c r="F6091" t="s">
        <v>7147</v>
      </c>
      <c r="G6091">
        <v>84101</v>
      </c>
      <c r="H6091">
        <v>9274</v>
      </c>
      <c r="I6091" s="25" t="s">
        <v>2671</v>
      </c>
      <c r="J6091" t="s">
        <v>2753</v>
      </c>
      <c r="M6091" s="49"/>
    </row>
    <row r="6092" spans="6:13" x14ac:dyDescent="0.25">
      <c r="F6092" t="s">
        <v>7148</v>
      </c>
      <c r="G6092">
        <v>88094</v>
      </c>
      <c r="H6092">
        <v>8435</v>
      </c>
      <c r="I6092" s="25" t="s">
        <v>2639</v>
      </c>
      <c r="J6092" t="s">
        <v>3632</v>
      </c>
      <c r="M6092" s="49"/>
    </row>
    <row r="6093" spans="6:13" x14ac:dyDescent="0.25">
      <c r="F6093" t="s">
        <v>7149</v>
      </c>
      <c r="G6093">
        <v>66649</v>
      </c>
      <c r="H6093">
        <v>10046</v>
      </c>
      <c r="I6093" s="25" t="s">
        <v>3470</v>
      </c>
      <c r="J6093" t="s">
        <v>2996</v>
      </c>
      <c r="M6093" s="49"/>
    </row>
    <row r="6094" spans="6:13" x14ac:dyDescent="0.25">
      <c r="F6094" t="s">
        <v>7150</v>
      </c>
      <c r="G6094">
        <v>97723</v>
      </c>
      <c r="H6094">
        <v>9672</v>
      </c>
      <c r="I6094" s="25" t="s">
        <v>2671</v>
      </c>
      <c r="J6094" t="s">
        <v>3241</v>
      </c>
      <c r="M6094" s="49"/>
    </row>
    <row r="6095" spans="6:13" x14ac:dyDescent="0.25">
      <c r="F6095" t="s">
        <v>7151</v>
      </c>
      <c r="G6095">
        <v>93083</v>
      </c>
      <c r="H6095">
        <v>9375</v>
      </c>
      <c r="I6095" s="25" t="s">
        <v>2671</v>
      </c>
      <c r="J6095" t="s">
        <v>2986</v>
      </c>
      <c r="M6095" s="49"/>
    </row>
    <row r="6096" spans="6:13" x14ac:dyDescent="0.25">
      <c r="F6096" t="s">
        <v>7152</v>
      </c>
      <c r="G6096">
        <v>91286</v>
      </c>
      <c r="H6096">
        <v>9474</v>
      </c>
      <c r="I6096" s="25" t="s">
        <v>2671</v>
      </c>
      <c r="J6096" t="s">
        <v>4313</v>
      </c>
      <c r="M6096" s="49"/>
    </row>
    <row r="6097" spans="6:13" x14ac:dyDescent="0.25">
      <c r="F6097" t="s">
        <v>7153</v>
      </c>
      <c r="G6097">
        <v>63179</v>
      </c>
      <c r="H6097">
        <v>6438</v>
      </c>
      <c r="I6097" s="25" t="s">
        <v>2667</v>
      </c>
      <c r="J6097" t="s">
        <v>4188</v>
      </c>
      <c r="M6097" s="49"/>
    </row>
    <row r="6098" spans="6:13" x14ac:dyDescent="0.25">
      <c r="F6098" t="s">
        <v>7154</v>
      </c>
      <c r="G6098">
        <v>61440</v>
      </c>
      <c r="H6098">
        <v>6434</v>
      </c>
      <c r="I6098" s="25" t="s">
        <v>2667</v>
      </c>
      <c r="J6098" t="s">
        <v>3285</v>
      </c>
      <c r="M6098" s="49"/>
    </row>
    <row r="6099" spans="6:13" x14ac:dyDescent="0.25">
      <c r="F6099" t="s">
        <v>7155</v>
      </c>
      <c r="G6099">
        <v>92526</v>
      </c>
      <c r="H6099">
        <v>9376</v>
      </c>
      <c r="I6099" s="25" t="s">
        <v>2671</v>
      </c>
      <c r="J6099" t="s">
        <v>3011</v>
      </c>
      <c r="M6099" s="49"/>
    </row>
    <row r="6100" spans="6:13" x14ac:dyDescent="0.25">
      <c r="F6100" t="s">
        <v>7156</v>
      </c>
      <c r="G6100">
        <v>98744</v>
      </c>
      <c r="H6100">
        <v>16073</v>
      </c>
      <c r="I6100" s="25" t="s">
        <v>3005</v>
      </c>
      <c r="J6100" t="s">
        <v>3239</v>
      </c>
      <c r="M6100" s="49"/>
    </row>
    <row r="6101" spans="6:13" x14ac:dyDescent="0.25">
      <c r="F6101" t="s">
        <v>7157</v>
      </c>
      <c r="G6101">
        <v>55430</v>
      </c>
      <c r="H6101">
        <v>7140</v>
      </c>
      <c r="I6101" s="25" t="s">
        <v>2744</v>
      </c>
      <c r="J6101" t="s">
        <v>2950</v>
      </c>
      <c r="M6101" s="49"/>
    </row>
    <row r="6102" spans="6:13" x14ac:dyDescent="0.25">
      <c r="F6102" t="s">
        <v>7158</v>
      </c>
      <c r="G6102">
        <v>34399</v>
      </c>
      <c r="H6102">
        <v>6633</v>
      </c>
      <c r="I6102" s="25" t="s">
        <v>2667</v>
      </c>
      <c r="J6102" t="s">
        <v>2783</v>
      </c>
      <c r="M6102" s="49"/>
    </row>
    <row r="6103" spans="6:13" x14ac:dyDescent="0.25">
      <c r="F6103" t="s">
        <v>7158</v>
      </c>
      <c r="G6103">
        <v>34399</v>
      </c>
      <c r="H6103">
        <v>6633</v>
      </c>
      <c r="I6103" s="25" t="s">
        <v>2667</v>
      </c>
      <c r="J6103" t="s">
        <v>2783</v>
      </c>
      <c r="M6103" s="49"/>
    </row>
    <row r="6104" spans="6:13" x14ac:dyDescent="0.25">
      <c r="F6104" t="s">
        <v>7158</v>
      </c>
      <c r="G6104">
        <v>34399</v>
      </c>
      <c r="H6104">
        <v>6633</v>
      </c>
      <c r="I6104" s="25" t="s">
        <v>2667</v>
      </c>
      <c r="J6104" t="s">
        <v>2783</v>
      </c>
      <c r="M6104" s="49"/>
    </row>
    <row r="6105" spans="6:13" x14ac:dyDescent="0.25">
      <c r="F6105" t="s">
        <v>7159</v>
      </c>
      <c r="G6105">
        <v>9484</v>
      </c>
      <c r="H6105">
        <v>14521</v>
      </c>
      <c r="I6105" s="25" t="s">
        <v>2756</v>
      </c>
      <c r="J6105" t="s">
        <v>2653</v>
      </c>
      <c r="M6105" s="49"/>
    </row>
    <row r="6106" spans="6:13" x14ac:dyDescent="0.25">
      <c r="F6106" t="s">
        <v>7160</v>
      </c>
      <c r="G6106">
        <v>64760</v>
      </c>
      <c r="H6106">
        <v>6437</v>
      </c>
      <c r="I6106" s="25" t="s">
        <v>2667</v>
      </c>
      <c r="J6106" t="s">
        <v>3295</v>
      </c>
      <c r="M6106" s="49"/>
    </row>
    <row r="6107" spans="6:13" x14ac:dyDescent="0.25">
      <c r="F6107" t="s">
        <v>7161</v>
      </c>
      <c r="G6107">
        <v>83119</v>
      </c>
      <c r="H6107">
        <v>9189</v>
      </c>
      <c r="I6107" s="25" t="s">
        <v>2671</v>
      </c>
      <c r="J6107" t="s">
        <v>3028</v>
      </c>
      <c r="M6107" s="49"/>
    </row>
    <row r="6108" spans="6:13" x14ac:dyDescent="0.25">
      <c r="F6108" t="s">
        <v>7162</v>
      </c>
      <c r="G6108">
        <v>74847</v>
      </c>
      <c r="H6108">
        <v>8225</v>
      </c>
      <c r="I6108" s="25" t="s">
        <v>2639</v>
      </c>
      <c r="J6108" t="s">
        <v>2729</v>
      </c>
      <c r="M6108" s="49"/>
    </row>
    <row r="6109" spans="6:13" x14ac:dyDescent="0.25">
      <c r="F6109" t="s">
        <v>7163</v>
      </c>
      <c r="G6109">
        <v>67283</v>
      </c>
      <c r="H6109">
        <v>7332</v>
      </c>
      <c r="I6109" s="25" t="s">
        <v>2744</v>
      </c>
      <c r="J6109" t="s">
        <v>3061</v>
      </c>
      <c r="M6109" s="49"/>
    </row>
    <row r="6110" spans="6:13" x14ac:dyDescent="0.25">
      <c r="F6110" t="s">
        <v>7164</v>
      </c>
      <c r="G6110">
        <v>97199</v>
      </c>
      <c r="H6110">
        <v>9679</v>
      </c>
      <c r="I6110" s="25" t="s">
        <v>2671</v>
      </c>
      <c r="J6110" t="s">
        <v>3049</v>
      </c>
      <c r="M6110" s="49"/>
    </row>
    <row r="6111" spans="6:13" x14ac:dyDescent="0.25">
      <c r="F6111" t="s">
        <v>7165</v>
      </c>
      <c r="G6111">
        <v>88416</v>
      </c>
      <c r="H6111">
        <v>8426</v>
      </c>
      <c r="I6111" s="25" t="s">
        <v>2639</v>
      </c>
      <c r="J6111" t="s">
        <v>2702</v>
      </c>
      <c r="M6111" s="49"/>
    </row>
    <row r="6112" spans="6:13" x14ac:dyDescent="0.25">
      <c r="F6112" t="s">
        <v>7166</v>
      </c>
      <c r="G6112">
        <v>56299</v>
      </c>
      <c r="H6112">
        <v>7137</v>
      </c>
      <c r="I6112" s="25" t="s">
        <v>2744</v>
      </c>
      <c r="J6112" t="s">
        <v>2867</v>
      </c>
      <c r="M6112" s="49"/>
    </row>
    <row r="6113" spans="6:13" x14ac:dyDescent="0.25">
      <c r="F6113" t="s">
        <v>7167</v>
      </c>
      <c r="G6113">
        <v>26489</v>
      </c>
      <c r="H6113">
        <v>3462</v>
      </c>
      <c r="I6113" s="25" t="s">
        <v>2695</v>
      </c>
      <c r="J6113" t="s">
        <v>3054</v>
      </c>
      <c r="M6113" s="49"/>
    </row>
    <row r="6114" spans="6:13" x14ac:dyDescent="0.25">
      <c r="F6114" t="s">
        <v>7168</v>
      </c>
      <c r="G6114">
        <v>48607</v>
      </c>
      <c r="H6114">
        <v>5566</v>
      </c>
      <c r="I6114" s="25" t="s">
        <v>2644</v>
      </c>
      <c r="J6114" t="s">
        <v>3000</v>
      </c>
      <c r="M6114" s="49"/>
    </row>
    <row r="6115" spans="6:13" x14ac:dyDescent="0.25">
      <c r="F6115" t="s">
        <v>7169</v>
      </c>
      <c r="G6115">
        <v>55437</v>
      </c>
      <c r="H6115">
        <v>7339</v>
      </c>
      <c r="I6115" s="25" t="s">
        <v>2744</v>
      </c>
      <c r="J6115" t="s">
        <v>2859</v>
      </c>
      <c r="M6115" s="49"/>
    </row>
    <row r="6116" spans="6:13" x14ac:dyDescent="0.25">
      <c r="F6116" t="s">
        <v>7169</v>
      </c>
      <c r="G6116">
        <v>55437</v>
      </c>
      <c r="H6116">
        <v>7339</v>
      </c>
      <c r="I6116" s="25" t="s">
        <v>2744</v>
      </c>
      <c r="J6116" t="s">
        <v>2859</v>
      </c>
      <c r="M6116" s="49"/>
    </row>
    <row r="6117" spans="6:13" x14ac:dyDescent="0.25">
      <c r="F6117" t="s">
        <v>7170</v>
      </c>
      <c r="G6117">
        <v>85235</v>
      </c>
      <c r="H6117">
        <v>9174</v>
      </c>
      <c r="I6117" s="25" t="s">
        <v>2671</v>
      </c>
      <c r="J6117" t="s">
        <v>3066</v>
      </c>
      <c r="M6117" s="49"/>
    </row>
    <row r="6118" spans="6:13" x14ac:dyDescent="0.25">
      <c r="F6118" t="s">
        <v>7171</v>
      </c>
      <c r="G6118">
        <v>67748</v>
      </c>
      <c r="H6118">
        <v>7336</v>
      </c>
      <c r="I6118" s="25" t="s">
        <v>2744</v>
      </c>
      <c r="J6118" t="s">
        <v>2837</v>
      </c>
      <c r="M6118" s="49"/>
    </row>
    <row r="6119" spans="6:13" x14ac:dyDescent="0.25">
      <c r="F6119" t="s">
        <v>7172</v>
      </c>
      <c r="G6119">
        <v>51519</v>
      </c>
      <c r="H6119">
        <v>5378</v>
      </c>
      <c r="I6119" s="25" t="s">
        <v>2644</v>
      </c>
      <c r="J6119" t="s">
        <v>3530</v>
      </c>
      <c r="M6119" s="49"/>
    </row>
    <row r="6120" spans="6:13" x14ac:dyDescent="0.25">
      <c r="F6120" t="s">
        <v>7173</v>
      </c>
      <c r="G6120">
        <v>16248</v>
      </c>
      <c r="H6120">
        <v>12060</v>
      </c>
      <c r="I6120" s="25" t="s">
        <v>2977</v>
      </c>
      <c r="J6120" t="s">
        <v>2661</v>
      </c>
      <c r="M6120" s="49"/>
    </row>
    <row r="6121" spans="6:13" x14ac:dyDescent="0.25">
      <c r="F6121" t="s">
        <v>7174</v>
      </c>
      <c r="G6121">
        <v>55571</v>
      </c>
      <c r="H6121">
        <v>7133</v>
      </c>
      <c r="I6121" s="25" t="s">
        <v>2744</v>
      </c>
      <c r="J6121" t="s">
        <v>2658</v>
      </c>
      <c r="M6121" s="49"/>
    </row>
    <row r="6122" spans="6:13" x14ac:dyDescent="0.25">
      <c r="F6122" t="s">
        <v>7175</v>
      </c>
      <c r="G6122">
        <v>2791</v>
      </c>
      <c r="H6122">
        <v>14626</v>
      </c>
      <c r="I6122" s="25" t="s">
        <v>2756</v>
      </c>
      <c r="J6122" t="s">
        <v>2771</v>
      </c>
      <c r="M6122" s="49"/>
    </row>
    <row r="6123" spans="6:13" x14ac:dyDescent="0.25">
      <c r="F6123" t="s">
        <v>7176</v>
      </c>
      <c r="G6123">
        <v>39646</v>
      </c>
      <c r="H6123">
        <v>15081</v>
      </c>
      <c r="I6123" s="25" t="s">
        <v>2862</v>
      </c>
      <c r="J6123" t="s">
        <v>2649</v>
      </c>
      <c r="M6123" s="49"/>
    </row>
    <row r="6124" spans="6:13" x14ac:dyDescent="0.25">
      <c r="F6124" t="s">
        <v>7176</v>
      </c>
      <c r="G6124">
        <v>39646</v>
      </c>
      <c r="H6124">
        <v>15083</v>
      </c>
      <c r="I6124" s="25" t="s">
        <v>2862</v>
      </c>
      <c r="J6124" t="s">
        <v>2673</v>
      </c>
      <c r="M6124" s="49"/>
    </row>
    <row r="6125" spans="6:13" x14ac:dyDescent="0.25">
      <c r="F6125" t="s">
        <v>7177</v>
      </c>
      <c r="G6125">
        <v>9569</v>
      </c>
      <c r="H6125">
        <v>14522</v>
      </c>
      <c r="I6125" s="25" t="s">
        <v>2756</v>
      </c>
      <c r="J6125" t="s">
        <v>2721</v>
      </c>
      <c r="M6125" s="49"/>
    </row>
    <row r="6126" spans="6:13" x14ac:dyDescent="0.25">
      <c r="F6126" t="s">
        <v>7178</v>
      </c>
      <c r="G6126">
        <v>21734</v>
      </c>
      <c r="H6126">
        <v>3359</v>
      </c>
      <c r="I6126" s="25" t="s">
        <v>2695</v>
      </c>
      <c r="J6126" t="s">
        <v>2779</v>
      </c>
      <c r="M6126" s="49"/>
    </row>
    <row r="6127" spans="6:13" x14ac:dyDescent="0.25">
      <c r="F6127" t="s">
        <v>7179</v>
      </c>
      <c r="G6127">
        <v>74229</v>
      </c>
      <c r="H6127">
        <v>8125</v>
      </c>
      <c r="I6127" s="25" t="s">
        <v>2639</v>
      </c>
      <c r="J6127" t="s">
        <v>2681</v>
      </c>
      <c r="M6127" s="49"/>
    </row>
    <row r="6128" spans="6:13" x14ac:dyDescent="0.25">
      <c r="F6128" t="s">
        <v>7180</v>
      </c>
      <c r="G6128">
        <v>59302</v>
      </c>
      <c r="H6128">
        <v>5570</v>
      </c>
      <c r="I6128" s="25" t="s">
        <v>2644</v>
      </c>
      <c r="J6128" t="s">
        <v>2775</v>
      </c>
      <c r="M6128" s="49"/>
    </row>
    <row r="6129" spans="6:13" x14ac:dyDescent="0.25">
      <c r="F6129" t="s">
        <v>7181</v>
      </c>
      <c r="G6129">
        <v>8606</v>
      </c>
      <c r="H6129">
        <v>14523</v>
      </c>
      <c r="I6129" s="25" t="s">
        <v>2756</v>
      </c>
      <c r="J6129" t="s">
        <v>2757</v>
      </c>
      <c r="M6129" s="49"/>
    </row>
    <row r="6130" spans="6:13" x14ac:dyDescent="0.25">
      <c r="F6130" t="s">
        <v>7182</v>
      </c>
      <c r="G6130">
        <v>9376</v>
      </c>
      <c r="H6130">
        <v>14521</v>
      </c>
      <c r="I6130" s="25" t="s">
        <v>2756</v>
      </c>
      <c r="J6130" t="s">
        <v>2653</v>
      </c>
      <c r="M6130" s="49"/>
    </row>
    <row r="6131" spans="6:13" x14ac:dyDescent="0.25">
      <c r="F6131" t="s">
        <v>7183</v>
      </c>
      <c r="G6131">
        <v>45739</v>
      </c>
      <c r="H6131">
        <v>5562</v>
      </c>
      <c r="I6131" s="25" t="s">
        <v>2644</v>
      </c>
      <c r="J6131" t="s">
        <v>2939</v>
      </c>
      <c r="M6131" s="49"/>
    </row>
    <row r="6132" spans="6:13" x14ac:dyDescent="0.25">
      <c r="F6132" t="s">
        <v>7184</v>
      </c>
      <c r="G6132">
        <v>97714</v>
      </c>
      <c r="H6132">
        <v>9672</v>
      </c>
      <c r="I6132" s="25" t="s">
        <v>2671</v>
      </c>
      <c r="J6132" t="s">
        <v>3241</v>
      </c>
      <c r="M6132" s="49"/>
    </row>
    <row r="6133" spans="6:13" x14ac:dyDescent="0.25">
      <c r="F6133" t="s">
        <v>7185</v>
      </c>
      <c r="G6133">
        <v>33813</v>
      </c>
      <c r="H6133">
        <v>5766</v>
      </c>
      <c r="I6133" s="25" t="s">
        <v>2644</v>
      </c>
      <c r="J6133" t="s">
        <v>2844</v>
      </c>
      <c r="M6133" s="49"/>
    </row>
    <row r="6134" spans="6:13" x14ac:dyDescent="0.25">
      <c r="F6134" t="s">
        <v>7186</v>
      </c>
      <c r="G6134">
        <v>65375</v>
      </c>
      <c r="H6134">
        <v>6439</v>
      </c>
      <c r="I6134" s="25" t="s">
        <v>2667</v>
      </c>
      <c r="J6134" t="s">
        <v>2668</v>
      </c>
      <c r="M6134" s="49"/>
    </row>
    <row r="6135" spans="6:13" x14ac:dyDescent="0.25">
      <c r="F6135" t="s">
        <v>7187</v>
      </c>
      <c r="G6135">
        <v>86732</v>
      </c>
      <c r="H6135">
        <v>9779</v>
      </c>
      <c r="I6135" s="25" t="s">
        <v>2671</v>
      </c>
      <c r="J6135" t="s">
        <v>2901</v>
      </c>
      <c r="M6135" s="49"/>
    </row>
    <row r="6136" spans="6:13" x14ac:dyDescent="0.25">
      <c r="F6136" t="s">
        <v>7188</v>
      </c>
      <c r="G6136">
        <v>29588</v>
      </c>
      <c r="H6136">
        <v>3360</v>
      </c>
      <c r="I6136" s="25" t="s">
        <v>2695</v>
      </c>
      <c r="J6136" t="s">
        <v>3021</v>
      </c>
      <c r="M6136" s="49"/>
    </row>
    <row r="6137" spans="6:13" x14ac:dyDescent="0.25">
      <c r="F6137" t="s">
        <v>7189</v>
      </c>
      <c r="G6137">
        <v>24988</v>
      </c>
      <c r="H6137">
        <v>1059</v>
      </c>
      <c r="I6137" s="25" t="s">
        <v>2706</v>
      </c>
      <c r="J6137" t="s">
        <v>2975</v>
      </c>
      <c r="M6137" s="49"/>
    </row>
    <row r="6138" spans="6:13" x14ac:dyDescent="0.25">
      <c r="F6138" t="s">
        <v>7190</v>
      </c>
      <c r="G6138">
        <v>74254</v>
      </c>
      <c r="H6138">
        <v>8125</v>
      </c>
      <c r="I6138" s="25" t="s">
        <v>2639</v>
      </c>
      <c r="J6138" t="s">
        <v>2681</v>
      </c>
      <c r="M6138" s="49"/>
    </row>
    <row r="6139" spans="6:13" x14ac:dyDescent="0.25">
      <c r="F6139" t="s">
        <v>7191</v>
      </c>
      <c r="G6139">
        <v>63071</v>
      </c>
      <c r="H6139">
        <v>6413</v>
      </c>
      <c r="I6139" s="25" t="s">
        <v>2667</v>
      </c>
      <c r="J6139" t="s">
        <v>7192</v>
      </c>
      <c r="M6139" s="49"/>
    </row>
    <row r="6140" spans="6:13" x14ac:dyDescent="0.25">
      <c r="F6140" t="s">
        <v>7191</v>
      </c>
      <c r="G6140">
        <v>63071</v>
      </c>
      <c r="H6140">
        <v>6413</v>
      </c>
      <c r="I6140" s="25" t="s">
        <v>2667</v>
      </c>
      <c r="J6140" t="s">
        <v>7192</v>
      </c>
      <c r="M6140" s="49"/>
    </row>
    <row r="6141" spans="6:13" x14ac:dyDescent="0.25">
      <c r="F6141" t="s">
        <v>7191</v>
      </c>
      <c r="G6141">
        <v>63071</v>
      </c>
      <c r="H6141">
        <v>6413</v>
      </c>
      <c r="I6141" s="25" t="s">
        <v>2667</v>
      </c>
      <c r="J6141" t="s">
        <v>7192</v>
      </c>
      <c r="M6141" s="49"/>
    </row>
    <row r="6142" spans="6:13" x14ac:dyDescent="0.25">
      <c r="F6142" t="s">
        <v>7191</v>
      </c>
      <c r="G6142">
        <v>63067</v>
      </c>
      <c r="H6142">
        <v>6413</v>
      </c>
      <c r="I6142" s="25" t="s">
        <v>2667</v>
      </c>
      <c r="J6142" t="s">
        <v>7192</v>
      </c>
      <c r="M6142" s="49"/>
    </row>
    <row r="6143" spans="6:13" x14ac:dyDescent="0.25">
      <c r="F6143" t="s">
        <v>7191</v>
      </c>
      <c r="G6143">
        <v>63065</v>
      </c>
      <c r="H6143">
        <v>6413</v>
      </c>
      <c r="I6143" s="25" t="s">
        <v>2667</v>
      </c>
      <c r="J6143" t="s">
        <v>7192</v>
      </c>
      <c r="M6143" s="49"/>
    </row>
    <row r="6144" spans="6:13" x14ac:dyDescent="0.25">
      <c r="F6144" t="s">
        <v>7191</v>
      </c>
      <c r="G6144">
        <v>63075</v>
      </c>
      <c r="H6144">
        <v>6413</v>
      </c>
      <c r="I6144" s="25" t="s">
        <v>2667</v>
      </c>
      <c r="J6144" t="s">
        <v>7192</v>
      </c>
      <c r="M6144" s="49"/>
    </row>
    <row r="6145" spans="6:13" x14ac:dyDescent="0.25">
      <c r="F6145" t="s">
        <v>7191</v>
      </c>
      <c r="G6145">
        <v>63073</v>
      </c>
      <c r="H6145">
        <v>6413</v>
      </c>
      <c r="I6145" s="25" t="s">
        <v>2667</v>
      </c>
      <c r="J6145" t="s">
        <v>7192</v>
      </c>
      <c r="M6145" s="49"/>
    </row>
    <row r="6146" spans="6:13" x14ac:dyDescent="0.25">
      <c r="F6146" t="s">
        <v>7191</v>
      </c>
      <c r="G6146">
        <v>63069</v>
      </c>
      <c r="H6146">
        <v>6413</v>
      </c>
      <c r="I6146" s="25" t="s">
        <v>2667</v>
      </c>
      <c r="J6146" t="s">
        <v>7192</v>
      </c>
      <c r="M6146" s="49"/>
    </row>
    <row r="6147" spans="6:13" x14ac:dyDescent="0.25">
      <c r="F6147" t="s">
        <v>7193</v>
      </c>
      <c r="G6147">
        <v>76877</v>
      </c>
      <c r="H6147">
        <v>7337</v>
      </c>
      <c r="I6147" s="25" t="s">
        <v>2744</v>
      </c>
      <c r="J6147" t="s">
        <v>2877</v>
      </c>
      <c r="M6147" s="49"/>
    </row>
    <row r="6148" spans="6:13" x14ac:dyDescent="0.25">
      <c r="F6148" t="s">
        <v>7194</v>
      </c>
      <c r="G6148">
        <v>67749</v>
      </c>
      <c r="H6148">
        <v>7336</v>
      </c>
      <c r="I6148" s="25" t="s">
        <v>2744</v>
      </c>
      <c r="J6148" t="s">
        <v>2837</v>
      </c>
      <c r="M6148" s="49"/>
    </row>
    <row r="6149" spans="6:13" x14ac:dyDescent="0.25">
      <c r="F6149" t="s">
        <v>7195</v>
      </c>
      <c r="G6149">
        <v>94560</v>
      </c>
      <c r="H6149">
        <v>9271</v>
      </c>
      <c r="I6149" s="25" t="s">
        <v>2671</v>
      </c>
      <c r="J6149" t="s">
        <v>2793</v>
      </c>
      <c r="M6149" s="49"/>
    </row>
    <row r="6150" spans="6:13" x14ac:dyDescent="0.25">
      <c r="F6150" t="s">
        <v>2112</v>
      </c>
      <c r="G6150">
        <v>77652</v>
      </c>
      <c r="H6150">
        <v>8317</v>
      </c>
      <c r="I6150" s="25" t="s">
        <v>2639</v>
      </c>
      <c r="J6150" t="s">
        <v>2692</v>
      </c>
      <c r="M6150" s="49"/>
    </row>
    <row r="6151" spans="6:13" x14ac:dyDescent="0.25">
      <c r="F6151" t="s">
        <v>2112</v>
      </c>
      <c r="G6151">
        <v>77656</v>
      </c>
      <c r="H6151">
        <v>8317</v>
      </c>
      <c r="I6151" s="25" t="s">
        <v>2639</v>
      </c>
      <c r="J6151" t="s">
        <v>2692</v>
      </c>
      <c r="M6151" s="49"/>
    </row>
    <row r="6152" spans="6:13" x14ac:dyDescent="0.25">
      <c r="F6152" t="s">
        <v>2112</v>
      </c>
      <c r="G6152">
        <v>77654</v>
      </c>
      <c r="H6152">
        <v>8317</v>
      </c>
      <c r="I6152" s="25" t="s">
        <v>2639</v>
      </c>
      <c r="J6152" t="s">
        <v>2692</v>
      </c>
      <c r="M6152" s="49"/>
    </row>
    <row r="6153" spans="6:13" x14ac:dyDescent="0.25">
      <c r="F6153" t="s">
        <v>7196</v>
      </c>
      <c r="G6153">
        <v>89362</v>
      </c>
      <c r="H6153">
        <v>9774</v>
      </c>
      <c r="I6153" s="25" t="s">
        <v>2671</v>
      </c>
      <c r="J6153" t="s">
        <v>2826</v>
      </c>
      <c r="M6153" s="49"/>
    </row>
    <row r="6154" spans="6:13" x14ac:dyDescent="0.25">
      <c r="F6154" t="s">
        <v>7197</v>
      </c>
      <c r="G6154">
        <v>67591</v>
      </c>
      <c r="H6154">
        <v>7331</v>
      </c>
      <c r="I6154" s="25" t="s">
        <v>2744</v>
      </c>
      <c r="J6154" t="s">
        <v>2650</v>
      </c>
      <c r="M6154" s="49"/>
    </row>
    <row r="6155" spans="6:13" x14ac:dyDescent="0.25">
      <c r="F6155" t="s">
        <v>7197</v>
      </c>
      <c r="G6155">
        <v>67591</v>
      </c>
      <c r="H6155">
        <v>7331</v>
      </c>
      <c r="I6155" s="25" t="s">
        <v>2744</v>
      </c>
      <c r="J6155" t="s">
        <v>2650</v>
      </c>
      <c r="M6155" s="49"/>
    </row>
    <row r="6156" spans="6:13" x14ac:dyDescent="0.25">
      <c r="F6156" t="s">
        <v>7197</v>
      </c>
      <c r="G6156">
        <v>67591</v>
      </c>
      <c r="H6156">
        <v>7331</v>
      </c>
      <c r="I6156" s="25" t="s">
        <v>2744</v>
      </c>
      <c r="J6156" t="s">
        <v>2650</v>
      </c>
      <c r="M6156" s="49"/>
    </row>
    <row r="6157" spans="6:13" x14ac:dyDescent="0.25">
      <c r="F6157" t="s">
        <v>7198</v>
      </c>
      <c r="G6157">
        <v>72131</v>
      </c>
      <c r="H6157">
        <v>8416</v>
      </c>
      <c r="I6157" s="25" t="s">
        <v>2639</v>
      </c>
      <c r="J6157" t="s">
        <v>3085</v>
      </c>
      <c r="M6157" s="49"/>
    </row>
    <row r="6158" spans="6:13" x14ac:dyDescent="0.25">
      <c r="F6158" t="s">
        <v>7199</v>
      </c>
      <c r="G6158">
        <v>77797</v>
      </c>
      <c r="H6158">
        <v>8317</v>
      </c>
      <c r="I6158" s="25" t="s">
        <v>2639</v>
      </c>
      <c r="J6158" t="s">
        <v>2692</v>
      </c>
      <c r="M6158" s="49"/>
    </row>
    <row r="6159" spans="6:13" x14ac:dyDescent="0.25">
      <c r="F6159" t="s">
        <v>7200</v>
      </c>
      <c r="G6159">
        <v>82441</v>
      </c>
      <c r="H6159">
        <v>9180</v>
      </c>
      <c r="I6159" s="25" t="s">
        <v>2671</v>
      </c>
      <c r="J6159" t="s">
        <v>2768</v>
      </c>
      <c r="M6159" s="49"/>
    </row>
    <row r="6160" spans="6:13" x14ac:dyDescent="0.25">
      <c r="F6160" t="s">
        <v>7201</v>
      </c>
      <c r="G6160">
        <v>73275</v>
      </c>
      <c r="H6160">
        <v>8116</v>
      </c>
      <c r="I6160" s="25" t="s">
        <v>2639</v>
      </c>
      <c r="J6160" t="s">
        <v>2834</v>
      </c>
      <c r="M6160" s="49"/>
    </row>
    <row r="6161" spans="6:13" x14ac:dyDescent="0.25">
      <c r="F6161" t="s">
        <v>7202</v>
      </c>
      <c r="G6161">
        <v>78337</v>
      </c>
      <c r="H6161">
        <v>8335</v>
      </c>
      <c r="I6161" s="25" t="s">
        <v>2639</v>
      </c>
      <c r="J6161" t="s">
        <v>2640</v>
      </c>
      <c r="M6161" s="49"/>
    </row>
    <row r="6162" spans="6:13" x14ac:dyDescent="0.25">
      <c r="F6162" t="s">
        <v>7203</v>
      </c>
      <c r="G6162">
        <v>91620</v>
      </c>
      <c r="H6162">
        <v>9571</v>
      </c>
      <c r="I6162" s="25" t="s">
        <v>2671</v>
      </c>
      <c r="J6162" t="s">
        <v>2734</v>
      </c>
      <c r="M6162" s="49"/>
    </row>
    <row r="6163" spans="6:13" x14ac:dyDescent="0.25">
      <c r="F6163" t="s">
        <v>7204</v>
      </c>
      <c r="G6163">
        <v>74613</v>
      </c>
      <c r="H6163">
        <v>8126</v>
      </c>
      <c r="I6163" s="25" t="s">
        <v>2639</v>
      </c>
      <c r="J6163" t="s">
        <v>3901</v>
      </c>
      <c r="M6163" s="49"/>
    </row>
    <row r="6164" spans="6:13" x14ac:dyDescent="0.25">
      <c r="F6164" t="s">
        <v>7205</v>
      </c>
      <c r="G6164">
        <v>25867</v>
      </c>
      <c r="H6164">
        <v>1054</v>
      </c>
      <c r="I6164" s="25" t="s">
        <v>2706</v>
      </c>
      <c r="J6164" t="s">
        <v>2816</v>
      </c>
      <c r="M6164" s="49"/>
    </row>
    <row r="6165" spans="6:13" x14ac:dyDescent="0.25">
      <c r="F6165" t="s">
        <v>7206</v>
      </c>
      <c r="G6165">
        <v>9526</v>
      </c>
      <c r="H6165">
        <v>14521</v>
      </c>
      <c r="I6165" s="25" t="s">
        <v>2756</v>
      </c>
      <c r="J6165" t="s">
        <v>2653</v>
      </c>
      <c r="M6165" s="49"/>
    </row>
    <row r="6166" spans="6:13" x14ac:dyDescent="0.25">
      <c r="F6166" t="s">
        <v>7207</v>
      </c>
      <c r="G6166">
        <v>2785</v>
      </c>
      <c r="H6166">
        <v>14626</v>
      </c>
      <c r="I6166" s="25" t="s">
        <v>2756</v>
      </c>
      <c r="J6166" t="s">
        <v>2771</v>
      </c>
      <c r="M6166" s="49"/>
    </row>
    <row r="6167" spans="6:13" x14ac:dyDescent="0.25">
      <c r="F6167" t="s">
        <v>7208</v>
      </c>
      <c r="G6167">
        <v>75248</v>
      </c>
      <c r="H6167">
        <v>8236</v>
      </c>
      <c r="I6167" s="25" t="s">
        <v>2639</v>
      </c>
      <c r="J6167" t="s">
        <v>3708</v>
      </c>
      <c r="M6167" s="49"/>
    </row>
    <row r="6168" spans="6:13" x14ac:dyDescent="0.25">
      <c r="F6168" t="s">
        <v>7209</v>
      </c>
      <c r="G6168">
        <v>82140</v>
      </c>
      <c r="H6168">
        <v>9179</v>
      </c>
      <c r="I6168" s="25" t="s">
        <v>2671</v>
      </c>
      <c r="J6168" t="s">
        <v>2732</v>
      </c>
      <c r="M6168" s="49"/>
    </row>
    <row r="6169" spans="6:13" x14ac:dyDescent="0.25">
      <c r="F6169" t="s">
        <v>2906</v>
      </c>
      <c r="G6169">
        <v>26122</v>
      </c>
      <c r="H6169">
        <v>3403</v>
      </c>
      <c r="I6169" s="25" t="s">
        <v>2695</v>
      </c>
      <c r="J6169" t="s">
        <v>2909</v>
      </c>
      <c r="M6169" s="49"/>
    </row>
    <row r="6170" spans="6:13" x14ac:dyDescent="0.25">
      <c r="F6170" t="s">
        <v>7210</v>
      </c>
      <c r="G6170">
        <v>26123</v>
      </c>
      <c r="H6170">
        <v>3403</v>
      </c>
      <c r="I6170" s="25" t="s">
        <v>2695</v>
      </c>
      <c r="J6170" t="s">
        <v>2909</v>
      </c>
      <c r="M6170" s="49"/>
    </row>
    <row r="6171" spans="6:13" x14ac:dyDescent="0.25">
      <c r="F6171" t="s">
        <v>7210</v>
      </c>
      <c r="G6171">
        <v>26127</v>
      </c>
      <c r="H6171">
        <v>3403</v>
      </c>
      <c r="I6171" s="25" t="s">
        <v>2695</v>
      </c>
      <c r="J6171" t="s">
        <v>2909</v>
      </c>
      <c r="M6171" s="49"/>
    </row>
    <row r="6172" spans="6:13" x14ac:dyDescent="0.25">
      <c r="F6172" t="s">
        <v>7210</v>
      </c>
      <c r="G6172">
        <v>26135</v>
      </c>
      <c r="H6172">
        <v>3403</v>
      </c>
      <c r="I6172" s="25" t="s">
        <v>2695</v>
      </c>
      <c r="J6172" t="s">
        <v>2909</v>
      </c>
      <c r="M6172" s="49"/>
    </row>
    <row r="6173" spans="6:13" x14ac:dyDescent="0.25">
      <c r="F6173" t="s">
        <v>7210</v>
      </c>
      <c r="G6173">
        <v>26121</v>
      </c>
      <c r="H6173">
        <v>3403</v>
      </c>
      <c r="I6173" s="25" t="s">
        <v>2695</v>
      </c>
      <c r="J6173" t="s">
        <v>2909</v>
      </c>
      <c r="M6173" s="49"/>
    </row>
    <row r="6174" spans="6:13" x14ac:dyDescent="0.25">
      <c r="F6174" t="s">
        <v>7210</v>
      </c>
      <c r="G6174">
        <v>26125</v>
      </c>
      <c r="H6174">
        <v>3403</v>
      </c>
      <c r="I6174" s="25" t="s">
        <v>2695</v>
      </c>
      <c r="J6174" t="s">
        <v>2909</v>
      </c>
      <c r="M6174" s="49"/>
    </row>
    <row r="6175" spans="6:13" x14ac:dyDescent="0.25">
      <c r="F6175" t="s">
        <v>7210</v>
      </c>
      <c r="G6175">
        <v>26133</v>
      </c>
      <c r="H6175">
        <v>3403</v>
      </c>
      <c r="I6175" s="25" t="s">
        <v>2695</v>
      </c>
      <c r="J6175" t="s">
        <v>2909</v>
      </c>
      <c r="M6175" s="49"/>
    </row>
    <row r="6176" spans="6:13" x14ac:dyDescent="0.25">
      <c r="F6176" t="s">
        <v>7210</v>
      </c>
      <c r="G6176">
        <v>26131</v>
      </c>
      <c r="H6176">
        <v>3403</v>
      </c>
      <c r="I6176" s="25" t="s">
        <v>2695</v>
      </c>
      <c r="J6176" t="s">
        <v>2909</v>
      </c>
      <c r="M6176" s="49"/>
    </row>
    <row r="6177" spans="6:13" x14ac:dyDescent="0.25">
      <c r="F6177" t="s">
        <v>7210</v>
      </c>
      <c r="G6177">
        <v>26129</v>
      </c>
      <c r="H6177">
        <v>3403</v>
      </c>
      <c r="I6177" s="25" t="s">
        <v>2695</v>
      </c>
      <c r="J6177" t="s">
        <v>2909</v>
      </c>
      <c r="M6177" s="49"/>
    </row>
    <row r="6178" spans="6:13" x14ac:dyDescent="0.25">
      <c r="F6178" t="s">
        <v>7211</v>
      </c>
      <c r="G6178">
        <v>23758</v>
      </c>
      <c r="H6178">
        <v>1055</v>
      </c>
      <c r="I6178" s="25" t="s">
        <v>2706</v>
      </c>
      <c r="J6178" t="s">
        <v>2806</v>
      </c>
      <c r="M6178" s="49"/>
    </row>
    <row r="6179" spans="6:13" x14ac:dyDescent="0.25">
      <c r="F6179" t="s">
        <v>7212</v>
      </c>
      <c r="G6179">
        <v>25588</v>
      </c>
      <c r="H6179">
        <v>1061</v>
      </c>
      <c r="I6179" s="25" t="s">
        <v>2706</v>
      </c>
      <c r="J6179" t="s">
        <v>2998</v>
      </c>
      <c r="M6179" s="49"/>
    </row>
    <row r="6180" spans="6:13" x14ac:dyDescent="0.25">
      <c r="F6180" t="s">
        <v>7212</v>
      </c>
      <c r="G6180">
        <v>21726</v>
      </c>
      <c r="H6180">
        <v>3359</v>
      </c>
      <c r="I6180" s="25" t="s">
        <v>2695</v>
      </c>
      <c r="J6180" t="s">
        <v>2779</v>
      </c>
      <c r="M6180" s="49"/>
    </row>
    <row r="6181" spans="6:13" x14ac:dyDescent="0.25">
      <c r="F6181" t="s">
        <v>7213</v>
      </c>
      <c r="G6181">
        <v>21385</v>
      </c>
      <c r="H6181">
        <v>3355</v>
      </c>
      <c r="I6181" s="25" t="s">
        <v>2695</v>
      </c>
      <c r="J6181" t="s">
        <v>2750</v>
      </c>
      <c r="M6181" s="49"/>
    </row>
    <row r="6182" spans="6:13" x14ac:dyDescent="0.25">
      <c r="F6182" t="s">
        <v>7214</v>
      </c>
      <c r="G6182">
        <v>25870</v>
      </c>
      <c r="H6182">
        <v>1054</v>
      </c>
      <c r="I6182" s="25" t="s">
        <v>2706</v>
      </c>
      <c r="J6182" t="s">
        <v>2816</v>
      </c>
      <c r="M6182" s="49"/>
    </row>
    <row r="6183" spans="6:13" x14ac:dyDescent="0.25">
      <c r="F6183" t="s">
        <v>7215</v>
      </c>
      <c r="G6183">
        <v>59399</v>
      </c>
      <c r="H6183">
        <v>5558</v>
      </c>
      <c r="I6183" s="25" t="s">
        <v>2644</v>
      </c>
      <c r="J6183" t="s">
        <v>2697</v>
      </c>
      <c r="M6183" s="49"/>
    </row>
    <row r="6184" spans="6:13" x14ac:dyDescent="0.25">
      <c r="F6184" t="s">
        <v>2910</v>
      </c>
      <c r="G6184">
        <v>57462</v>
      </c>
      <c r="H6184">
        <v>5966</v>
      </c>
      <c r="I6184" s="25" t="s">
        <v>2644</v>
      </c>
      <c r="J6184" t="s">
        <v>2910</v>
      </c>
      <c r="M6184" s="49"/>
    </row>
    <row r="6185" spans="6:13" x14ac:dyDescent="0.25">
      <c r="F6185" t="s">
        <v>7216</v>
      </c>
      <c r="G6185">
        <v>59939</v>
      </c>
      <c r="H6185">
        <v>5958</v>
      </c>
      <c r="I6185" s="25" t="s">
        <v>2644</v>
      </c>
      <c r="J6185" t="s">
        <v>2820</v>
      </c>
      <c r="M6185" s="49"/>
    </row>
    <row r="6186" spans="6:13" x14ac:dyDescent="0.25">
      <c r="F6186" t="s">
        <v>7217</v>
      </c>
      <c r="G6186">
        <v>67737</v>
      </c>
      <c r="H6186">
        <v>7335</v>
      </c>
      <c r="I6186" s="25" t="s">
        <v>2744</v>
      </c>
      <c r="J6186" t="s">
        <v>3464</v>
      </c>
      <c r="M6186" s="49"/>
    </row>
    <row r="6187" spans="6:13" x14ac:dyDescent="0.25">
      <c r="F6187" t="s">
        <v>7218</v>
      </c>
      <c r="G6187">
        <v>89614</v>
      </c>
      <c r="H6187">
        <v>8425</v>
      </c>
      <c r="I6187" s="25" t="s">
        <v>2639</v>
      </c>
      <c r="J6187" t="s">
        <v>2648</v>
      </c>
      <c r="M6187" s="49"/>
    </row>
    <row r="6188" spans="6:13" x14ac:dyDescent="0.25">
      <c r="F6188" t="s">
        <v>7219</v>
      </c>
      <c r="G6188">
        <v>77728</v>
      </c>
      <c r="H6188">
        <v>8317</v>
      </c>
      <c r="I6188" s="25" t="s">
        <v>2639</v>
      </c>
      <c r="J6188" t="s">
        <v>2692</v>
      </c>
      <c r="M6188" s="49"/>
    </row>
    <row r="6189" spans="6:13" x14ac:dyDescent="0.25">
      <c r="F6189" t="s">
        <v>7220</v>
      </c>
      <c r="G6189">
        <v>55276</v>
      </c>
      <c r="H6189">
        <v>7339</v>
      </c>
      <c r="I6189" s="25" t="s">
        <v>2744</v>
      </c>
      <c r="J6189" t="s">
        <v>2859</v>
      </c>
      <c r="M6189" s="49"/>
    </row>
    <row r="6190" spans="6:13" x14ac:dyDescent="0.25">
      <c r="F6190" t="s">
        <v>7221</v>
      </c>
      <c r="G6190">
        <v>71570</v>
      </c>
      <c r="H6190">
        <v>8119</v>
      </c>
      <c r="I6190" s="25" t="s">
        <v>2639</v>
      </c>
      <c r="J6190" t="s">
        <v>2908</v>
      </c>
      <c r="M6190" s="49"/>
    </row>
    <row r="6191" spans="6:13" x14ac:dyDescent="0.25">
      <c r="F6191" t="s">
        <v>7222</v>
      </c>
      <c r="G6191">
        <v>6785</v>
      </c>
      <c r="H6191">
        <v>15091</v>
      </c>
      <c r="I6191" s="25" t="s">
        <v>2862</v>
      </c>
      <c r="J6191" t="s">
        <v>2126</v>
      </c>
      <c r="M6191" s="49"/>
    </row>
    <row r="6192" spans="6:13" x14ac:dyDescent="0.25">
      <c r="F6192" t="s">
        <v>7223</v>
      </c>
      <c r="G6192">
        <v>16515</v>
      </c>
      <c r="H6192">
        <v>12065</v>
      </c>
      <c r="I6192" s="25" t="s">
        <v>2977</v>
      </c>
      <c r="J6192" t="s">
        <v>2904</v>
      </c>
      <c r="M6192" s="49"/>
    </row>
    <row r="6193" spans="6:13" x14ac:dyDescent="0.25">
      <c r="F6193" t="s">
        <v>7224</v>
      </c>
      <c r="G6193">
        <v>91737</v>
      </c>
      <c r="H6193">
        <v>9571</v>
      </c>
      <c r="I6193" s="25" t="s">
        <v>2671</v>
      </c>
      <c r="J6193" t="s">
        <v>2734</v>
      </c>
      <c r="M6193" s="49"/>
    </row>
    <row r="6194" spans="6:13" x14ac:dyDescent="0.25">
      <c r="F6194" t="s">
        <v>7225</v>
      </c>
      <c r="G6194">
        <v>78359</v>
      </c>
      <c r="H6194">
        <v>8335</v>
      </c>
      <c r="I6194" s="25" t="s">
        <v>2639</v>
      </c>
      <c r="J6194" t="s">
        <v>2640</v>
      </c>
      <c r="M6194" s="49"/>
    </row>
    <row r="6195" spans="6:13" x14ac:dyDescent="0.25">
      <c r="F6195" t="s">
        <v>7226</v>
      </c>
      <c r="G6195">
        <v>63683</v>
      </c>
      <c r="H6195">
        <v>6440</v>
      </c>
      <c r="I6195" s="25" t="s">
        <v>2667</v>
      </c>
      <c r="J6195" t="s">
        <v>3036</v>
      </c>
      <c r="M6195" s="49"/>
    </row>
    <row r="6196" spans="6:13" x14ac:dyDescent="0.25">
      <c r="F6196" t="s">
        <v>7226</v>
      </c>
      <c r="G6196">
        <v>77799</v>
      </c>
      <c r="H6196">
        <v>8317</v>
      </c>
      <c r="I6196" s="25" t="s">
        <v>2639</v>
      </c>
      <c r="J6196" t="s">
        <v>2692</v>
      </c>
      <c r="M6196" s="49"/>
    </row>
    <row r="6197" spans="6:13" x14ac:dyDescent="0.25">
      <c r="F6197" t="s">
        <v>7227</v>
      </c>
      <c r="G6197">
        <v>94496</v>
      </c>
      <c r="H6197">
        <v>9275</v>
      </c>
      <c r="I6197" s="25" t="s">
        <v>2671</v>
      </c>
      <c r="J6197" t="s">
        <v>2819</v>
      </c>
      <c r="M6197" s="49"/>
    </row>
    <row r="6198" spans="6:13" x14ac:dyDescent="0.25">
      <c r="F6198" t="s">
        <v>7228</v>
      </c>
      <c r="G6198">
        <v>1990</v>
      </c>
      <c r="H6198">
        <v>12066</v>
      </c>
      <c r="I6198" s="25" t="s">
        <v>2977</v>
      </c>
      <c r="J6198" t="s">
        <v>2978</v>
      </c>
      <c r="M6198" s="49"/>
    </row>
    <row r="6199" spans="6:13" x14ac:dyDescent="0.25">
      <c r="F6199" t="s">
        <v>7229</v>
      </c>
      <c r="G6199">
        <v>54317</v>
      </c>
      <c r="H6199">
        <v>7235</v>
      </c>
      <c r="I6199" s="25" t="s">
        <v>2744</v>
      </c>
      <c r="J6199" t="s">
        <v>3016</v>
      </c>
      <c r="M6199" s="49"/>
    </row>
    <row r="6200" spans="6:13" x14ac:dyDescent="0.25">
      <c r="F6200" t="s">
        <v>7229</v>
      </c>
      <c r="G6200">
        <v>54317</v>
      </c>
      <c r="H6200">
        <v>7235</v>
      </c>
      <c r="I6200" s="25" t="s">
        <v>2744</v>
      </c>
      <c r="J6200" t="s">
        <v>3016</v>
      </c>
      <c r="M6200" s="49"/>
    </row>
    <row r="6201" spans="6:13" x14ac:dyDescent="0.25">
      <c r="F6201" t="s">
        <v>7230</v>
      </c>
      <c r="G6201">
        <v>4758</v>
      </c>
      <c r="H6201">
        <v>14730</v>
      </c>
      <c r="I6201" s="25" t="s">
        <v>2756</v>
      </c>
      <c r="J6201" t="s">
        <v>2704</v>
      </c>
      <c r="M6201" s="49"/>
    </row>
    <row r="6202" spans="6:13" x14ac:dyDescent="0.25">
      <c r="F6202" t="s">
        <v>7231</v>
      </c>
      <c r="G6202">
        <v>39387</v>
      </c>
      <c r="H6202">
        <v>15083</v>
      </c>
      <c r="I6202" s="25" t="s">
        <v>2862</v>
      </c>
      <c r="J6202" t="s">
        <v>2673</v>
      </c>
      <c r="M6202" s="49"/>
    </row>
    <row r="6203" spans="6:13" x14ac:dyDescent="0.25">
      <c r="F6203" t="s">
        <v>7232</v>
      </c>
      <c r="G6203">
        <v>24251</v>
      </c>
      <c r="H6203">
        <v>1058</v>
      </c>
      <c r="I6203" s="25" t="s">
        <v>2706</v>
      </c>
      <c r="J6203" t="s">
        <v>2707</v>
      </c>
      <c r="M6203" s="49"/>
    </row>
    <row r="6204" spans="6:13" x14ac:dyDescent="0.25">
      <c r="F6204" t="s">
        <v>7233</v>
      </c>
      <c r="G6204">
        <v>38557</v>
      </c>
      <c r="H6204">
        <v>3151</v>
      </c>
      <c r="I6204" s="25" t="s">
        <v>2695</v>
      </c>
      <c r="J6204" t="s">
        <v>2747</v>
      </c>
      <c r="M6204" s="49"/>
    </row>
    <row r="6205" spans="6:13" x14ac:dyDescent="0.25">
      <c r="F6205" t="s">
        <v>2913</v>
      </c>
      <c r="G6205">
        <v>49082</v>
      </c>
      <c r="H6205">
        <v>3404</v>
      </c>
      <c r="I6205" s="25" t="s">
        <v>2695</v>
      </c>
      <c r="J6205" t="s">
        <v>7234</v>
      </c>
      <c r="M6205" s="49"/>
    </row>
    <row r="6206" spans="6:13" x14ac:dyDescent="0.25">
      <c r="F6206" t="s">
        <v>2913</v>
      </c>
      <c r="G6206">
        <v>49078</v>
      </c>
      <c r="H6206">
        <v>3404</v>
      </c>
      <c r="I6206" s="25" t="s">
        <v>2695</v>
      </c>
      <c r="J6206" t="s">
        <v>7234</v>
      </c>
      <c r="M6206" s="49"/>
    </row>
    <row r="6207" spans="6:13" x14ac:dyDescent="0.25">
      <c r="F6207" t="s">
        <v>2913</v>
      </c>
      <c r="G6207">
        <v>49074</v>
      </c>
      <c r="H6207">
        <v>3404</v>
      </c>
      <c r="I6207" s="25" t="s">
        <v>2695</v>
      </c>
      <c r="J6207" t="s">
        <v>7234</v>
      </c>
      <c r="M6207" s="49"/>
    </row>
    <row r="6208" spans="6:13" x14ac:dyDescent="0.25">
      <c r="F6208" t="s">
        <v>2913</v>
      </c>
      <c r="G6208">
        <v>49088</v>
      </c>
      <c r="H6208">
        <v>3404</v>
      </c>
      <c r="I6208" s="25" t="s">
        <v>2695</v>
      </c>
      <c r="J6208" t="s">
        <v>7234</v>
      </c>
      <c r="M6208" s="49"/>
    </row>
    <row r="6209" spans="6:13" x14ac:dyDescent="0.25">
      <c r="F6209" t="s">
        <v>2913</v>
      </c>
      <c r="G6209">
        <v>49086</v>
      </c>
      <c r="H6209">
        <v>3404</v>
      </c>
      <c r="I6209" s="25" t="s">
        <v>2695</v>
      </c>
      <c r="J6209" t="s">
        <v>7234</v>
      </c>
      <c r="M6209" s="49"/>
    </row>
    <row r="6210" spans="6:13" x14ac:dyDescent="0.25">
      <c r="F6210" t="s">
        <v>2913</v>
      </c>
      <c r="G6210">
        <v>49076</v>
      </c>
      <c r="H6210">
        <v>3404</v>
      </c>
      <c r="I6210" s="25" t="s">
        <v>2695</v>
      </c>
      <c r="J6210" t="s">
        <v>7234</v>
      </c>
      <c r="M6210" s="49"/>
    </row>
    <row r="6211" spans="6:13" x14ac:dyDescent="0.25">
      <c r="F6211" t="s">
        <v>2913</v>
      </c>
      <c r="G6211">
        <v>49084</v>
      </c>
      <c r="H6211">
        <v>3404</v>
      </c>
      <c r="I6211" s="25" t="s">
        <v>2695</v>
      </c>
      <c r="J6211" t="s">
        <v>7234</v>
      </c>
      <c r="M6211" s="49"/>
    </row>
    <row r="6212" spans="6:13" x14ac:dyDescent="0.25">
      <c r="F6212" t="s">
        <v>2913</v>
      </c>
      <c r="G6212">
        <v>49080</v>
      </c>
      <c r="H6212">
        <v>3404</v>
      </c>
      <c r="I6212" s="25" t="s">
        <v>2695</v>
      </c>
      <c r="J6212" t="s">
        <v>7234</v>
      </c>
      <c r="M6212" s="49"/>
    </row>
    <row r="6213" spans="6:13" x14ac:dyDescent="0.25">
      <c r="F6213" t="s">
        <v>2913</v>
      </c>
      <c r="G6213">
        <v>49090</v>
      </c>
      <c r="H6213">
        <v>3404</v>
      </c>
      <c r="I6213" s="25" t="s">
        <v>2695</v>
      </c>
      <c r="J6213" t="s">
        <v>7234</v>
      </c>
      <c r="M6213" s="49"/>
    </row>
    <row r="6214" spans="6:13" x14ac:dyDescent="0.25">
      <c r="F6214" t="s">
        <v>7235</v>
      </c>
      <c r="G6214">
        <v>48346</v>
      </c>
      <c r="H6214">
        <v>5570</v>
      </c>
      <c r="I6214" s="25" t="s">
        <v>2644</v>
      </c>
      <c r="J6214" t="s">
        <v>2775</v>
      </c>
      <c r="M6214" s="49"/>
    </row>
    <row r="6215" spans="6:13" x14ac:dyDescent="0.25">
      <c r="F6215" t="s">
        <v>7236</v>
      </c>
      <c r="G6215">
        <v>75395</v>
      </c>
      <c r="H6215">
        <v>8235</v>
      </c>
      <c r="I6215" s="25" t="s">
        <v>2639</v>
      </c>
      <c r="J6215" t="s">
        <v>3043</v>
      </c>
      <c r="M6215" s="49"/>
    </row>
    <row r="6216" spans="6:13" x14ac:dyDescent="0.25">
      <c r="F6216" t="s">
        <v>7237</v>
      </c>
      <c r="G6216">
        <v>21756</v>
      </c>
      <c r="H6216">
        <v>3352</v>
      </c>
      <c r="I6216" s="25" t="s">
        <v>2695</v>
      </c>
      <c r="J6216" t="s">
        <v>2700</v>
      </c>
      <c r="M6216" s="49"/>
    </row>
    <row r="6217" spans="6:13" x14ac:dyDescent="0.25">
      <c r="F6217" t="s">
        <v>7238</v>
      </c>
      <c r="G6217">
        <v>25872</v>
      </c>
      <c r="H6217">
        <v>1054</v>
      </c>
      <c r="I6217" s="25" t="s">
        <v>2706</v>
      </c>
      <c r="J6217" t="s">
        <v>2816</v>
      </c>
      <c r="M6217" s="49"/>
    </row>
    <row r="6218" spans="6:13" x14ac:dyDescent="0.25">
      <c r="F6218" t="s">
        <v>7239</v>
      </c>
      <c r="G6218">
        <v>89296</v>
      </c>
      <c r="H6218">
        <v>9775</v>
      </c>
      <c r="I6218" s="25" t="s">
        <v>2671</v>
      </c>
      <c r="J6218" t="s">
        <v>3039</v>
      </c>
      <c r="M6218" s="49"/>
    </row>
    <row r="6219" spans="6:13" x14ac:dyDescent="0.25">
      <c r="F6219" t="s">
        <v>7240</v>
      </c>
      <c r="G6219">
        <v>39606</v>
      </c>
      <c r="H6219">
        <v>15090</v>
      </c>
      <c r="I6219" s="25" t="s">
        <v>2862</v>
      </c>
      <c r="J6219" t="s">
        <v>3003</v>
      </c>
      <c r="M6219" s="49"/>
    </row>
    <row r="6220" spans="6:13" x14ac:dyDescent="0.25">
      <c r="F6220" t="s">
        <v>7241</v>
      </c>
      <c r="G6220">
        <v>74706</v>
      </c>
      <c r="H6220">
        <v>8225</v>
      </c>
      <c r="I6220" s="25" t="s">
        <v>2639</v>
      </c>
      <c r="J6220" t="s">
        <v>2729</v>
      </c>
      <c r="M6220" s="49"/>
    </row>
    <row r="6221" spans="6:13" x14ac:dyDescent="0.25">
      <c r="F6221" t="s">
        <v>7242</v>
      </c>
      <c r="G6221">
        <v>24367</v>
      </c>
      <c r="H6221">
        <v>1058</v>
      </c>
      <c r="I6221" s="25" t="s">
        <v>2706</v>
      </c>
      <c r="J6221" t="s">
        <v>2707</v>
      </c>
      <c r="M6221" s="49"/>
    </row>
    <row r="6222" spans="6:13" x14ac:dyDescent="0.25">
      <c r="F6222" t="s">
        <v>7243</v>
      </c>
      <c r="G6222">
        <v>49179</v>
      </c>
      <c r="H6222">
        <v>3459</v>
      </c>
      <c r="I6222" s="25" t="s">
        <v>2695</v>
      </c>
      <c r="J6222" t="s">
        <v>2913</v>
      </c>
      <c r="M6222" s="49"/>
    </row>
    <row r="6223" spans="6:13" x14ac:dyDescent="0.25">
      <c r="F6223" t="s">
        <v>7244</v>
      </c>
      <c r="G6223">
        <v>94486</v>
      </c>
      <c r="H6223">
        <v>9271</v>
      </c>
      <c r="I6223" s="25" t="s">
        <v>2671</v>
      </c>
      <c r="J6223" t="s">
        <v>2793</v>
      </c>
      <c r="M6223" s="49"/>
    </row>
    <row r="6224" spans="6:13" x14ac:dyDescent="0.25">
      <c r="F6224" t="s">
        <v>7245</v>
      </c>
      <c r="G6224">
        <v>27711</v>
      </c>
      <c r="H6224">
        <v>3356</v>
      </c>
      <c r="I6224" s="25" t="s">
        <v>2695</v>
      </c>
      <c r="J6224" t="s">
        <v>2916</v>
      </c>
      <c r="M6224" s="49"/>
    </row>
    <row r="6225" spans="6:13" x14ac:dyDescent="0.25">
      <c r="F6225" t="s">
        <v>7246</v>
      </c>
      <c r="G6225">
        <v>6386</v>
      </c>
      <c r="H6225">
        <v>15082</v>
      </c>
      <c r="I6225" s="25" t="s">
        <v>2862</v>
      </c>
      <c r="J6225" t="s">
        <v>2863</v>
      </c>
      <c r="M6225" s="49"/>
    </row>
    <row r="6226" spans="6:13" x14ac:dyDescent="0.25">
      <c r="F6226" t="s">
        <v>7247</v>
      </c>
      <c r="G6226">
        <v>37520</v>
      </c>
      <c r="H6226">
        <v>3159</v>
      </c>
      <c r="I6226" s="25" t="s">
        <v>2695</v>
      </c>
      <c r="J6226" t="s">
        <v>2714</v>
      </c>
      <c r="M6226" s="49"/>
    </row>
    <row r="6227" spans="6:13" x14ac:dyDescent="0.25">
      <c r="F6227" t="s">
        <v>7248</v>
      </c>
      <c r="G6227">
        <v>24783</v>
      </c>
      <c r="H6227">
        <v>1058</v>
      </c>
      <c r="I6227" s="25" t="s">
        <v>2706</v>
      </c>
      <c r="J6227" t="s">
        <v>2707</v>
      </c>
      <c r="M6227" s="49"/>
    </row>
    <row r="6228" spans="6:13" x14ac:dyDescent="0.25">
      <c r="F6228" t="s">
        <v>7249</v>
      </c>
      <c r="G6228">
        <v>56340</v>
      </c>
      <c r="H6228">
        <v>7141</v>
      </c>
      <c r="I6228" s="25" t="s">
        <v>2744</v>
      </c>
      <c r="J6228" t="s">
        <v>3009</v>
      </c>
      <c r="M6228" s="49"/>
    </row>
    <row r="6229" spans="6:13" x14ac:dyDescent="0.25">
      <c r="F6229" t="s">
        <v>7250</v>
      </c>
      <c r="G6229">
        <v>25590</v>
      </c>
      <c r="H6229">
        <v>1058</v>
      </c>
      <c r="I6229" s="25" t="s">
        <v>2706</v>
      </c>
      <c r="J6229" t="s">
        <v>2707</v>
      </c>
      <c r="M6229" s="49"/>
    </row>
    <row r="6230" spans="6:13" x14ac:dyDescent="0.25">
      <c r="F6230" t="s">
        <v>7251</v>
      </c>
      <c r="G6230">
        <v>38835</v>
      </c>
      <c r="H6230">
        <v>15085</v>
      </c>
      <c r="I6230" s="25" t="s">
        <v>2862</v>
      </c>
      <c r="J6230" t="s">
        <v>2799</v>
      </c>
      <c r="M6230" s="49"/>
    </row>
    <row r="6231" spans="6:13" x14ac:dyDescent="0.25">
      <c r="F6231" t="s">
        <v>7252</v>
      </c>
      <c r="G6231">
        <v>73760</v>
      </c>
      <c r="H6231">
        <v>8116</v>
      </c>
      <c r="I6231" s="25" t="s">
        <v>2639</v>
      </c>
      <c r="J6231" t="s">
        <v>2834</v>
      </c>
      <c r="M6231" s="49"/>
    </row>
    <row r="6232" spans="6:13" x14ac:dyDescent="0.25">
      <c r="F6232" t="s">
        <v>7253</v>
      </c>
      <c r="G6232">
        <v>97645</v>
      </c>
      <c r="H6232">
        <v>9673</v>
      </c>
      <c r="I6232" s="25" t="s">
        <v>2671</v>
      </c>
      <c r="J6232" t="s">
        <v>3297</v>
      </c>
      <c r="M6232" s="49"/>
    </row>
    <row r="6233" spans="6:13" x14ac:dyDescent="0.25">
      <c r="F6233" t="s">
        <v>7254</v>
      </c>
      <c r="G6233">
        <v>67574</v>
      </c>
      <c r="H6233">
        <v>7331</v>
      </c>
      <c r="I6233" s="25" t="s">
        <v>2744</v>
      </c>
      <c r="J6233" t="s">
        <v>2650</v>
      </c>
      <c r="M6233" s="49"/>
    </row>
    <row r="6234" spans="6:13" x14ac:dyDescent="0.25">
      <c r="F6234" t="s">
        <v>7255</v>
      </c>
      <c r="G6234">
        <v>88356</v>
      </c>
      <c r="H6234">
        <v>8437</v>
      </c>
      <c r="I6234" s="25" t="s">
        <v>2639</v>
      </c>
      <c r="J6234" t="s">
        <v>3341</v>
      </c>
      <c r="M6234" s="49"/>
    </row>
    <row r="6235" spans="6:13" x14ac:dyDescent="0.25">
      <c r="F6235" t="s">
        <v>7256</v>
      </c>
      <c r="G6235">
        <v>4749</v>
      </c>
      <c r="H6235">
        <v>14522</v>
      </c>
      <c r="I6235" s="25" t="s">
        <v>2756</v>
      </c>
      <c r="J6235" t="s">
        <v>2721</v>
      </c>
      <c r="M6235" s="49"/>
    </row>
    <row r="6236" spans="6:13" x14ac:dyDescent="0.25">
      <c r="F6236" t="s">
        <v>7257</v>
      </c>
      <c r="G6236">
        <v>26842</v>
      </c>
      <c r="H6236">
        <v>3457</v>
      </c>
      <c r="I6236" s="25" t="s">
        <v>2695</v>
      </c>
      <c r="J6236" t="s">
        <v>2841</v>
      </c>
      <c r="M6236" s="49"/>
    </row>
    <row r="6237" spans="6:13" x14ac:dyDescent="0.25">
      <c r="F6237" t="s">
        <v>7258</v>
      </c>
      <c r="G6237">
        <v>76684</v>
      </c>
      <c r="H6237">
        <v>8215</v>
      </c>
      <c r="I6237" s="25" t="s">
        <v>2639</v>
      </c>
      <c r="J6237" t="s">
        <v>3345</v>
      </c>
      <c r="M6237" s="49"/>
    </row>
    <row r="6238" spans="6:13" x14ac:dyDescent="0.25">
      <c r="F6238" t="s">
        <v>7259</v>
      </c>
      <c r="G6238">
        <v>2899</v>
      </c>
      <c r="H6238">
        <v>14626</v>
      </c>
      <c r="I6238" s="25" t="s">
        <v>2756</v>
      </c>
      <c r="J6238" t="s">
        <v>2771</v>
      </c>
      <c r="M6238" s="49"/>
    </row>
    <row r="6239" spans="6:13" x14ac:dyDescent="0.25">
      <c r="F6239" t="s">
        <v>7260</v>
      </c>
      <c r="G6239">
        <v>17424</v>
      </c>
      <c r="H6239">
        <v>13075</v>
      </c>
      <c r="I6239" s="25" t="s">
        <v>2812</v>
      </c>
      <c r="J6239" t="s">
        <v>2781</v>
      </c>
      <c r="M6239" s="49"/>
    </row>
    <row r="6240" spans="6:13" x14ac:dyDescent="0.25">
      <c r="F6240" t="s">
        <v>7261</v>
      </c>
      <c r="G6240">
        <v>76470</v>
      </c>
      <c r="H6240">
        <v>8216</v>
      </c>
      <c r="I6240" s="25" t="s">
        <v>2639</v>
      </c>
      <c r="J6240" t="s">
        <v>3185</v>
      </c>
      <c r="M6240" s="49"/>
    </row>
    <row r="6241" spans="6:13" x14ac:dyDescent="0.25">
      <c r="F6241" t="s">
        <v>7262</v>
      </c>
      <c r="G6241">
        <v>75443</v>
      </c>
      <c r="H6241">
        <v>8236</v>
      </c>
      <c r="I6241" s="25" t="s">
        <v>2639</v>
      </c>
      <c r="J6241" t="s">
        <v>3708</v>
      </c>
      <c r="M6241" s="49"/>
    </row>
    <row r="6242" spans="6:13" x14ac:dyDescent="0.25">
      <c r="F6242" t="s">
        <v>7263</v>
      </c>
      <c r="G6242">
        <v>73113</v>
      </c>
      <c r="H6242">
        <v>8117</v>
      </c>
      <c r="I6242" s="25" t="s">
        <v>2639</v>
      </c>
      <c r="J6242" t="s">
        <v>2710</v>
      </c>
      <c r="M6242" s="49"/>
    </row>
    <row r="6243" spans="6:13" x14ac:dyDescent="0.25">
      <c r="F6243" t="s">
        <v>7264</v>
      </c>
      <c r="G6243">
        <v>25591</v>
      </c>
      <c r="H6243">
        <v>1061</v>
      </c>
      <c r="I6243" s="25" t="s">
        <v>2706</v>
      </c>
      <c r="J6243" t="s">
        <v>2998</v>
      </c>
      <c r="M6243" s="49"/>
    </row>
    <row r="6244" spans="6:13" x14ac:dyDescent="0.25">
      <c r="F6244" t="s">
        <v>7265</v>
      </c>
      <c r="G6244">
        <v>1458</v>
      </c>
      <c r="H6244">
        <v>14625</v>
      </c>
      <c r="I6244" s="25" t="s">
        <v>2756</v>
      </c>
      <c r="J6244" t="s">
        <v>2662</v>
      </c>
      <c r="M6244" s="49"/>
    </row>
    <row r="6245" spans="6:13" x14ac:dyDescent="0.25">
      <c r="F6245" t="s">
        <v>7266</v>
      </c>
      <c r="G6245">
        <v>77883</v>
      </c>
      <c r="H6245">
        <v>8317</v>
      </c>
      <c r="I6245" s="25" t="s">
        <v>2639</v>
      </c>
      <c r="J6245" t="s">
        <v>2692</v>
      </c>
      <c r="M6245" s="49"/>
    </row>
    <row r="6246" spans="6:13" x14ac:dyDescent="0.25">
      <c r="F6246" t="s">
        <v>7267</v>
      </c>
      <c r="G6246">
        <v>91242</v>
      </c>
      <c r="H6246">
        <v>9574</v>
      </c>
      <c r="I6246" s="25" t="s">
        <v>2671</v>
      </c>
      <c r="J6246" t="s">
        <v>2912</v>
      </c>
      <c r="M6246" s="49"/>
    </row>
    <row r="6247" spans="6:13" x14ac:dyDescent="0.25">
      <c r="F6247" t="s">
        <v>7268</v>
      </c>
      <c r="G6247">
        <v>31868</v>
      </c>
      <c r="H6247">
        <v>3255</v>
      </c>
      <c r="I6247" s="25" t="s">
        <v>2695</v>
      </c>
      <c r="J6247" t="s">
        <v>3665</v>
      </c>
      <c r="M6247" s="49"/>
    </row>
    <row r="6248" spans="6:13" x14ac:dyDescent="0.25">
      <c r="F6248" t="s">
        <v>7269</v>
      </c>
      <c r="G6248">
        <v>21259</v>
      </c>
      <c r="H6248">
        <v>3353</v>
      </c>
      <c r="I6248" s="25" t="s">
        <v>2695</v>
      </c>
      <c r="J6248" t="s">
        <v>2797</v>
      </c>
      <c r="M6248" s="49"/>
    </row>
    <row r="6249" spans="6:13" x14ac:dyDescent="0.25">
      <c r="F6249" t="s">
        <v>7270</v>
      </c>
      <c r="G6249">
        <v>67731</v>
      </c>
      <c r="H6249">
        <v>7335</v>
      </c>
      <c r="I6249" s="25" t="s">
        <v>2744</v>
      </c>
      <c r="J6249" t="s">
        <v>3464</v>
      </c>
      <c r="M6249" s="49"/>
    </row>
    <row r="6250" spans="6:13" x14ac:dyDescent="0.25">
      <c r="F6250" t="s">
        <v>7271</v>
      </c>
      <c r="G6250">
        <v>67697</v>
      </c>
      <c r="H6250">
        <v>7335</v>
      </c>
      <c r="I6250" s="25" t="s">
        <v>2744</v>
      </c>
      <c r="J6250" t="s">
        <v>3464</v>
      </c>
      <c r="M6250" s="49"/>
    </row>
    <row r="6251" spans="6:13" x14ac:dyDescent="0.25">
      <c r="F6251" t="s">
        <v>7272</v>
      </c>
      <c r="G6251">
        <v>83624</v>
      </c>
      <c r="H6251">
        <v>9182</v>
      </c>
      <c r="I6251" s="25" t="s">
        <v>2671</v>
      </c>
      <c r="J6251" t="s">
        <v>2875</v>
      </c>
      <c r="M6251" s="49"/>
    </row>
    <row r="6252" spans="6:13" x14ac:dyDescent="0.25">
      <c r="F6252" t="s">
        <v>7273</v>
      </c>
      <c r="G6252">
        <v>21762</v>
      </c>
      <c r="H6252">
        <v>3352</v>
      </c>
      <c r="I6252" s="25" t="s">
        <v>2695</v>
      </c>
      <c r="J6252" t="s">
        <v>2700</v>
      </c>
      <c r="M6252" s="49"/>
    </row>
    <row r="6253" spans="6:13" x14ac:dyDescent="0.25">
      <c r="F6253" t="s">
        <v>7274</v>
      </c>
      <c r="G6253">
        <v>28870</v>
      </c>
      <c r="H6253">
        <v>3361</v>
      </c>
      <c r="I6253" s="25" t="s">
        <v>2695</v>
      </c>
      <c r="J6253" t="s">
        <v>2696</v>
      </c>
      <c r="M6253" s="49"/>
    </row>
    <row r="6254" spans="6:13" x14ac:dyDescent="0.25">
      <c r="F6254" t="s">
        <v>7275</v>
      </c>
      <c r="G6254">
        <v>67166</v>
      </c>
      <c r="H6254">
        <v>7338</v>
      </c>
      <c r="I6254" s="25" t="s">
        <v>2744</v>
      </c>
      <c r="J6254" t="s">
        <v>3069</v>
      </c>
      <c r="M6254" s="49"/>
    </row>
    <row r="6255" spans="6:13" x14ac:dyDescent="0.25">
      <c r="F6255" t="s">
        <v>7276</v>
      </c>
      <c r="G6255">
        <v>77833</v>
      </c>
      <c r="H6255">
        <v>8216</v>
      </c>
      <c r="I6255" s="25" t="s">
        <v>2639</v>
      </c>
      <c r="J6255" t="s">
        <v>3185</v>
      </c>
      <c r="M6255" s="49"/>
    </row>
    <row r="6256" spans="6:13" x14ac:dyDescent="0.25">
      <c r="F6256" t="s">
        <v>7277</v>
      </c>
      <c r="G6256">
        <v>86700</v>
      </c>
      <c r="H6256">
        <v>9779</v>
      </c>
      <c r="I6256" s="25" t="s">
        <v>2671</v>
      </c>
      <c r="J6256" t="s">
        <v>2901</v>
      </c>
      <c r="M6256" s="49"/>
    </row>
    <row r="6257" spans="6:13" x14ac:dyDescent="0.25">
      <c r="F6257" t="s">
        <v>7278</v>
      </c>
      <c r="G6257">
        <v>87724</v>
      </c>
      <c r="H6257">
        <v>9778</v>
      </c>
      <c r="I6257" s="25" t="s">
        <v>2671</v>
      </c>
      <c r="J6257" t="s">
        <v>3081</v>
      </c>
      <c r="M6257" s="49"/>
    </row>
    <row r="6258" spans="6:13" x14ac:dyDescent="0.25">
      <c r="F6258" t="s">
        <v>7279</v>
      </c>
      <c r="G6258">
        <v>85521</v>
      </c>
      <c r="H6258">
        <v>9184</v>
      </c>
      <c r="I6258" s="25" t="s">
        <v>2671</v>
      </c>
      <c r="J6258" t="s">
        <v>3168</v>
      </c>
      <c r="M6258" s="49"/>
    </row>
    <row r="6259" spans="6:13" x14ac:dyDescent="0.25">
      <c r="F6259" t="s">
        <v>7280</v>
      </c>
      <c r="G6259">
        <v>34633</v>
      </c>
      <c r="H6259">
        <v>6634</v>
      </c>
      <c r="I6259" s="25" t="s">
        <v>2667</v>
      </c>
      <c r="J6259" t="s">
        <v>2981</v>
      </c>
      <c r="M6259" s="49"/>
    </row>
    <row r="6260" spans="6:13" x14ac:dyDescent="0.25">
      <c r="F6260" t="s">
        <v>7281</v>
      </c>
      <c r="G6260">
        <v>66564</v>
      </c>
      <c r="H6260">
        <v>10043</v>
      </c>
      <c r="I6260" s="25" t="s">
        <v>3470</v>
      </c>
      <c r="J6260" t="s">
        <v>4504</v>
      </c>
      <c r="M6260" s="49"/>
    </row>
    <row r="6261" spans="6:13" x14ac:dyDescent="0.25">
      <c r="F6261" t="s">
        <v>7282</v>
      </c>
      <c r="G6261">
        <v>64853</v>
      </c>
      <c r="H6261">
        <v>6432</v>
      </c>
      <c r="I6261" s="25" t="s">
        <v>2667</v>
      </c>
      <c r="J6261" t="s">
        <v>2959</v>
      </c>
      <c r="M6261" s="49"/>
    </row>
    <row r="6262" spans="6:13" x14ac:dyDescent="0.25">
      <c r="F6262" t="s">
        <v>7283</v>
      </c>
      <c r="G6262">
        <v>94563</v>
      </c>
      <c r="H6262">
        <v>9271</v>
      </c>
      <c r="I6262" s="25" t="s">
        <v>2671</v>
      </c>
      <c r="J6262" t="s">
        <v>2793</v>
      </c>
      <c r="M6262" s="49"/>
    </row>
    <row r="6263" spans="6:13" x14ac:dyDescent="0.25">
      <c r="F6263" t="s">
        <v>7284</v>
      </c>
      <c r="G6263">
        <v>26939</v>
      </c>
      <c r="H6263">
        <v>3461</v>
      </c>
      <c r="I6263" s="25" t="s">
        <v>2695</v>
      </c>
      <c r="J6263" t="s">
        <v>3047</v>
      </c>
      <c r="M6263" s="49"/>
    </row>
    <row r="6264" spans="6:13" x14ac:dyDescent="0.25">
      <c r="F6264" t="s">
        <v>7285</v>
      </c>
      <c r="G6264">
        <v>51491</v>
      </c>
      <c r="H6264">
        <v>5378</v>
      </c>
      <c r="I6264" s="25" t="s">
        <v>2644</v>
      </c>
      <c r="J6264" t="s">
        <v>3530</v>
      </c>
      <c r="M6264" s="49"/>
    </row>
    <row r="6265" spans="6:13" x14ac:dyDescent="0.25">
      <c r="F6265" t="s">
        <v>7286</v>
      </c>
      <c r="G6265">
        <v>73277</v>
      </c>
      <c r="H6265">
        <v>8116</v>
      </c>
      <c r="I6265" s="25" t="s">
        <v>2639</v>
      </c>
      <c r="J6265" t="s">
        <v>2834</v>
      </c>
      <c r="M6265" s="49"/>
    </row>
    <row r="6266" spans="6:13" x14ac:dyDescent="0.25">
      <c r="F6266" t="s">
        <v>7287</v>
      </c>
      <c r="G6266">
        <v>88696</v>
      </c>
      <c r="H6266">
        <v>8435</v>
      </c>
      <c r="I6266" s="25" t="s">
        <v>2639</v>
      </c>
      <c r="J6266" t="s">
        <v>3632</v>
      </c>
      <c r="M6266" s="49"/>
    </row>
    <row r="6267" spans="6:13" x14ac:dyDescent="0.25">
      <c r="F6267" t="s">
        <v>7288</v>
      </c>
      <c r="G6267">
        <v>24811</v>
      </c>
      <c r="H6267">
        <v>1058</v>
      </c>
      <c r="I6267" s="25" t="s">
        <v>2706</v>
      </c>
      <c r="J6267" t="s">
        <v>2707</v>
      </c>
      <c r="M6267" s="49"/>
    </row>
    <row r="6268" spans="6:13" x14ac:dyDescent="0.25">
      <c r="F6268" t="s">
        <v>7289</v>
      </c>
      <c r="G6268">
        <v>2797</v>
      </c>
      <c r="H6268">
        <v>14626</v>
      </c>
      <c r="I6268" s="25" t="s">
        <v>2756</v>
      </c>
      <c r="J6268" t="s">
        <v>2771</v>
      </c>
      <c r="M6268" s="49"/>
    </row>
    <row r="6269" spans="6:13" x14ac:dyDescent="0.25">
      <c r="F6269" t="s">
        <v>7290</v>
      </c>
      <c r="G6269">
        <v>87466</v>
      </c>
      <c r="H6269">
        <v>9780</v>
      </c>
      <c r="I6269" s="25" t="s">
        <v>2671</v>
      </c>
      <c r="J6269" t="s">
        <v>2899</v>
      </c>
      <c r="M6269" s="49"/>
    </row>
    <row r="6270" spans="6:13" x14ac:dyDescent="0.25">
      <c r="F6270" t="s">
        <v>7291</v>
      </c>
      <c r="G6270">
        <v>28876</v>
      </c>
      <c r="H6270">
        <v>3361</v>
      </c>
      <c r="I6270" s="25" t="s">
        <v>2695</v>
      </c>
      <c r="J6270" t="s">
        <v>2696</v>
      </c>
      <c r="M6270" s="49"/>
    </row>
    <row r="6271" spans="6:13" x14ac:dyDescent="0.25">
      <c r="F6271" t="s">
        <v>7292</v>
      </c>
      <c r="G6271">
        <v>24634</v>
      </c>
      <c r="H6271">
        <v>1058</v>
      </c>
      <c r="I6271" s="25" t="s">
        <v>2706</v>
      </c>
      <c r="J6271" t="s">
        <v>2707</v>
      </c>
      <c r="M6271" s="49"/>
    </row>
    <row r="6272" spans="6:13" x14ac:dyDescent="0.25">
      <c r="F6272" t="s">
        <v>2925</v>
      </c>
      <c r="G6272">
        <v>33098</v>
      </c>
      <c r="H6272">
        <v>5774</v>
      </c>
      <c r="I6272" s="25" t="s">
        <v>2644</v>
      </c>
      <c r="J6272" t="s">
        <v>2925</v>
      </c>
      <c r="M6272" s="49"/>
    </row>
    <row r="6273" spans="6:13" x14ac:dyDescent="0.25">
      <c r="F6273" t="s">
        <v>2925</v>
      </c>
      <c r="G6273">
        <v>33104</v>
      </c>
      <c r="H6273">
        <v>5774</v>
      </c>
      <c r="I6273" s="25" t="s">
        <v>2644</v>
      </c>
      <c r="J6273" t="s">
        <v>2925</v>
      </c>
      <c r="M6273" s="49"/>
    </row>
    <row r="6274" spans="6:13" x14ac:dyDescent="0.25">
      <c r="F6274" t="s">
        <v>2925</v>
      </c>
      <c r="G6274">
        <v>33106</v>
      </c>
      <c r="H6274">
        <v>5774</v>
      </c>
      <c r="I6274" s="25" t="s">
        <v>2644</v>
      </c>
      <c r="J6274" t="s">
        <v>2925</v>
      </c>
      <c r="M6274" s="49"/>
    </row>
    <row r="6275" spans="6:13" x14ac:dyDescent="0.25">
      <c r="F6275" t="s">
        <v>2925</v>
      </c>
      <c r="G6275">
        <v>33102</v>
      </c>
      <c r="H6275">
        <v>5774</v>
      </c>
      <c r="I6275" s="25" t="s">
        <v>2644</v>
      </c>
      <c r="J6275" t="s">
        <v>2925</v>
      </c>
      <c r="M6275" s="49"/>
    </row>
    <row r="6276" spans="6:13" x14ac:dyDescent="0.25">
      <c r="F6276" t="s">
        <v>2925</v>
      </c>
      <c r="G6276">
        <v>33100</v>
      </c>
      <c r="H6276">
        <v>5774</v>
      </c>
      <c r="I6276" s="25" t="s">
        <v>2644</v>
      </c>
      <c r="J6276" t="s">
        <v>2925</v>
      </c>
      <c r="M6276" s="49"/>
    </row>
    <row r="6277" spans="6:13" x14ac:dyDescent="0.25">
      <c r="F6277" t="s">
        <v>7293</v>
      </c>
      <c r="G6277">
        <v>82396</v>
      </c>
      <c r="H6277">
        <v>9190</v>
      </c>
      <c r="I6277" s="25" t="s">
        <v>2671</v>
      </c>
      <c r="J6277" t="s">
        <v>3038</v>
      </c>
      <c r="M6277" s="49"/>
    </row>
    <row r="6278" spans="6:13" x14ac:dyDescent="0.25">
      <c r="F6278" t="s">
        <v>7294</v>
      </c>
      <c r="G6278">
        <v>25794</v>
      </c>
      <c r="H6278">
        <v>1051</v>
      </c>
      <c r="I6278" s="25" t="s">
        <v>2706</v>
      </c>
      <c r="J6278" t="s">
        <v>2718</v>
      </c>
      <c r="M6278" s="49"/>
    </row>
    <row r="6279" spans="6:13" x14ac:dyDescent="0.25">
      <c r="F6279" t="s">
        <v>7295</v>
      </c>
      <c r="G6279">
        <v>93351</v>
      </c>
      <c r="H6279">
        <v>9273</v>
      </c>
      <c r="I6279" s="25" t="s">
        <v>2671</v>
      </c>
      <c r="J6279" t="s">
        <v>2675</v>
      </c>
      <c r="M6279" s="49"/>
    </row>
    <row r="6280" spans="6:13" x14ac:dyDescent="0.25">
      <c r="F6280" t="s">
        <v>7296</v>
      </c>
      <c r="G6280">
        <v>83349</v>
      </c>
      <c r="H6280">
        <v>9189</v>
      </c>
      <c r="I6280" s="25" t="s">
        <v>2671</v>
      </c>
      <c r="J6280" t="s">
        <v>3028</v>
      </c>
      <c r="M6280" s="49"/>
    </row>
    <row r="6281" spans="6:13" x14ac:dyDescent="0.25">
      <c r="F6281" t="s">
        <v>7297</v>
      </c>
      <c r="G6281">
        <v>19075</v>
      </c>
      <c r="H6281">
        <v>13076</v>
      </c>
      <c r="I6281" s="25" t="s">
        <v>2812</v>
      </c>
      <c r="J6281" t="s">
        <v>2855</v>
      </c>
      <c r="M6281" s="49"/>
    </row>
    <row r="6282" spans="6:13" x14ac:dyDescent="0.25">
      <c r="F6282" t="s">
        <v>7298</v>
      </c>
      <c r="G6282">
        <v>16341</v>
      </c>
      <c r="H6282">
        <v>12060</v>
      </c>
      <c r="I6282" s="25" t="s">
        <v>2977</v>
      </c>
      <c r="J6282" t="s">
        <v>2661</v>
      </c>
      <c r="M6282" s="49"/>
    </row>
    <row r="6283" spans="6:13" x14ac:dyDescent="0.25">
      <c r="F6283" t="s">
        <v>7299</v>
      </c>
      <c r="G6283">
        <v>23689</v>
      </c>
      <c r="H6283">
        <v>1055</v>
      </c>
      <c r="I6283" s="25" t="s">
        <v>2706</v>
      </c>
      <c r="J6283" t="s">
        <v>2806</v>
      </c>
      <c r="M6283" s="49"/>
    </row>
    <row r="6284" spans="6:13" x14ac:dyDescent="0.25">
      <c r="F6284" t="s">
        <v>7300</v>
      </c>
      <c r="G6284">
        <v>26871</v>
      </c>
      <c r="H6284">
        <v>3454</v>
      </c>
      <c r="I6284" s="25" t="s">
        <v>2695</v>
      </c>
      <c r="J6284" t="s">
        <v>2739</v>
      </c>
      <c r="M6284" s="49"/>
    </row>
    <row r="6285" spans="6:13" x14ac:dyDescent="0.25">
      <c r="F6285" t="s">
        <v>7301</v>
      </c>
      <c r="G6285">
        <v>91788</v>
      </c>
      <c r="H6285">
        <v>9577</v>
      </c>
      <c r="I6285" s="25" t="s">
        <v>2671</v>
      </c>
      <c r="J6285" t="s">
        <v>2678</v>
      </c>
      <c r="M6285" s="49"/>
    </row>
    <row r="6286" spans="6:13" x14ac:dyDescent="0.25">
      <c r="F6286" t="s">
        <v>2928</v>
      </c>
      <c r="G6286">
        <v>19370</v>
      </c>
      <c r="H6286">
        <v>13076</v>
      </c>
      <c r="I6286" s="25" t="s">
        <v>2812</v>
      </c>
      <c r="J6286" t="s">
        <v>2855</v>
      </c>
      <c r="M6286" s="49"/>
    </row>
    <row r="6287" spans="6:13" x14ac:dyDescent="0.25">
      <c r="F6287" t="s">
        <v>7302</v>
      </c>
      <c r="G6287">
        <v>92711</v>
      </c>
      <c r="H6287">
        <v>9374</v>
      </c>
      <c r="I6287" s="25" t="s">
        <v>2671</v>
      </c>
      <c r="J6287" t="s">
        <v>3041</v>
      </c>
      <c r="M6287" s="49"/>
    </row>
    <row r="6288" spans="6:13" x14ac:dyDescent="0.25">
      <c r="F6288" t="s">
        <v>7303</v>
      </c>
      <c r="G6288">
        <v>94365</v>
      </c>
      <c r="H6288">
        <v>9278</v>
      </c>
      <c r="I6288" s="25" t="s">
        <v>2671</v>
      </c>
      <c r="J6288" t="s">
        <v>2791</v>
      </c>
      <c r="M6288" s="49"/>
    </row>
    <row r="6289" spans="6:13" x14ac:dyDescent="0.25">
      <c r="F6289" t="s">
        <v>7304</v>
      </c>
      <c r="G6289">
        <v>38470</v>
      </c>
      <c r="H6289">
        <v>3151</v>
      </c>
      <c r="I6289" s="25" t="s">
        <v>2695</v>
      </c>
      <c r="J6289" t="s">
        <v>2747</v>
      </c>
      <c r="M6289" s="49"/>
    </row>
    <row r="6290" spans="6:13" x14ac:dyDescent="0.25">
      <c r="F6290" t="s">
        <v>7305</v>
      </c>
      <c r="G6290">
        <v>92331</v>
      </c>
      <c r="H6290">
        <v>9373</v>
      </c>
      <c r="I6290" s="25" t="s">
        <v>2671</v>
      </c>
      <c r="J6290" t="s">
        <v>3512</v>
      </c>
      <c r="M6290" s="49"/>
    </row>
    <row r="6291" spans="6:13" x14ac:dyDescent="0.25">
      <c r="F6291" t="s">
        <v>7306</v>
      </c>
      <c r="G6291">
        <v>85599</v>
      </c>
      <c r="H6291">
        <v>9175</v>
      </c>
      <c r="I6291" s="25" t="s">
        <v>2671</v>
      </c>
      <c r="J6291" t="s">
        <v>3121</v>
      </c>
      <c r="M6291" s="49"/>
    </row>
    <row r="6292" spans="6:13" x14ac:dyDescent="0.25">
      <c r="F6292" t="s">
        <v>7307</v>
      </c>
      <c r="G6292">
        <v>97846</v>
      </c>
      <c r="H6292">
        <v>9677</v>
      </c>
      <c r="I6292" s="25" t="s">
        <v>2671</v>
      </c>
      <c r="J6292" t="s">
        <v>3148</v>
      </c>
      <c r="M6292" s="49"/>
    </row>
    <row r="6293" spans="6:13" x14ac:dyDescent="0.25">
      <c r="F6293" t="s">
        <v>7308</v>
      </c>
      <c r="G6293">
        <v>17309</v>
      </c>
      <c r="H6293">
        <v>13075</v>
      </c>
      <c r="I6293" s="25" t="s">
        <v>2812</v>
      </c>
      <c r="J6293" t="s">
        <v>2781</v>
      </c>
      <c r="M6293" s="49"/>
    </row>
    <row r="6294" spans="6:13" x14ac:dyDescent="0.25">
      <c r="F6294" t="s">
        <v>2819</v>
      </c>
      <c r="G6294">
        <v>94034</v>
      </c>
      <c r="H6294">
        <v>9262</v>
      </c>
      <c r="I6294" s="25" t="s">
        <v>2671</v>
      </c>
      <c r="J6294" t="s">
        <v>7309</v>
      </c>
      <c r="M6294" s="49"/>
    </row>
    <row r="6295" spans="6:13" x14ac:dyDescent="0.25">
      <c r="F6295" t="s">
        <v>2819</v>
      </c>
      <c r="G6295">
        <v>94036</v>
      </c>
      <c r="H6295">
        <v>9262</v>
      </c>
      <c r="I6295" s="25" t="s">
        <v>2671</v>
      </c>
      <c r="J6295" t="s">
        <v>7309</v>
      </c>
      <c r="M6295" s="49"/>
    </row>
    <row r="6296" spans="6:13" x14ac:dyDescent="0.25">
      <c r="F6296" t="s">
        <v>2819</v>
      </c>
      <c r="G6296">
        <v>94032</v>
      </c>
      <c r="H6296">
        <v>9262</v>
      </c>
      <c r="I6296" s="25" t="s">
        <v>2671</v>
      </c>
      <c r="J6296" t="s">
        <v>7309</v>
      </c>
      <c r="M6296" s="49"/>
    </row>
    <row r="6297" spans="6:13" x14ac:dyDescent="0.25">
      <c r="F6297" t="s">
        <v>2819</v>
      </c>
      <c r="G6297">
        <v>94036</v>
      </c>
      <c r="H6297">
        <v>9275</v>
      </c>
      <c r="I6297" s="25" t="s">
        <v>2671</v>
      </c>
      <c r="J6297" t="s">
        <v>2819</v>
      </c>
      <c r="M6297" s="49"/>
    </row>
    <row r="6298" spans="6:13" x14ac:dyDescent="0.25">
      <c r="F6298" t="s">
        <v>7310</v>
      </c>
      <c r="G6298">
        <v>85669</v>
      </c>
      <c r="H6298">
        <v>9177</v>
      </c>
      <c r="I6298" s="25" t="s">
        <v>2671</v>
      </c>
      <c r="J6298" t="s">
        <v>3536</v>
      </c>
      <c r="M6298" s="49"/>
    </row>
    <row r="6299" spans="6:13" x14ac:dyDescent="0.25">
      <c r="F6299" t="s">
        <v>7311</v>
      </c>
      <c r="G6299">
        <v>94265</v>
      </c>
      <c r="H6299">
        <v>9276</v>
      </c>
      <c r="I6299" s="25" t="s">
        <v>2671</v>
      </c>
      <c r="J6299" t="s">
        <v>2699</v>
      </c>
      <c r="M6299" s="49"/>
    </row>
    <row r="6300" spans="6:13" x14ac:dyDescent="0.25">
      <c r="F6300" t="s">
        <v>7312</v>
      </c>
      <c r="G6300">
        <v>30982</v>
      </c>
      <c r="H6300">
        <v>3241</v>
      </c>
      <c r="I6300" s="25" t="s">
        <v>2695</v>
      </c>
      <c r="J6300" t="s">
        <v>2942</v>
      </c>
      <c r="M6300" s="49"/>
    </row>
    <row r="6301" spans="6:13" x14ac:dyDescent="0.25">
      <c r="F6301" t="s">
        <v>7313</v>
      </c>
      <c r="G6301">
        <v>85307</v>
      </c>
      <c r="H6301">
        <v>9178</v>
      </c>
      <c r="I6301" s="25" t="s">
        <v>2671</v>
      </c>
      <c r="J6301" t="s">
        <v>2936</v>
      </c>
      <c r="M6301" s="49"/>
    </row>
    <row r="6302" spans="6:13" x14ac:dyDescent="0.25">
      <c r="F6302" t="s">
        <v>7313</v>
      </c>
      <c r="G6302">
        <v>85307</v>
      </c>
      <c r="H6302">
        <v>9186</v>
      </c>
      <c r="I6302" s="25" t="s">
        <v>2671</v>
      </c>
      <c r="J6302" t="s">
        <v>3215</v>
      </c>
      <c r="M6302" s="49"/>
    </row>
    <row r="6303" spans="6:13" x14ac:dyDescent="0.25">
      <c r="F6303" t="s">
        <v>7314</v>
      </c>
      <c r="G6303">
        <v>7952</v>
      </c>
      <c r="H6303">
        <v>14523</v>
      </c>
      <c r="I6303" s="25" t="s">
        <v>2756</v>
      </c>
      <c r="J6303" t="s">
        <v>2757</v>
      </c>
      <c r="M6303" s="49"/>
    </row>
    <row r="6304" spans="6:13" x14ac:dyDescent="0.25">
      <c r="F6304" t="s">
        <v>7315</v>
      </c>
      <c r="G6304">
        <v>95701</v>
      </c>
      <c r="H6304">
        <v>9377</v>
      </c>
      <c r="I6304" s="25" t="s">
        <v>2671</v>
      </c>
      <c r="J6304" t="s">
        <v>3014</v>
      </c>
      <c r="M6304" s="49"/>
    </row>
    <row r="6305" spans="6:13" x14ac:dyDescent="0.25">
      <c r="F6305" t="s">
        <v>7316</v>
      </c>
      <c r="G6305">
        <v>4523</v>
      </c>
      <c r="H6305">
        <v>14729</v>
      </c>
      <c r="I6305" s="25" t="s">
        <v>2756</v>
      </c>
      <c r="J6305" t="s">
        <v>3305</v>
      </c>
      <c r="M6305" s="49"/>
    </row>
    <row r="6306" spans="6:13" x14ac:dyDescent="0.25">
      <c r="F6306" t="s">
        <v>7317</v>
      </c>
      <c r="G6306">
        <v>91257</v>
      </c>
      <c r="H6306">
        <v>9472</v>
      </c>
      <c r="I6306" s="25" t="s">
        <v>2671</v>
      </c>
      <c r="J6306" t="s">
        <v>2801</v>
      </c>
      <c r="M6306" s="49"/>
    </row>
    <row r="6307" spans="6:13" x14ac:dyDescent="0.25">
      <c r="F6307" t="s">
        <v>2930</v>
      </c>
      <c r="G6307">
        <v>31224</v>
      </c>
      <c r="H6307">
        <v>3157</v>
      </c>
      <c r="I6307" s="25" t="s">
        <v>2695</v>
      </c>
      <c r="J6307" t="s">
        <v>2930</v>
      </c>
      <c r="M6307" s="49"/>
    </row>
    <row r="6308" spans="6:13" x14ac:dyDescent="0.25">
      <c r="F6308" t="s">
        <v>2930</v>
      </c>
      <c r="G6308">
        <v>31226</v>
      </c>
      <c r="H6308">
        <v>3157</v>
      </c>
      <c r="I6308" s="25" t="s">
        <v>2695</v>
      </c>
      <c r="J6308" t="s">
        <v>2930</v>
      </c>
      <c r="M6308" s="49"/>
    </row>
    <row r="6309" spans="6:13" x14ac:dyDescent="0.25">
      <c r="F6309" t="s">
        <v>2930</v>
      </c>
      <c r="G6309">
        <v>31228</v>
      </c>
      <c r="H6309">
        <v>3157</v>
      </c>
      <c r="I6309" s="25" t="s">
        <v>2695</v>
      </c>
      <c r="J6309" t="s">
        <v>2930</v>
      </c>
      <c r="M6309" s="49"/>
    </row>
    <row r="6310" spans="6:13" x14ac:dyDescent="0.25">
      <c r="F6310" t="s">
        <v>7318</v>
      </c>
      <c r="G6310">
        <v>82380</v>
      </c>
      <c r="H6310">
        <v>9190</v>
      </c>
      <c r="I6310" s="25" t="s">
        <v>2671</v>
      </c>
      <c r="J6310" t="s">
        <v>3038</v>
      </c>
      <c r="M6310" s="49"/>
    </row>
    <row r="6311" spans="6:13" x14ac:dyDescent="0.25">
      <c r="F6311" t="s">
        <v>7319</v>
      </c>
      <c r="G6311">
        <v>86971</v>
      </c>
      <c r="H6311">
        <v>9190</v>
      </c>
      <c r="I6311" s="25" t="s">
        <v>2671</v>
      </c>
      <c r="J6311" t="s">
        <v>3038</v>
      </c>
      <c r="M6311" s="49"/>
    </row>
    <row r="6312" spans="6:13" x14ac:dyDescent="0.25">
      <c r="F6312" t="s">
        <v>7320</v>
      </c>
      <c r="G6312">
        <v>3185</v>
      </c>
      <c r="H6312">
        <v>12071</v>
      </c>
      <c r="I6312" s="25" t="s">
        <v>2977</v>
      </c>
      <c r="J6312" t="s">
        <v>3985</v>
      </c>
      <c r="M6312" s="49"/>
    </row>
    <row r="6313" spans="6:13" x14ac:dyDescent="0.25">
      <c r="F6313" t="s">
        <v>7321</v>
      </c>
      <c r="G6313">
        <v>54331</v>
      </c>
      <c r="H6313">
        <v>7235</v>
      </c>
      <c r="I6313" s="25" t="s">
        <v>2744</v>
      </c>
      <c r="J6313" t="s">
        <v>3016</v>
      </c>
      <c r="M6313" s="49"/>
    </row>
    <row r="6314" spans="6:13" x14ac:dyDescent="0.25">
      <c r="F6314" t="s">
        <v>7321</v>
      </c>
      <c r="G6314">
        <v>54331</v>
      </c>
      <c r="H6314">
        <v>7235</v>
      </c>
      <c r="I6314" s="25" t="s">
        <v>2744</v>
      </c>
      <c r="J6314" t="s">
        <v>3016</v>
      </c>
      <c r="M6314" s="49"/>
    </row>
    <row r="6315" spans="6:13" x14ac:dyDescent="0.25">
      <c r="F6315" t="s">
        <v>7322</v>
      </c>
      <c r="G6315">
        <v>54570</v>
      </c>
      <c r="H6315">
        <v>7233</v>
      </c>
      <c r="I6315" s="25" t="s">
        <v>2744</v>
      </c>
      <c r="J6315" t="s">
        <v>3037</v>
      </c>
      <c r="M6315" s="49"/>
    </row>
    <row r="6316" spans="6:13" x14ac:dyDescent="0.25">
      <c r="F6316" t="s">
        <v>7322</v>
      </c>
      <c r="G6316">
        <v>54570</v>
      </c>
      <c r="H6316">
        <v>7233</v>
      </c>
      <c r="I6316" s="25" t="s">
        <v>2744</v>
      </c>
      <c r="J6316" t="s">
        <v>3037</v>
      </c>
      <c r="M6316" s="49"/>
    </row>
    <row r="6317" spans="6:13" x14ac:dyDescent="0.25">
      <c r="F6317" t="s">
        <v>7323</v>
      </c>
      <c r="G6317">
        <v>93482</v>
      </c>
      <c r="H6317">
        <v>9372</v>
      </c>
      <c r="I6317" s="25" t="s">
        <v>2671</v>
      </c>
      <c r="J6317" t="s">
        <v>3144</v>
      </c>
      <c r="M6317" s="49"/>
    </row>
    <row r="6318" spans="6:13" x14ac:dyDescent="0.25">
      <c r="F6318" t="s">
        <v>7324</v>
      </c>
      <c r="G6318">
        <v>9322</v>
      </c>
      <c r="H6318">
        <v>14522</v>
      </c>
      <c r="I6318" s="25" t="s">
        <v>2756</v>
      </c>
      <c r="J6318" t="s">
        <v>2721</v>
      </c>
      <c r="M6318" s="49"/>
    </row>
    <row r="6319" spans="6:13" x14ac:dyDescent="0.25">
      <c r="F6319" t="s">
        <v>7325</v>
      </c>
      <c r="G6319">
        <v>17328</v>
      </c>
      <c r="H6319">
        <v>13075</v>
      </c>
      <c r="I6319" s="25" t="s">
        <v>2812</v>
      </c>
      <c r="J6319" t="s">
        <v>2781</v>
      </c>
      <c r="M6319" s="49"/>
    </row>
    <row r="6320" spans="6:13" x14ac:dyDescent="0.25">
      <c r="F6320" t="s">
        <v>7326</v>
      </c>
      <c r="G6320">
        <v>31621</v>
      </c>
      <c r="H6320">
        <v>3256</v>
      </c>
      <c r="I6320" s="25" t="s">
        <v>2695</v>
      </c>
      <c r="J6320" t="s">
        <v>2892</v>
      </c>
      <c r="M6320" s="49"/>
    </row>
    <row r="6321" spans="6:13" x14ac:dyDescent="0.25">
      <c r="F6321" t="s">
        <v>7327</v>
      </c>
      <c r="G6321">
        <v>82349</v>
      </c>
      <c r="H6321">
        <v>9188</v>
      </c>
      <c r="I6321" s="25" t="s">
        <v>2671</v>
      </c>
      <c r="J6321" t="s">
        <v>3102</v>
      </c>
      <c r="M6321" s="49"/>
    </row>
    <row r="6322" spans="6:13" x14ac:dyDescent="0.25">
      <c r="F6322" t="s">
        <v>7328</v>
      </c>
      <c r="G6322">
        <v>93080</v>
      </c>
      <c r="H6322">
        <v>9375</v>
      </c>
      <c r="I6322" s="25" t="s">
        <v>2671</v>
      </c>
      <c r="J6322" t="s">
        <v>2986</v>
      </c>
      <c r="M6322" s="49"/>
    </row>
    <row r="6323" spans="6:13" x14ac:dyDescent="0.25">
      <c r="F6323" t="s">
        <v>7329</v>
      </c>
      <c r="G6323">
        <v>82377</v>
      </c>
      <c r="H6323">
        <v>9190</v>
      </c>
      <c r="I6323" s="25" t="s">
        <v>2671</v>
      </c>
      <c r="J6323" t="s">
        <v>3038</v>
      </c>
      <c r="M6323" s="49"/>
    </row>
    <row r="6324" spans="6:13" x14ac:dyDescent="0.25">
      <c r="F6324" t="s">
        <v>7330</v>
      </c>
      <c r="G6324">
        <v>86929</v>
      </c>
      <c r="H6324">
        <v>9181</v>
      </c>
      <c r="I6324" s="25" t="s">
        <v>2671</v>
      </c>
      <c r="J6324" t="s">
        <v>3126</v>
      </c>
      <c r="M6324" s="49"/>
    </row>
    <row r="6325" spans="6:13" x14ac:dyDescent="0.25">
      <c r="F6325" t="s">
        <v>7331</v>
      </c>
      <c r="G6325">
        <v>17217</v>
      </c>
      <c r="H6325">
        <v>13071</v>
      </c>
      <c r="I6325" s="25" t="s">
        <v>2812</v>
      </c>
      <c r="J6325" t="s">
        <v>2712</v>
      </c>
      <c r="M6325" s="49"/>
    </row>
    <row r="6326" spans="6:13" x14ac:dyDescent="0.25">
      <c r="F6326" t="s">
        <v>7332</v>
      </c>
      <c r="G6326">
        <v>94366</v>
      </c>
      <c r="H6326">
        <v>9278</v>
      </c>
      <c r="I6326" s="25" t="s">
        <v>2671</v>
      </c>
      <c r="J6326" t="s">
        <v>2791</v>
      </c>
      <c r="M6326" s="49"/>
    </row>
    <row r="6327" spans="6:13" x14ac:dyDescent="0.25">
      <c r="F6327" t="s">
        <v>7333</v>
      </c>
      <c r="G6327">
        <v>94368</v>
      </c>
      <c r="H6327">
        <v>9278</v>
      </c>
      <c r="I6327" s="25" t="s">
        <v>2671</v>
      </c>
      <c r="J6327" t="s">
        <v>2791</v>
      </c>
      <c r="M6327" s="49"/>
    </row>
    <row r="6328" spans="6:13" x14ac:dyDescent="0.25">
      <c r="F6328" t="s">
        <v>7334</v>
      </c>
      <c r="G6328">
        <v>66706</v>
      </c>
      <c r="H6328">
        <v>10042</v>
      </c>
      <c r="I6328" s="25" t="s">
        <v>3470</v>
      </c>
      <c r="J6328" t="s">
        <v>3471</v>
      </c>
      <c r="M6328" s="49"/>
    </row>
    <row r="6329" spans="6:13" x14ac:dyDescent="0.25">
      <c r="F6329" t="s">
        <v>7335</v>
      </c>
      <c r="G6329">
        <v>19348</v>
      </c>
      <c r="H6329">
        <v>12070</v>
      </c>
      <c r="I6329" s="25" t="s">
        <v>2977</v>
      </c>
      <c r="J6329" t="s">
        <v>2937</v>
      </c>
      <c r="M6329" s="49"/>
    </row>
    <row r="6330" spans="6:13" x14ac:dyDescent="0.25">
      <c r="F6330" t="s">
        <v>7335</v>
      </c>
      <c r="G6330">
        <v>19348</v>
      </c>
      <c r="H6330">
        <v>12070</v>
      </c>
      <c r="I6330" s="25" t="s">
        <v>2977</v>
      </c>
      <c r="J6330" t="s">
        <v>2937</v>
      </c>
      <c r="M6330" s="49"/>
    </row>
    <row r="6331" spans="6:13" x14ac:dyDescent="0.25">
      <c r="F6331" t="s">
        <v>7336</v>
      </c>
      <c r="G6331">
        <v>94157</v>
      </c>
      <c r="H6331">
        <v>9272</v>
      </c>
      <c r="I6331" s="25" t="s">
        <v>2671</v>
      </c>
      <c r="J6331" t="s">
        <v>2761</v>
      </c>
      <c r="M6331" s="49"/>
    </row>
    <row r="6332" spans="6:13" x14ac:dyDescent="0.25">
      <c r="F6332" t="s">
        <v>7337</v>
      </c>
      <c r="G6332">
        <v>91580</v>
      </c>
      <c r="H6332">
        <v>9571</v>
      </c>
      <c r="I6332" s="25" t="s">
        <v>2671</v>
      </c>
      <c r="J6332" t="s">
        <v>2734</v>
      </c>
      <c r="M6332" s="49"/>
    </row>
    <row r="6333" spans="6:13" x14ac:dyDescent="0.25">
      <c r="F6333" t="s">
        <v>7338</v>
      </c>
      <c r="G6333">
        <v>36100</v>
      </c>
      <c r="H6333">
        <v>6631</v>
      </c>
      <c r="I6333" s="25" t="s">
        <v>2667</v>
      </c>
      <c r="J6333" t="s">
        <v>2766</v>
      </c>
      <c r="M6333" s="49"/>
    </row>
    <row r="6334" spans="6:13" x14ac:dyDescent="0.25">
      <c r="F6334" t="s">
        <v>7338</v>
      </c>
      <c r="G6334">
        <v>6193</v>
      </c>
      <c r="H6334">
        <v>15088</v>
      </c>
      <c r="I6334" s="25" t="s">
        <v>2862</v>
      </c>
      <c r="J6334" t="s">
        <v>2965</v>
      </c>
      <c r="M6334" s="49"/>
    </row>
    <row r="6335" spans="6:13" x14ac:dyDescent="0.25">
      <c r="F6335" t="s">
        <v>7339</v>
      </c>
      <c r="G6335">
        <v>86574</v>
      </c>
      <c r="H6335">
        <v>9771</v>
      </c>
      <c r="I6335" s="25" t="s">
        <v>2671</v>
      </c>
      <c r="J6335" t="s">
        <v>2741</v>
      </c>
      <c r="M6335" s="49"/>
    </row>
    <row r="6336" spans="6:13" x14ac:dyDescent="0.25">
      <c r="F6336" t="s">
        <v>7340</v>
      </c>
      <c r="G6336">
        <v>32469</v>
      </c>
      <c r="H6336">
        <v>5770</v>
      </c>
      <c r="I6336" s="25" t="s">
        <v>2644</v>
      </c>
      <c r="J6336" t="s">
        <v>2878</v>
      </c>
      <c r="M6336" s="49"/>
    </row>
    <row r="6337" spans="6:13" x14ac:dyDescent="0.25">
      <c r="F6337" t="s">
        <v>7341</v>
      </c>
      <c r="G6337">
        <v>85238</v>
      </c>
      <c r="H6337">
        <v>9174</v>
      </c>
      <c r="I6337" s="25" t="s">
        <v>2671</v>
      </c>
      <c r="J6337" t="s">
        <v>3066</v>
      </c>
      <c r="M6337" s="49"/>
    </row>
    <row r="6338" spans="6:13" x14ac:dyDescent="0.25">
      <c r="F6338" t="s">
        <v>7342</v>
      </c>
      <c r="G6338">
        <v>56858</v>
      </c>
      <c r="H6338">
        <v>7135</v>
      </c>
      <c r="I6338" s="25" t="s">
        <v>2744</v>
      </c>
      <c r="J6338" t="s">
        <v>2693</v>
      </c>
      <c r="M6338" s="49"/>
    </row>
    <row r="6339" spans="6:13" x14ac:dyDescent="0.25">
      <c r="F6339" t="s">
        <v>7342</v>
      </c>
      <c r="G6339">
        <v>56858</v>
      </c>
      <c r="H6339">
        <v>7135</v>
      </c>
      <c r="I6339" s="25" t="s">
        <v>2744</v>
      </c>
      <c r="J6339" t="s">
        <v>2693</v>
      </c>
      <c r="M6339" s="49"/>
    </row>
    <row r="6340" spans="6:13" x14ac:dyDescent="0.25">
      <c r="F6340" t="s">
        <v>7342</v>
      </c>
      <c r="G6340">
        <v>56858</v>
      </c>
      <c r="H6340">
        <v>7135</v>
      </c>
      <c r="I6340" s="25" t="s">
        <v>2744</v>
      </c>
      <c r="J6340" t="s">
        <v>2693</v>
      </c>
      <c r="M6340" s="49"/>
    </row>
    <row r="6341" spans="6:13" x14ac:dyDescent="0.25">
      <c r="F6341" t="s">
        <v>7342</v>
      </c>
      <c r="G6341">
        <v>56858</v>
      </c>
      <c r="H6341">
        <v>7140</v>
      </c>
      <c r="I6341" s="25" t="s">
        <v>2744</v>
      </c>
      <c r="J6341" t="s">
        <v>2950</v>
      </c>
      <c r="M6341" s="49"/>
    </row>
    <row r="6342" spans="6:13" x14ac:dyDescent="0.25">
      <c r="F6342" t="s">
        <v>7342</v>
      </c>
      <c r="G6342">
        <v>56858</v>
      </c>
      <c r="H6342">
        <v>7140</v>
      </c>
      <c r="I6342" s="25" t="s">
        <v>2744</v>
      </c>
      <c r="J6342" t="s">
        <v>2950</v>
      </c>
      <c r="M6342" s="49"/>
    </row>
    <row r="6343" spans="6:13" x14ac:dyDescent="0.25">
      <c r="F6343" t="s">
        <v>7342</v>
      </c>
      <c r="G6343">
        <v>56858</v>
      </c>
      <c r="H6343">
        <v>7140</v>
      </c>
      <c r="I6343" s="25" t="s">
        <v>2744</v>
      </c>
      <c r="J6343" t="s">
        <v>2950</v>
      </c>
      <c r="M6343" s="49"/>
    </row>
    <row r="6344" spans="6:13" x14ac:dyDescent="0.25">
      <c r="F6344" t="s">
        <v>7343</v>
      </c>
      <c r="G6344">
        <v>93186</v>
      </c>
      <c r="H6344">
        <v>9375</v>
      </c>
      <c r="I6344" s="25" t="s">
        <v>2671</v>
      </c>
      <c r="J6344" t="s">
        <v>2986</v>
      </c>
      <c r="M6344" s="49"/>
    </row>
    <row r="6345" spans="6:13" x14ac:dyDescent="0.25">
      <c r="F6345" t="s">
        <v>7344</v>
      </c>
      <c r="G6345">
        <v>83367</v>
      </c>
      <c r="H6345">
        <v>9189</v>
      </c>
      <c r="I6345" s="25" t="s">
        <v>2671</v>
      </c>
      <c r="J6345" t="s">
        <v>3028</v>
      </c>
      <c r="M6345" s="49"/>
    </row>
    <row r="6346" spans="6:13" x14ac:dyDescent="0.25">
      <c r="F6346" t="s">
        <v>7345</v>
      </c>
      <c r="G6346">
        <v>96175</v>
      </c>
      <c r="H6346">
        <v>9471</v>
      </c>
      <c r="I6346" s="25" t="s">
        <v>2671</v>
      </c>
      <c r="J6346" t="s">
        <v>3013</v>
      </c>
      <c r="M6346" s="49"/>
    </row>
    <row r="6347" spans="6:13" x14ac:dyDescent="0.25">
      <c r="F6347" t="s">
        <v>7346</v>
      </c>
      <c r="G6347">
        <v>87772</v>
      </c>
      <c r="H6347">
        <v>9778</v>
      </c>
      <c r="I6347" s="25" t="s">
        <v>2671</v>
      </c>
      <c r="J6347" t="s">
        <v>3081</v>
      </c>
      <c r="M6347" s="49"/>
    </row>
    <row r="6348" spans="6:13" x14ac:dyDescent="0.25">
      <c r="F6348" t="s">
        <v>7347</v>
      </c>
      <c r="G6348">
        <v>74397</v>
      </c>
      <c r="H6348">
        <v>8125</v>
      </c>
      <c r="I6348" s="25" t="s">
        <v>2639</v>
      </c>
      <c r="J6348" t="s">
        <v>2681</v>
      </c>
      <c r="M6348" s="49"/>
    </row>
    <row r="6349" spans="6:13" x14ac:dyDescent="0.25">
      <c r="F6349" t="s">
        <v>3215</v>
      </c>
      <c r="G6349">
        <v>85276</v>
      </c>
      <c r="H6349">
        <v>9186</v>
      </c>
      <c r="I6349" s="25" t="s">
        <v>2671</v>
      </c>
      <c r="J6349" t="s">
        <v>3215</v>
      </c>
      <c r="M6349" s="49"/>
    </row>
    <row r="6350" spans="6:13" x14ac:dyDescent="0.25">
      <c r="F6350" t="s">
        <v>7348</v>
      </c>
      <c r="G6350">
        <v>89284</v>
      </c>
      <c r="H6350">
        <v>9775</v>
      </c>
      <c r="I6350" s="25" t="s">
        <v>2671</v>
      </c>
      <c r="J6350" t="s">
        <v>3039</v>
      </c>
      <c r="M6350" s="49"/>
    </row>
    <row r="6351" spans="6:13" x14ac:dyDescent="0.25">
      <c r="F6351" t="s">
        <v>7349</v>
      </c>
      <c r="G6351">
        <v>79292</v>
      </c>
      <c r="H6351">
        <v>8315</v>
      </c>
      <c r="I6351" s="25" t="s">
        <v>2639</v>
      </c>
      <c r="J6351" t="s">
        <v>2682</v>
      </c>
      <c r="M6351" s="49"/>
    </row>
    <row r="6352" spans="6:13" x14ac:dyDescent="0.25">
      <c r="F6352" t="s">
        <v>7350</v>
      </c>
      <c r="G6352">
        <v>83539</v>
      </c>
      <c r="H6352">
        <v>9187</v>
      </c>
      <c r="I6352" s="25" t="s">
        <v>2671</v>
      </c>
      <c r="J6352" t="s">
        <v>2866</v>
      </c>
      <c r="M6352" s="49"/>
    </row>
    <row r="6353" spans="6:13" x14ac:dyDescent="0.25">
      <c r="F6353" t="s">
        <v>7351</v>
      </c>
      <c r="G6353">
        <v>93101</v>
      </c>
      <c r="H6353">
        <v>9375</v>
      </c>
      <c r="I6353" s="25" t="s">
        <v>2671</v>
      </c>
      <c r="J6353" t="s">
        <v>2986</v>
      </c>
      <c r="M6353" s="49"/>
    </row>
    <row r="6354" spans="6:13" x14ac:dyDescent="0.25">
      <c r="F6354" t="s">
        <v>7352</v>
      </c>
      <c r="G6354">
        <v>72285</v>
      </c>
      <c r="H6354">
        <v>8237</v>
      </c>
      <c r="I6354" s="25" t="s">
        <v>2639</v>
      </c>
      <c r="J6354" t="s">
        <v>2957</v>
      </c>
      <c r="M6354" s="49"/>
    </row>
    <row r="6355" spans="6:13" x14ac:dyDescent="0.25">
      <c r="F6355" t="s">
        <v>7353</v>
      </c>
      <c r="G6355">
        <v>84347</v>
      </c>
      <c r="H6355">
        <v>9277</v>
      </c>
      <c r="I6355" s="25" t="s">
        <v>2671</v>
      </c>
      <c r="J6355" t="s">
        <v>3150</v>
      </c>
      <c r="M6355" s="49"/>
    </row>
    <row r="6356" spans="6:13" x14ac:dyDescent="0.25">
      <c r="F6356" t="s">
        <v>7354</v>
      </c>
      <c r="G6356">
        <v>96176</v>
      </c>
      <c r="H6356">
        <v>9674</v>
      </c>
      <c r="I6356" s="25" t="s">
        <v>2671</v>
      </c>
      <c r="J6356" t="s">
        <v>2839</v>
      </c>
      <c r="M6356" s="49"/>
    </row>
    <row r="6357" spans="6:13" x14ac:dyDescent="0.25">
      <c r="F6357" t="s">
        <v>7355</v>
      </c>
      <c r="G6357">
        <v>93102</v>
      </c>
      <c r="H6357">
        <v>9375</v>
      </c>
      <c r="I6357" s="25" t="s">
        <v>2671</v>
      </c>
      <c r="J6357" t="s">
        <v>2986</v>
      </c>
      <c r="M6357" s="49"/>
    </row>
    <row r="6358" spans="6:13" x14ac:dyDescent="0.25">
      <c r="F6358" t="s">
        <v>7356</v>
      </c>
      <c r="G6358">
        <v>74629</v>
      </c>
      <c r="H6358">
        <v>8126</v>
      </c>
      <c r="I6358" s="25" t="s">
        <v>2639</v>
      </c>
      <c r="J6358" t="s">
        <v>3901</v>
      </c>
      <c r="M6358" s="49"/>
    </row>
    <row r="6359" spans="6:13" x14ac:dyDescent="0.25">
      <c r="F6359" t="s">
        <v>7357</v>
      </c>
      <c r="G6359">
        <v>66871</v>
      </c>
      <c r="H6359">
        <v>7336</v>
      </c>
      <c r="I6359" s="25" t="s">
        <v>2744</v>
      </c>
      <c r="J6359" t="s">
        <v>2837</v>
      </c>
      <c r="M6359" s="49"/>
    </row>
    <row r="6360" spans="6:13" x14ac:dyDescent="0.25">
      <c r="F6360" t="s">
        <v>7357</v>
      </c>
      <c r="G6360">
        <v>66871</v>
      </c>
      <c r="H6360">
        <v>7336</v>
      </c>
      <c r="I6360" s="25" t="s">
        <v>2744</v>
      </c>
      <c r="J6360" t="s">
        <v>2837</v>
      </c>
      <c r="M6360" s="49"/>
    </row>
    <row r="6361" spans="6:13" x14ac:dyDescent="0.25">
      <c r="F6361" t="s">
        <v>7358</v>
      </c>
      <c r="G6361">
        <v>84076</v>
      </c>
      <c r="H6361">
        <v>9274</v>
      </c>
      <c r="I6361" s="25" t="s">
        <v>2671</v>
      </c>
      <c r="J6361" t="s">
        <v>2753</v>
      </c>
      <c r="M6361" s="49"/>
    </row>
    <row r="6362" spans="6:13" x14ac:dyDescent="0.25">
      <c r="F6362" t="s">
        <v>7359</v>
      </c>
      <c r="G6362">
        <v>76327</v>
      </c>
      <c r="H6362">
        <v>8215</v>
      </c>
      <c r="I6362" s="25" t="s">
        <v>2639</v>
      </c>
      <c r="J6362" t="s">
        <v>3345</v>
      </c>
      <c r="M6362" s="49"/>
    </row>
    <row r="6363" spans="6:13" x14ac:dyDescent="0.25">
      <c r="F6363" t="s">
        <v>7360</v>
      </c>
      <c r="G6363">
        <v>91738</v>
      </c>
      <c r="H6363">
        <v>9577</v>
      </c>
      <c r="I6363" s="25" t="s">
        <v>2671</v>
      </c>
      <c r="J6363" t="s">
        <v>2678</v>
      </c>
      <c r="M6363" s="49"/>
    </row>
    <row r="6364" spans="6:13" x14ac:dyDescent="0.25">
      <c r="F6364" t="s">
        <v>7361</v>
      </c>
      <c r="G6364">
        <v>85104</v>
      </c>
      <c r="H6364">
        <v>9176</v>
      </c>
      <c r="I6364" s="25" t="s">
        <v>2671</v>
      </c>
      <c r="J6364" t="s">
        <v>2723</v>
      </c>
      <c r="M6364" s="49"/>
    </row>
    <row r="6365" spans="6:13" x14ac:dyDescent="0.25">
      <c r="F6365" t="s">
        <v>7362</v>
      </c>
      <c r="G6365">
        <v>87666</v>
      </c>
      <c r="H6365">
        <v>9777</v>
      </c>
      <c r="I6365" s="25" t="s">
        <v>2671</v>
      </c>
      <c r="J6365" t="s">
        <v>2858</v>
      </c>
      <c r="M6365" s="49"/>
    </row>
    <row r="6366" spans="6:13" x14ac:dyDescent="0.25">
      <c r="F6366" t="s">
        <v>7363</v>
      </c>
      <c r="G6366">
        <v>75172</v>
      </c>
      <c r="H6366">
        <v>8231</v>
      </c>
      <c r="I6366" s="25" t="s">
        <v>2639</v>
      </c>
      <c r="J6366" t="s">
        <v>7364</v>
      </c>
      <c r="M6366" s="49"/>
    </row>
    <row r="6367" spans="6:13" x14ac:dyDescent="0.25">
      <c r="F6367" t="s">
        <v>7363</v>
      </c>
      <c r="G6367">
        <v>75173</v>
      </c>
      <c r="H6367">
        <v>8231</v>
      </c>
      <c r="I6367" s="25" t="s">
        <v>2639</v>
      </c>
      <c r="J6367" t="s">
        <v>7364</v>
      </c>
      <c r="M6367" s="49"/>
    </row>
    <row r="6368" spans="6:13" x14ac:dyDescent="0.25">
      <c r="F6368" t="s">
        <v>7363</v>
      </c>
      <c r="G6368">
        <v>75175</v>
      </c>
      <c r="H6368">
        <v>8231</v>
      </c>
      <c r="I6368" s="25" t="s">
        <v>2639</v>
      </c>
      <c r="J6368" t="s">
        <v>7364</v>
      </c>
      <c r="M6368" s="49"/>
    </row>
    <row r="6369" spans="6:13" x14ac:dyDescent="0.25">
      <c r="F6369" t="s">
        <v>7363</v>
      </c>
      <c r="G6369">
        <v>75177</v>
      </c>
      <c r="H6369">
        <v>8231</v>
      </c>
      <c r="I6369" s="25" t="s">
        <v>2639</v>
      </c>
      <c r="J6369" t="s">
        <v>7364</v>
      </c>
      <c r="M6369" s="49"/>
    </row>
    <row r="6370" spans="6:13" x14ac:dyDescent="0.25">
      <c r="F6370" t="s">
        <v>7363</v>
      </c>
      <c r="G6370">
        <v>75180</v>
      </c>
      <c r="H6370">
        <v>8231</v>
      </c>
      <c r="I6370" s="25" t="s">
        <v>2639</v>
      </c>
      <c r="J6370" t="s">
        <v>7364</v>
      </c>
      <c r="M6370" s="49"/>
    </row>
    <row r="6371" spans="6:13" x14ac:dyDescent="0.25">
      <c r="F6371" t="s">
        <v>7363</v>
      </c>
      <c r="G6371">
        <v>75179</v>
      </c>
      <c r="H6371">
        <v>8231</v>
      </c>
      <c r="I6371" s="25" t="s">
        <v>2639</v>
      </c>
      <c r="J6371" t="s">
        <v>7364</v>
      </c>
      <c r="M6371" s="49"/>
    </row>
    <row r="6372" spans="6:13" x14ac:dyDescent="0.25">
      <c r="F6372" t="s">
        <v>7363</v>
      </c>
      <c r="G6372">
        <v>75181</v>
      </c>
      <c r="H6372">
        <v>8231</v>
      </c>
      <c r="I6372" s="25" t="s">
        <v>2639</v>
      </c>
      <c r="J6372" t="s">
        <v>7364</v>
      </c>
      <c r="M6372" s="49"/>
    </row>
    <row r="6373" spans="6:13" x14ac:dyDescent="0.25">
      <c r="F6373" t="s">
        <v>7365</v>
      </c>
      <c r="G6373">
        <v>92536</v>
      </c>
      <c r="H6373">
        <v>9376</v>
      </c>
      <c r="I6373" s="25" t="s">
        <v>2671</v>
      </c>
      <c r="J6373" t="s">
        <v>3011</v>
      </c>
      <c r="M6373" s="49"/>
    </row>
    <row r="6374" spans="6:13" x14ac:dyDescent="0.25">
      <c r="F6374" t="s">
        <v>7366</v>
      </c>
      <c r="G6374">
        <v>72539</v>
      </c>
      <c r="H6374">
        <v>8415</v>
      </c>
      <c r="I6374" s="25" t="s">
        <v>2639</v>
      </c>
      <c r="J6374" t="s">
        <v>2946</v>
      </c>
      <c r="M6374" s="49"/>
    </row>
    <row r="6375" spans="6:13" x14ac:dyDescent="0.25">
      <c r="F6375" t="s">
        <v>7367</v>
      </c>
      <c r="G6375">
        <v>87459</v>
      </c>
      <c r="H6375">
        <v>9777</v>
      </c>
      <c r="I6375" s="25" t="s">
        <v>2671</v>
      </c>
      <c r="J6375" t="s">
        <v>2858</v>
      </c>
      <c r="M6375" s="49"/>
    </row>
    <row r="6376" spans="6:13" x14ac:dyDescent="0.25">
      <c r="F6376" t="s">
        <v>7368</v>
      </c>
      <c r="G6376">
        <v>88630</v>
      </c>
      <c r="H6376">
        <v>8437</v>
      </c>
      <c r="I6376" s="25" t="s">
        <v>2639</v>
      </c>
      <c r="J6376" t="s">
        <v>3341</v>
      </c>
      <c r="M6376" s="49"/>
    </row>
    <row r="6377" spans="6:13" x14ac:dyDescent="0.25">
      <c r="F6377" t="s">
        <v>7369</v>
      </c>
      <c r="G6377">
        <v>72793</v>
      </c>
      <c r="H6377">
        <v>8415</v>
      </c>
      <c r="I6377" s="25" t="s">
        <v>2639</v>
      </c>
      <c r="J6377" t="s">
        <v>2946</v>
      </c>
      <c r="M6377" s="49"/>
    </row>
    <row r="6378" spans="6:13" x14ac:dyDescent="0.25">
      <c r="F6378" t="s">
        <v>7370</v>
      </c>
      <c r="G6378">
        <v>64319</v>
      </c>
      <c r="H6378">
        <v>6432</v>
      </c>
      <c r="I6378" s="25" t="s">
        <v>2667</v>
      </c>
      <c r="J6378" t="s">
        <v>2959</v>
      </c>
      <c r="M6378" s="49"/>
    </row>
    <row r="6379" spans="6:13" x14ac:dyDescent="0.25">
      <c r="F6379" t="s">
        <v>7371</v>
      </c>
      <c r="G6379">
        <v>76661</v>
      </c>
      <c r="H6379">
        <v>8215</v>
      </c>
      <c r="I6379" s="25" t="s">
        <v>2639</v>
      </c>
      <c r="J6379" t="s">
        <v>3345</v>
      </c>
      <c r="M6379" s="49"/>
    </row>
    <row r="6380" spans="6:13" x14ac:dyDescent="0.25">
      <c r="F6380" t="s">
        <v>7372</v>
      </c>
      <c r="G6380">
        <v>94158</v>
      </c>
      <c r="H6380">
        <v>9272</v>
      </c>
      <c r="I6380" s="25" t="s">
        <v>2671</v>
      </c>
      <c r="J6380" t="s">
        <v>2761</v>
      </c>
      <c r="M6380" s="49"/>
    </row>
    <row r="6381" spans="6:13" x14ac:dyDescent="0.25">
      <c r="F6381" t="s">
        <v>7373</v>
      </c>
      <c r="G6381">
        <v>36269</v>
      </c>
      <c r="H6381">
        <v>6632</v>
      </c>
      <c r="I6381" s="25" t="s">
        <v>2667</v>
      </c>
      <c r="J6381" t="s">
        <v>2924</v>
      </c>
      <c r="M6381" s="49"/>
    </row>
    <row r="6382" spans="6:13" x14ac:dyDescent="0.25">
      <c r="F6382" t="s">
        <v>7374</v>
      </c>
      <c r="G6382">
        <v>83451</v>
      </c>
      <c r="H6382">
        <v>9172</v>
      </c>
      <c r="I6382" s="25" t="s">
        <v>2671</v>
      </c>
      <c r="J6382" t="s">
        <v>2663</v>
      </c>
      <c r="M6382" s="49"/>
    </row>
    <row r="6383" spans="6:13" x14ac:dyDescent="0.25">
      <c r="F6383" t="s">
        <v>7375</v>
      </c>
      <c r="G6383">
        <v>93188</v>
      </c>
      <c r="H6383">
        <v>9375</v>
      </c>
      <c r="I6383" s="25" t="s">
        <v>2671</v>
      </c>
      <c r="J6383" t="s">
        <v>2986</v>
      </c>
      <c r="M6383" s="49"/>
    </row>
    <row r="6384" spans="6:13" x14ac:dyDescent="0.25">
      <c r="F6384" t="s">
        <v>7376</v>
      </c>
      <c r="G6384">
        <v>54498</v>
      </c>
      <c r="H6384">
        <v>7231</v>
      </c>
      <c r="I6384" s="25" t="s">
        <v>2744</v>
      </c>
      <c r="J6384" t="s">
        <v>2664</v>
      </c>
      <c r="M6384" s="49"/>
    </row>
    <row r="6385" spans="6:13" x14ac:dyDescent="0.25">
      <c r="F6385" t="s">
        <v>7377</v>
      </c>
      <c r="G6385">
        <v>92367</v>
      </c>
      <c r="H6385">
        <v>9373</v>
      </c>
      <c r="I6385" s="25" t="s">
        <v>2671</v>
      </c>
      <c r="J6385" t="s">
        <v>3512</v>
      </c>
      <c r="M6385" s="49"/>
    </row>
    <row r="6386" spans="6:13" x14ac:dyDescent="0.25">
      <c r="F6386" t="s">
        <v>7378</v>
      </c>
      <c r="G6386">
        <v>94431</v>
      </c>
      <c r="H6386">
        <v>9279</v>
      </c>
      <c r="I6386" s="25" t="s">
        <v>2671</v>
      </c>
      <c r="J6386" t="s">
        <v>4195</v>
      </c>
      <c r="M6386" s="49"/>
    </row>
    <row r="6387" spans="6:13" x14ac:dyDescent="0.25">
      <c r="F6387" t="s">
        <v>2932</v>
      </c>
      <c r="G6387">
        <v>25421</v>
      </c>
      <c r="H6387">
        <v>1056</v>
      </c>
      <c r="I6387" s="25" t="s">
        <v>2706</v>
      </c>
      <c r="J6387" t="s">
        <v>2932</v>
      </c>
      <c r="M6387" s="49"/>
    </row>
    <row r="6388" spans="6:13" x14ac:dyDescent="0.25">
      <c r="F6388" t="s">
        <v>7379</v>
      </c>
      <c r="G6388">
        <v>19065</v>
      </c>
      <c r="H6388">
        <v>13076</v>
      </c>
      <c r="I6388" s="25" t="s">
        <v>2812</v>
      </c>
      <c r="J6388" t="s">
        <v>2855</v>
      </c>
      <c r="M6388" s="49"/>
    </row>
    <row r="6389" spans="6:13" x14ac:dyDescent="0.25">
      <c r="F6389" t="s">
        <v>7380</v>
      </c>
      <c r="G6389">
        <v>91361</v>
      </c>
      <c r="H6389">
        <v>9474</v>
      </c>
      <c r="I6389" s="25" t="s">
        <v>2671</v>
      </c>
      <c r="J6389" t="s">
        <v>4313</v>
      </c>
      <c r="M6389" s="49"/>
    </row>
    <row r="6390" spans="6:13" x14ac:dyDescent="0.25">
      <c r="F6390" t="s">
        <v>7381</v>
      </c>
      <c r="G6390">
        <v>92712</v>
      </c>
      <c r="H6390">
        <v>9374</v>
      </c>
      <c r="I6390" s="25" t="s">
        <v>2671</v>
      </c>
      <c r="J6390" t="s">
        <v>3041</v>
      </c>
      <c r="M6390" s="49"/>
    </row>
    <row r="6391" spans="6:13" x14ac:dyDescent="0.25">
      <c r="F6391" t="s">
        <v>7382</v>
      </c>
      <c r="G6391">
        <v>66953</v>
      </c>
      <c r="H6391">
        <v>7317</v>
      </c>
      <c r="I6391" s="25" t="s">
        <v>2744</v>
      </c>
      <c r="J6391" t="s">
        <v>7383</v>
      </c>
      <c r="M6391" s="49"/>
    </row>
    <row r="6392" spans="6:13" x14ac:dyDescent="0.25">
      <c r="F6392" t="s">
        <v>7382</v>
      </c>
      <c r="G6392">
        <v>66955</v>
      </c>
      <c r="H6392">
        <v>7317</v>
      </c>
      <c r="I6392" s="25" t="s">
        <v>2744</v>
      </c>
      <c r="J6392" t="s">
        <v>7383</v>
      </c>
      <c r="M6392" s="49"/>
    </row>
    <row r="6393" spans="6:13" x14ac:dyDescent="0.25">
      <c r="F6393" t="s">
        <v>7382</v>
      </c>
      <c r="G6393">
        <v>66954</v>
      </c>
      <c r="H6393">
        <v>7317</v>
      </c>
      <c r="I6393" s="25" t="s">
        <v>2744</v>
      </c>
      <c r="J6393" t="s">
        <v>7383</v>
      </c>
      <c r="M6393" s="49"/>
    </row>
    <row r="6394" spans="6:13" x14ac:dyDescent="0.25">
      <c r="F6394" t="s">
        <v>7382</v>
      </c>
      <c r="G6394">
        <v>66955</v>
      </c>
      <c r="H6394">
        <v>7340</v>
      </c>
      <c r="I6394" s="25" t="s">
        <v>2744</v>
      </c>
      <c r="J6394" t="s">
        <v>3447</v>
      </c>
      <c r="M6394" s="49"/>
    </row>
    <row r="6395" spans="6:13" x14ac:dyDescent="0.25">
      <c r="F6395" t="s">
        <v>7384</v>
      </c>
      <c r="G6395">
        <v>1796</v>
      </c>
      <c r="H6395">
        <v>14628</v>
      </c>
      <c r="I6395" s="25" t="s">
        <v>2756</v>
      </c>
      <c r="J6395" t="s">
        <v>2968</v>
      </c>
      <c r="M6395" s="49"/>
    </row>
    <row r="6396" spans="6:13" x14ac:dyDescent="0.25">
      <c r="F6396" t="s">
        <v>7385</v>
      </c>
      <c r="G6396">
        <v>83132</v>
      </c>
      <c r="H6396">
        <v>9189</v>
      </c>
      <c r="I6396" s="25" t="s">
        <v>2671</v>
      </c>
      <c r="J6396" t="s">
        <v>3028</v>
      </c>
      <c r="M6396" s="49"/>
    </row>
    <row r="6397" spans="6:13" x14ac:dyDescent="0.25">
      <c r="F6397" t="s">
        <v>7386</v>
      </c>
      <c r="G6397">
        <v>56637</v>
      </c>
      <c r="H6397">
        <v>7137</v>
      </c>
      <c r="I6397" s="25" t="s">
        <v>2744</v>
      </c>
      <c r="J6397" t="s">
        <v>2867</v>
      </c>
      <c r="M6397" s="49"/>
    </row>
    <row r="6398" spans="6:13" x14ac:dyDescent="0.25">
      <c r="F6398" t="s">
        <v>7387</v>
      </c>
      <c r="G6398">
        <v>82152</v>
      </c>
      <c r="H6398">
        <v>9184</v>
      </c>
      <c r="I6398" s="25" t="s">
        <v>2671</v>
      </c>
      <c r="J6398" t="s">
        <v>3168</v>
      </c>
      <c r="M6398" s="49"/>
    </row>
    <row r="6399" spans="6:13" x14ac:dyDescent="0.25">
      <c r="F6399" t="s">
        <v>7387</v>
      </c>
      <c r="G6399">
        <v>82152</v>
      </c>
      <c r="H6399">
        <v>9188</v>
      </c>
      <c r="I6399" s="25" t="s">
        <v>2671</v>
      </c>
      <c r="J6399" t="s">
        <v>3102</v>
      </c>
      <c r="M6399" s="49"/>
    </row>
    <row r="6400" spans="6:13" x14ac:dyDescent="0.25">
      <c r="F6400" t="s">
        <v>7388</v>
      </c>
      <c r="G6400">
        <v>95515</v>
      </c>
      <c r="H6400">
        <v>9472</v>
      </c>
      <c r="I6400" s="25" t="s">
        <v>2671</v>
      </c>
      <c r="J6400" t="s">
        <v>2801</v>
      </c>
      <c r="M6400" s="49"/>
    </row>
    <row r="6401" spans="6:13" x14ac:dyDescent="0.25">
      <c r="F6401" t="s">
        <v>7389</v>
      </c>
      <c r="G6401">
        <v>19086</v>
      </c>
      <c r="H6401">
        <v>13076</v>
      </c>
      <c r="I6401" s="25" t="s">
        <v>2812</v>
      </c>
      <c r="J6401" t="s">
        <v>2855</v>
      </c>
      <c r="M6401" s="49"/>
    </row>
    <row r="6402" spans="6:13" x14ac:dyDescent="0.25">
      <c r="F6402" t="s">
        <v>7390</v>
      </c>
      <c r="G6402">
        <v>19339</v>
      </c>
      <c r="H6402">
        <v>12070</v>
      </c>
      <c r="I6402" s="25" t="s">
        <v>2977</v>
      </c>
      <c r="J6402" t="s">
        <v>2937</v>
      </c>
      <c r="M6402" s="49"/>
    </row>
    <row r="6403" spans="6:13" x14ac:dyDescent="0.25">
      <c r="F6403" t="s">
        <v>7391</v>
      </c>
      <c r="G6403">
        <v>94447</v>
      </c>
      <c r="H6403">
        <v>9271</v>
      </c>
      <c r="I6403" s="25" t="s">
        <v>2671</v>
      </c>
      <c r="J6403" t="s">
        <v>2793</v>
      </c>
      <c r="M6403" s="49"/>
    </row>
    <row r="6404" spans="6:13" x14ac:dyDescent="0.25">
      <c r="F6404" t="s">
        <v>7392</v>
      </c>
      <c r="G6404">
        <v>19395</v>
      </c>
      <c r="H6404">
        <v>13076</v>
      </c>
      <c r="I6404" s="25" t="s">
        <v>2812</v>
      </c>
      <c r="J6404" t="s">
        <v>2855</v>
      </c>
      <c r="M6404" s="49"/>
    </row>
    <row r="6405" spans="6:13" x14ac:dyDescent="0.25">
      <c r="F6405" t="s">
        <v>7393</v>
      </c>
      <c r="G6405">
        <v>8523</v>
      </c>
      <c r="H6405">
        <v>14523</v>
      </c>
      <c r="I6405" s="25" t="s">
        <v>2756</v>
      </c>
      <c r="J6405" t="s">
        <v>2757</v>
      </c>
      <c r="M6405" s="49"/>
    </row>
    <row r="6406" spans="6:13" x14ac:dyDescent="0.25">
      <c r="F6406" t="s">
        <v>7393</v>
      </c>
      <c r="G6406">
        <v>8523</v>
      </c>
      <c r="H6406">
        <v>14523</v>
      </c>
      <c r="I6406" s="25" t="s">
        <v>2756</v>
      </c>
      <c r="J6406" t="s">
        <v>2757</v>
      </c>
      <c r="M6406" s="49"/>
    </row>
    <row r="6407" spans="6:13" x14ac:dyDescent="0.25">
      <c r="F6407" t="s">
        <v>7393</v>
      </c>
      <c r="G6407">
        <v>8529</v>
      </c>
      <c r="H6407">
        <v>14523</v>
      </c>
      <c r="I6407" s="25" t="s">
        <v>2756</v>
      </c>
      <c r="J6407" t="s">
        <v>2757</v>
      </c>
      <c r="M6407" s="49"/>
    </row>
    <row r="6408" spans="6:13" x14ac:dyDescent="0.25">
      <c r="F6408" t="s">
        <v>7393</v>
      </c>
      <c r="G6408">
        <v>8523</v>
      </c>
      <c r="H6408">
        <v>14523</v>
      </c>
      <c r="I6408" s="25" t="s">
        <v>2756</v>
      </c>
      <c r="J6408" t="s">
        <v>2757</v>
      </c>
      <c r="M6408" s="49"/>
    </row>
    <row r="6409" spans="6:13" x14ac:dyDescent="0.25">
      <c r="F6409" t="s">
        <v>7393</v>
      </c>
      <c r="G6409">
        <v>8525</v>
      </c>
      <c r="H6409">
        <v>14523</v>
      </c>
      <c r="I6409" s="25" t="s">
        <v>2756</v>
      </c>
      <c r="J6409" t="s">
        <v>2757</v>
      </c>
      <c r="M6409" s="49"/>
    </row>
    <row r="6410" spans="6:13" x14ac:dyDescent="0.25">
      <c r="F6410" t="s">
        <v>7394</v>
      </c>
      <c r="G6410">
        <v>8527</v>
      </c>
      <c r="H6410">
        <v>14523</v>
      </c>
      <c r="I6410" s="25" t="s">
        <v>2756</v>
      </c>
      <c r="J6410" t="s">
        <v>2757</v>
      </c>
      <c r="M6410" s="49"/>
    </row>
    <row r="6411" spans="6:13" x14ac:dyDescent="0.25">
      <c r="F6411" t="s">
        <v>7395</v>
      </c>
      <c r="G6411">
        <v>91287</v>
      </c>
      <c r="H6411">
        <v>9472</v>
      </c>
      <c r="I6411" s="25" t="s">
        <v>2671</v>
      </c>
      <c r="J6411" t="s">
        <v>2801</v>
      </c>
      <c r="M6411" s="49"/>
    </row>
    <row r="6412" spans="6:13" x14ac:dyDescent="0.25">
      <c r="F6412" t="s">
        <v>7396</v>
      </c>
      <c r="G6412">
        <v>74385</v>
      </c>
      <c r="H6412">
        <v>8118</v>
      </c>
      <c r="I6412" s="25" t="s">
        <v>2639</v>
      </c>
      <c r="J6412" t="s">
        <v>2763</v>
      </c>
      <c r="M6412" s="49"/>
    </row>
    <row r="6413" spans="6:13" x14ac:dyDescent="0.25">
      <c r="F6413" t="s">
        <v>7397</v>
      </c>
      <c r="G6413">
        <v>91785</v>
      </c>
      <c r="H6413">
        <v>9577</v>
      </c>
      <c r="I6413" s="25" t="s">
        <v>2671</v>
      </c>
      <c r="J6413" t="s">
        <v>2678</v>
      </c>
      <c r="M6413" s="49"/>
    </row>
    <row r="6414" spans="6:13" x14ac:dyDescent="0.25">
      <c r="F6414" t="s">
        <v>7398</v>
      </c>
      <c r="G6414">
        <v>84568</v>
      </c>
      <c r="H6414">
        <v>9171</v>
      </c>
      <c r="I6414" s="25" t="s">
        <v>2671</v>
      </c>
      <c r="J6414" t="s">
        <v>3067</v>
      </c>
      <c r="M6414" s="49"/>
    </row>
    <row r="6415" spans="6:13" x14ac:dyDescent="0.25">
      <c r="F6415" t="s">
        <v>7399</v>
      </c>
      <c r="G6415">
        <v>87773</v>
      </c>
      <c r="H6415">
        <v>9778</v>
      </c>
      <c r="I6415" s="25" t="s">
        <v>2671</v>
      </c>
      <c r="J6415" t="s">
        <v>3081</v>
      </c>
      <c r="M6415" s="49"/>
    </row>
    <row r="6416" spans="6:13" x14ac:dyDescent="0.25">
      <c r="F6416" t="s">
        <v>7400</v>
      </c>
      <c r="G6416">
        <v>4928</v>
      </c>
      <c r="H6416">
        <v>12062</v>
      </c>
      <c r="I6416" s="25" t="s">
        <v>2977</v>
      </c>
      <c r="J6416" t="s">
        <v>3310</v>
      </c>
      <c r="M6416" s="49"/>
    </row>
    <row r="6417" spans="6:13" x14ac:dyDescent="0.25">
      <c r="F6417" t="s">
        <v>7401</v>
      </c>
      <c r="G6417">
        <v>58840</v>
      </c>
      <c r="H6417">
        <v>5962</v>
      </c>
      <c r="I6417" s="25" t="s">
        <v>2644</v>
      </c>
      <c r="J6417" t="s">
        <v>2860</v>
      </c>
      <c r="M6417" s="49"/>
    </row>
    <row r="6418" spans="6:13" x14ac:dyDescent="0.25">
      <c r="F6418" t="s">
        <v>7402</v>
      </c>
      <c r="G6418">
        <v>92714</v>
      </c>
      <c r="H6418">
        <v>9374</v>
      </c>
      <c r="I6418" s="25" t="s">
        <v>2671</v>
      </c>
      <c r="J6418" t="s">
        <v>3041</v>
      </c>
      <c r="M6418" s="49"/>
    </row>
    <row r="6419" spans="6:13" x14ac:dyDescent="0.25">
      <c r="F6419" t="s">
        <v>7403</v>
      </c>
      <c r="G6419">
        <v>85652</v>
      </c>
      <c r="H6419">
        <v>9175</v>
      </c>
      <c r="I6419" s="25" t="s">
        <v>2671</v>
      </c>
      <c r="J6419" t="s">
        <v>3121</v>
      </c>
      <c r="M6419" s="49"/>
    </row>
    <row r="6420" spans="6:13" x14ac:dyDescent="0.25">
      <c r="F6420" t="s">
        <v>7404</v>
      </c>
      <c r="G6420">
        <v>72124</v>
      </c>
      <c r="H6420">
        <v>8415</v>
      </c>
      <c r="I6420" s="25" t="s">
        <v>2639</v>
      </c>
      <c r="J6420" t="s">
        <v>2946</v>
      </c>
      <c r="M6420" s="49"/>
    </row>
    <row r="6421" spans="6:13" x14ac:dyDescent="0.25">
      <c r="F6421" t="s">
        <v>7405</v>
      </c>
      <c r="G6421">
        <v>73207</v>
      </c>
      <c r="H6421">
        <v>8116</v>
      </c>
      <c r="I6421" s="25" t="s">
        <v>2639</v>
      </c>
      <c r="J6421" t="s">
        <v>2834</v>
      </c>
      <c r="M6421" s="49"/>
    </row>
    <row r="6422" spans="6:13" x14ac:dyDescent="0.25">
      <c r="F6422" t="s">
        <v>2934</v>
      </c>
      <c r="G6422">
        <v>24306</v>
      </c>
      <c r="H6422">
        <v>1057</v>
      </c>
      <c r="I6422" s="25" t="s">
        <v>2706</v>
      </c>
      <c r="J6422" t="s">
        <v>2934</v>
      </c>
      <c r="M6422" s="49"/>
    </row>
    <row r="6423" spans="6:13" x14ac:dyDescent="0.25">
      <c r="F6423" t="s">
        <v>7406</v>
      </c>
      <c r="G6423">
        <v>95703</v>
      </c>
      <c r="H6423">
        <v>9377</v>
      </c>
      <c r="I6423" s="25" t="s">
        <v>2671</v>
      </c>
      <c r="J6423" t="s">
        <v>3014</v>
      </c>
      <c r="M6423" s="49"/>
    </row>
    <row r="6424" spans="6:13" x14ac:dyDescent="0.25">
      <c r="F6424" t="s">
        <v>7407</v>
      </c>
      <c r="G6424">
        <v>73655</v>
      </c>
      <c r="H6424">
        <v>8119</v>
      </c>
      <c r="I6424" s="25" t="s">
        <v>2639</v>
      </c>
      <c r="J6424" t="s">
        <v>2908</v>
      </c>
      <c r="M6424" s="49"/>
    </row>
    <row r="6425" spans="6:13" x14ac:dyDescent="0.25">
      <c r="F6425" t="s">
        <v>7408</v>
      </c>
      <c r="G6425">
        <v>54316</v>
      </c>
      <c r="H6425">
        <v>7235</v>
      </c>
      <c r="I6425" s="25" t="s">
        <v>2744</v>
      </c>
      <c r="J6425" t="s">
        <v>3016</v>
      </c>
      <c r="M6425" s="49"/>
    </row>
    <row r="6426" spans="6:13" x14ac:dyDescent="0.25">
      <c r="F6426" t="s">
        <v>7409</v>
      </c>
      <c r="G6426">
        <v>9514</v>
      </c>
      <c r="H6426">
        <v>14521</v>
      </c>
      <c r="I6426" s="25" t="s">
        <v>2756</v>
      </c>
      <c r="J6426" t="s">
        <v>2653</v>
      </c>
      <c r="M6426" s="49"/>
    </row>
    <row r="6427" spans="6:13" x14ac:dyDescent="0.25">
      <c r="F6427" t="s">
        <v>7410</v>
      </c>
      <c r="G6427">
        <v>9509</v>
      </c>
      <c r="H6427">
        <v>14521</v>
      </c>
      <c r="I6427" s="25" t="s">
        <v>2756</v>
      </c>
      <c r="J6427" t="s">
        <v>2653</v>
      </c>
      <c r="M6427" s="49"/>
    </row>
    <row r="6428" spans="6:13" x14ac:dyDescent="0.25">
      <c r="F6428" t="s">
        <v>7411</v>
      </c>
      <c r="G6428">
        <v>94060</v>
      </c>
      <c r="H6428">
        <v>9275</v>
      </c>
      <c r="I6428" s="25" t="s">
        <v>2671</v>
      </c>
      <c r="J6428" t="s">
        <v>2819</v>
      </c>
      <c r="M6428" s="49"/>
    </row>
    <row r="6429" spans="6:13" x14ac:dyDescent="0.25">
      <c r="F6429" t="s">
        <v>7412</v>
      </c>
      <c r="G6429">
        <v>82343</v>
      </c>
      <c r="H6429">
        <v>9188</v>
      </c>
      <c r="I6429" s="25" t="s">
        <v>2671</v>
      </c>
      <c r="J6429" t="s">
        <v>3102</v>
      </c>
      <c r="M6429" s="49"/>
    </row>
    <row r="6430" spans="6:13" x14ac:dyDescent="0.25">
      <c r="F6430" t="s">
        <v>7413</v>
      </c>
      <c r="G6430">
        <v>8543</v>
      </c>
      <c r="H6430">
        <v>14523</v>
      </c>
      <c r="I6430" s="25" t="s">
        <v>2756</v>
      </c>
      <c r="J6430" t="s">
        <v>2757</v>
      </c>
      <c r="M6430" s="49"/>
    </row>
    <row r="6431" spans="6:13" x14ac:dyDescent="0.25">
      <c r="F6431" t="s">
        <v>7414</v>
      </c>
      <c r="G6431">
        <v>31867</v>
      </c>
      <c r="H6431">
        <v>3257</v>
      </c>
      <c r="I6431" s="25" t="s">
        <v>2695</v>
      </c>
      <c r="J6431" t="s">
        <v>2788</v>
      </c>
      <c r="M6431" s="49"/>
    </row>
    <row r="6432" spans="6:13" x14ac:dyDescent="0.25">
      <c r="F6432" t="s">
        <v>7415</v>
      </c>
      <c r="G6432">
        <v>35415</v>
      </c>
      <c r="H6432">
        <v>6531</v>
      </c>
      <c r="I6432" s="25" t="s">
        <v>2667</v>
      </c>
      <c r="J6432" t="s">
        <v>2927</v>
      </c>
      <c r="M6432" s="49"/>
    </row>
    <row r="6433" spans="6:13" x14ac:dyDescent="0.25">
      <c r="F6433" t="s">
        <v>7416</v>
      </c>
      <c r="G6433">
        <v>85586</v>
      </c>
      <c r="H6433">
        <v>9175</v>
      </c>
      <c r="I6433" s="25" t="s">
        <v>2671</v>
      </c>
      <c r="J6433" t="s">
        <v>3121</v>
      </c>
      <c r="M6433" s="49"/>
    </row>
    <row r="6434" spans="6:13" x14ac:dyDescent="0.25">
      <c r="F6434" t="s">
        <v>7417</v>
      </c>
      <c r="G6434">
        <v>56751</v>
      </c>
      <c r="H6434">
        <v>7137</v>
      </c>
      <c r="I6434" s="25" t="s">
        <v>2744</v>
      </c>
      <c r="J6434" t="s">
        <v>2867</v>
      </c>
      <c r="M6434" s="49"/>
    </row>
    <row r="6435" spans="6:13" x14ac:dyDescent="0.25">
      <c r="F6435" t="s">
        <v>7418</v>
      </c>
      <c r="G6435">
        <v>85131</v>
      </c>
      <c r="H6435">
        <v>9176</v>
      </c>
      <c r="I6435" s="25" t="s">
        <v>2671</v>
      </c>
      <c r="J6435" t="s">
        <v>2723</v>
      </c>
      <c r="M6435" s="49"/>
    </row>
    <row r="6436" spans="6:13" x14ac:dyDescent="0.25">
      <c r="F6436" t="s">
        <v>7419</v>
      </c>
      <c r="G6436">
        <v>31718</v>
      </c>
      <c r="H6436">
        <v>3257</v>
      </c>
      <c r="I6436" s="25" t="s">
        <v>2695</v>
      </c>
      <c r="J6436" t="s">
        <v>2788</v>
      </c>
      <c r="M6436" s="49"/>
    </row>
    <row r="6437" spans="6:13" x14ac:dyDescent="0.25">
      <c r="F6437" t="s">
        <v>7420</v>
      </c>
      <c r="G6437">
        <v>84570</v>
      </c>
      <c r="H6437">
        <v>9183</v>
      </c>
      <c r="I6437" s="25" t="s">
        <v>2671</v>
      </c>
      <c r="J6437" t="s">
        <v>3095</v>
      </c>
      <c r="M6437" s="49"/>
    </row>
    <row r="6438" spans="6:13" x14ac:dyDescent="0.25">
      <c r="F6438" t="s">
        <v>7420</v>
      </c>
      <c r="G6438">
        <v>82398</v>
      </c>
      <c r="H6438">
        <v>9190</v>
      </c>
      <c r="I6438" s="25" t="s">
        <v>2671</v>
      </c>
      <c r="J6438" t="s">
        <v>3038</v>
      </c>
      <c r="M6438" s="49"/>
    </row>
    <row r="6439" spans="6:13" x14ac:dyDescent="0.25">
      <c r="F6439" t="s">
        <v>7421</v>
      </c>
      <c r="G6439">
        <v>91805</v>
      </c>
      <c r="H6439">
        <v>9577</v>
      </c>
      <c r="I6439" s="25" t="s">
        <v>2671</v>
      </c>
      <c r="J6439" t="s">
        <v>2678</v>
      </c>
      <c r="M6439" s="49"/>
    </row>
    <row r="6440" spans="6:13" x14ac:dyDescent="0.25">
      <c r="F6440" t="s">
        <v>7422</v>
      </c>
      <c r="G6440">
        <v>91224</v>
      </c>
      <c r="H6440">
        <v>9574</v>
      </c>
      <c r="I6440" s="25" t="s">
        <v>2671</v>
      </c>
      <c r="J6440" t="s">
        <v>2912</v>
      </c>
      <c r="M6440" s="49"/>
    </row>
    <row r="6441" spans="6:13" x14ac:dyDescent="0.25">
      <c r="F6441" t="s">
        <v>7423</v>
      </c>
      <c r="G6441">
        <v>56829</v>
      </c>
      <c r="H6441">
        <v>7135</v>
      </c>
      <c r="I6441" s="25" t="s">
        <v>2744</v>
      </c>
      <c r="J6441" t="s">
        <v>2693</v>
      </c>
      <c r="M6441" s="49"/>
    </row>
    <row r="6442" spans="6:13" x14ac:dyDescent="0.25">
      <c r="F6442" t="s">
        <v>7424</v>
      </c>
      <c r="G6442">
        <v>96178</v>
      </c>
      <c r="H6442">
        <v>9471</v>
      </c>
      <c r="I6442" s="25" t="s">
        <v>2671</v>
      </c>
      <c r="J6442" t="s">
        <v>3013</v>
      </c>
      <c r="M6442" s="49"/>
    </row>
    <row r="6443" spans="6:13" x14ac:dyDescent="0.25">
      <c r="F6443" t="s">
        <v>7425</v>
      </c>
      <c r="G6443">
        <v>36163</v>
      </c>
      <c r="H6443">
        <v>6631</v>
      </c>
      <c r="I6443" s="25" t="s">
        <v>2667</v>
      </c>
      <c r="J6443" t="s">
        <v>2766</v>
      </c>
      <c r="M6443" s="49"/>
    </row>
    <row r="6444" spans="6:13" x14ac:dyDescent="0.25">
      <c r="F6444" t="s">
        <v>7425</v>
      </c>
      <c r="G6444">
        <v>97490</v>
      </c>
      <c r="H6444">
        <v>9678</v>
      </c>
      <c r="I6444" s="25" t="s">
        <v>2671</v>
      </c>
      <c r="J6444" t="s">
        <v>3539</v>
      </c>
      <c r="M6444" s="49"/>
    </row>
    <row r="6445" spans="6:13" x14ac:dyDescent="0.25">
      <c r="F6445" t="s">
        <v>7426</v>
      </c>
      <c r="G6445">
        <v>92284</v>
      </c>
      <c r="H6445">
        <v>9371</v>
      </c>
      <c r="I6445" s="25" t="s">
        <v>2671</v>
      </c>
      <c r="J6445" t="s">
        <v>3090</v>
      </c>
      <c r="M6445" s="49"/>
    </row>
    <row r="6446" spans="6:13" x14ac:dyDescent="0.25">
      <c r="F6446" t="s">
        <v>7427</v>
      </c>
      <c r="G6446">
        <v>85309</v>
      </c>
      <c r="H6446">
        <v>9186</v>
      </c>
      <c r="I6446" s="25" t="s">
        <v>2671</v>
      </c>
      <c r="J6446" t="s">
        <v>3215</v>
      </c>
      <c r="M6446" s="49"/>
    </row>
    <row r="6447" spans="6:13" x14ac:dyDescent="0.25">
      <c r="F6447" t="s">
        <v>7428</v>
      </c>
      <c r="G6447">
        <v>32457</v>
      </c>
      <c r="H6447">
        <v>5770</v>
      </c>
      <c r="I6447" s="25" t="s">
        <v>2644</v>
      </c>
      <c r="J6447" t="s">
        <v>2878</v>
      </c>
      <c r="M6447" s="49"/>
    </row>
    <row r="6448" spans="6:13" x14ac:dyDescent="0.25">
      <c r="F6448" t="s">
        <v>7429</v>
      </c>
      <c r="G6448">
        <v>93483</v>
      </c>
      <c r="H6448">
        <v>9372</v>
      </c>
      <c r="I6448" s="25" t="s">
        <v>2671</v>
      </c>
      <c r="J6448" t="s">
        <v>3144</v>
      </c>
      <c r="M6448" s="49"/>
    </row>
    <row r="6449" spans="6:13" x14ac:dyDescent="0.25">
      <c r="F6449" t="s">
        <v>7430</v>
      </c>
      <c r="G6449">
        <v>7381</v>
      </c>
      <c r="H6449">
        <v>16075</v>
      </c>
      <c r="I6449" s="25" t="s">
        <v>3005</v>
      </c>
      <c r="J6449" t="s">
        <v>4842</v>
      </c>
      <c r="M6449" s="49"/>
    </row>
    <row r="6450" spans="6:13" x14ac:dyDescent="0.25">
      <c r="F6450" t="s">
        <v>7431</v>
      </c>
      <c r="G6450">
        <v>84103</v>
      </c>
      <c r="H6450">
        <v>9274</v>
      </c>
      <c r="I6450" s="25" t="s">
        <v>2671</v>
      </c>
      <c r="J6450" t="s">
        <v>2753</v>
      </c>
      <c r="M6450" s="49"/>
    </row>
    <row r="6451" spans="6:13" x14ac:dyDescent="0.25">
      <c r="F6451" t="s">
        <v>7432</v>
      </c>
      <c r="G6451">
        <v>92353</v>
      </c>
      <c r="H6451">
        <v>9373</v>
      </c>
      <c r="I6451" s="25" t="s">
        <v>2671</v>
      </c>
      <c r="J6451" t="s">
        <v>3512</v>
      </c>
      <c r="M6451" s="49"/>
    </row>
    <row r="6452" spans="6:13" x14ac:dyDescent="0.25">
      <c r="F6452" t="s">
        <v>7433</v>
      </c>
      <c r="G6452">
        <v>84389</v>
      </c>
      <c r="H6452">
        <v>9277</v>
      </c>
      <c r="I6452" s="25" t="s">
        <v>2671</v>
      </c>
      <c r="J6452" t="s">
        <v>3150</v>
      </c>
      <c r="M6452" s="49"/>
    </row>
    <row r="6453" spans="6:13" x14ac:dyDescent="0.25">
      <c r="F6453" t="s">
        <v>7434</v>
      </c>
      <c r="G6453">
        <v>14482</v>
      </c>
      <c r="H6453">
        <v>12054</v>
      </c>
      <c r="I6453" s="25" t="s">
        <v>2977</v>
      </c>
      <c r="J6453" t="s">
        <v>7435</v>
      </c>
      <c r="M6453" s="49"/>
    </row>
    <row r="6454" spans="6:13" x14ac:dyDescent="0.25">
      <c r="F6454" t="s">
        <v>7434</v>
      </c>
      <c r="G6454">
        <v>14469</v>
      </c>
      <c r="H6454">
        <v>12054</v>
      </c>
      <c r="I6454" s="25" t="s">
        <v>2977</v>
      </c>
      <c r="J6454" t="s">
        <v>7435</v>
      </c>
      <c r="M6454" s="49"/>
    </row>
    <row r="6455" spans="6:13" x14ac:dyDescent="0.25">
      <c r="F6455" t="s">
        <v>7434</v>
      </c>
      <c r="G6455">
        <v>14480</v>
      </c>
      <c r="H6455">
        <v>12054</v>
      </c>
      <c r="I6455" s="25" t="s">
        <v>2977</v>
      </c>
      <c r="J6455" t="s">
        <v>7435</v>
      </c>
      <c r="M6455" s="49"/>
    </row>
    <row r="6456" spans="6:13" x14ac:dyDescent="0.25">
      <c r="F6456" t="s">
        <v>7434</v>
      </c>
      <c r="G6456">
        <v>14473</v>
      </c>
      <c r="H6456">
        <v>12054</v>
      </c>
      <c r="I6456" s="25" t="s">
        <v>2977</v>
      </c>
      <c r="J6456" t="s">
        <v>7435</v>
      </c>
      <c r="M6456" s="49"/>
    </row>
    <row r="6457" spans="6:13" x14ac:dyDescent="0.25">
      <c r="F6457" t="s">
        <v>7434</v>
      </c>
      <c r="G6457">
        <v>14476</v>
      </c>
      <c r="H6457">
        <v>12054</v>
      </c>
      <c r="I6457" s="25" t="s">
        <v>2977</v>
      </c>
      <c r="J6457" t="s">
        <v>7435</v>
      </c>
      <c r="M6457" s="49"/>
    </row>
    <row r="6458" spans="6:13" x14ac:dyDescent="0.25">
      <c r="F6458" t="s">
        <v>7434</v>
      </c>
      <c r="G6458">
        <v>14471</v>
      </c>
      <c r="H6458">
        <v>12054</v>
      </c>
      <c r="I6458" s="25" t="s">
        <v>2977</v>
      </c>
      <c r="J6458" t="s">
        <v>7435</v>
      </c>
      <c r="M6458" s="49"/>
    </row>
    <row r="6459" spans="6:13" x14ac:dyDescent="0.25">
      <c r="F6459" t="s">
        <v>7434</v>
      </c>
      <c r="G6459">
        <v>14467</v>
      </c>
      <c r="H6459">
        <v>12054</v>
      </c>
      <c r="I6459" s="25" t="s">
        <v>2977</v>
      </c>
      <c r="J6459" t="s">
        <v>7435</v>
      </c>
      <c r="M6459" s="49"/>
    </row>
    <row r="6460" spans="6:13" x14ac:dyDescent="0.25">
      <c r="F6460" t="s">
        <v>7434</v>
      </c>
      <c r="G6460">
        <v>14478</v>
      </c>
      <c r="H6460">
        <v>12054</v>
      </c>
      <c r="I6460" s="25" t="s">
        <v>2977</v>
      </c>
      <c r="J6460" t="s">
        <v>7435</v>
      </c>
      <c r="M6460" s="49"/>
    </row>
    <row r="6461" spans="6:13" x14ac:dyDescent="0.25">
      <c r="F6461" t="s">
        <v>7434</v>
      </c>
      <c r="G6461">
        <v>14476</v>
      </c>
      <c r="H6461">
        <v>12054</v>
      </c>
      <c r="I6461" s="25" t="s">
        <v>2977</v>
      </c>
      <c r="J6461" t="s">
        <v>7435</v>
      </c>
      <c r="M6461" s="49"/>
    </row>
    <row r="6462" spans="6:13" x14ac:dyDescent="0.25">
      <c r="F6462" t="s">
        <v>7436</v>
      </c>
      <c r="G6462">
        <v>91278</v>
      </c>
      <c r="H6462">
        <v>9472</v>
      </c>
      <c r="I6462" s="25" t="s">
        <v>2671</v>
      </c>
      <c r="J6462" t="s">
        <v>2801</v>
      </c>
      <c r="M6462" s="49"/>
    </row>
    <row r="6463" spans="6:13" x14ac:dyDescent="0.25">
      <c r="F6463" t="s">
        <v>7437</v>
      </c>
      <c r="G6463">
        <v>86554</v>
      </c>
      <c r="H6463">
        <v>9771</v>
      </c>
      <c r="I6463" s="25" t="s">
        <v>2671</v>
      </c>
      <c r="J6463" t="s">
        <v>2741</v>
      </c>
      <c r="M6463" s="49"/>
    </row>
    <row r="6464" spans="6:13" x14ac:dyDescent="0.25">
      <c r="F6464" t="s">
        <v>7438</v>
      </c>
      <c r="G6464">
        <v>91099</v>
      </c>
      <c r="H6464">
        <v>9474</v>
      </c>
      <c r="I6464" s="25" t="s">
        <v>2671</v>
      </c>
      <c r="J6464" t="s">
        <v>4313</v>
      </c>
      <c r="M6464" s="49"/>
    </row>
    <row r="6465" spans="6:13" x14ac:dyDescent="0.25">
      <c r="F6465" t="s">
        <v>7439</v>
      </c>
      <c r="G6465">
        <v>57589</v>
      </c>
      <c r="H6465">
        <v>7132</v>
      </c>
      <c r="I6465" s="25" t="s">
        <v>2744</v>
      </c>
      <c r="J6465" t="s">
        <v>3022</v>
      </c>
      <c r="M6465" s="49"/>
    </row>
    <row r="6466" spans="6:13" x14ac:dyDescent="0.25">
      <c r="F6466" t="s">
        <v>7440</v>
      </c>
      <c r="G6466">
        <v>94267</v>
      </c>
      <c r="H6466">
        <v>9276</v>
      </c>
      <c r="I6466" s="25" t="s">
        <v>2671</v>
      </c>
      <c r="J6466" t="s">
        <v>2699</v>
      </c>
      <c r="M6466" s="49"/>
    </row>
    <row r="6467" spans="6:13" x14ac:dyDescent="0.25">
      <c r="F6467" t="s">
        <v>7441</v>
      </c>
      <c r="G6467">
        <v>24211</v>
      </c>
      <c r="H6467">
        <v>1057</v>
      </c>
      <c r="I6467" s="25" t="s">
        <v>2706</v>
      </c>
      <c r="J6467" t="s">
        <v>2934</v>
      </c>
      <c r="M6467" s="49"/>
    </row>
    <row r="6468" spans="6:13" x14ac:dyDescent="0.25">
      <c r="F6468" t="s">
        <v>7442</v>
      </c>
      <c r="G6468">
        <v>54664</v>
      </c>
      <c r="H6468">
        <v>7232</v>
      </c>
      <c r="I6468" s="25" t="s">
        <v>2744</v>
      </c>
      <c r="J6468" t="s">
        <v>2733</v>
      </c>
      <c r="M6468" s="49"/>
    </row>
    <row r="6469" spans="6:13" x14ac:dyDescent="0.25">
      <c r="F6469" t="s">
        <v>7443</v>
      </c>
      <c r="G6469">
        <v>86984</v>
      </c>
      <c r="H6469">
        <v>9190</v>
      </c>
      <c r="I6469" s="25" t="s">
        <v>2671</v>
      </c>
      <c r="J6469" t="s">
        <v>3038</v>
      </c>
      <c r="M6469" s="49"/>
    </row>
    <row r="6470" spans="6:13" x14ac:dyDescent="0.25">
      <c r="F6470" t="s">
        <v>7444</v>
      </c>
      <c r="G6470">
        <v>14727</v>
      </c>
      <c r="H6470">
        <v>12063</v>
      </c>
      <c r="I6470" s="25" t="s">
        <v>2977</v>
      </c>
      <c r="J6470" t="s">
        <v>2802</v>
      </c>
      <c r="M6470" s="49"/>
    </row>
    <row r="6471" spans="6:13" x14ac:dyDescent="0.25">
      <c r="F6471" t="s">
        <v>7445</v>
      </c>
      <c r="G6471">
        <v>17291</v>
      </c>
      <c r="H6471">
        <v>12073</v>
      </c>
      <c r="I6471" s="25" t="s">
        <v>2977</v>
      </c>
      <c r="J6471" t="s">
        <v>3018</v>
      </c>
      <c r="M6471" s="49"/>
    </row>
    <row r="6472" spans="6:13" x14ac:dyDescent="0.25">
      <c r="F6472" t="s">
        <v>7446</v>
      </c>
      <c r="G6472">
        <v>18375</v>
      </c>
      <c r="H6472">
        <v>13073</v>
      </c>
      <c r="I6472" s="25" t="s">
        <v>2812</v>
      </c>
      <c r="J6472" t="s">
        <v>2813</v>
      </c>
      <c r="M6472" s="49"/>
    </row>
    <row r="6473" spans="6:13" x14ac:dyDescent="0.25">
      <c r="F6473" t="s">
        <v>7447</v>
      </c>
      <c r="G6473">
        <v>92690</v>
      </c>
      <c r="H6473">
        <v>9374</v>
      </c>
      <c r="I6473" s="25" t="s">
        <v>2671</v>
      </c>
      <c r="J6473" t="s">
        <v>3041</v>
      </c>
      <c r="M6473" s="49"/>
    </row>
    <row r="6474" spans="6:13" x14ac:dyDescent="0.25">
      <c r="F6474" t="s">
        <v>7448</v>
      </c>
      <c r="G6474">
        <v>95355</v>
      </c>
      <c r="H6474">
        <v>9477</v>
      </c>
      <c r="I6474" s="25" t="s">
        <v>2671</v>
      </c>
      <c r="J6474" t="s">
        <v>5006</v>
      </c>
      <c r="M6474" s="49"/>
    </row>
    <row r="6475" spans="6:13" x14ac:dyDescent="0.25">
      <c r="F6475" t="s">
        <v>7449</v>
      </c>
      <c r="G6475">
        <v>96332</v>
      </c>
      <c r="H6475">
        <v>9476</v>
      </c>
      <c r="I6475" s="25" t="s">
        <v>2671</v>
      </c>
      <c r="J6475" t="s">
        <v>6056</v>
      </c>
      <c r="M6475" s="49"/>
    </row>
    <row r="6476" spans="6:13" x14ac:dyDescent="0.25">
      <c r="F6476" t="s">
        <v>7450</v>
      </c>
      <c r="G6476">
        <v>91362</v>
      </c>
      <c r="H6476">
        <v>9474</v>
      </c>
      <c r="I6476" s="25" t="s">
        <v>2671</v>
      </c>
      <c r="J6476" t="s">
        <v>4313</v>
      </c>
      <c r="M6476" s="49"/>
    </row>
    <row r="6477" spans="6:13" x14ac:dyDescent="0.25">
      <c r="F6477" t="s">
        <v>7451</v>
      </c>
      <c r="G6477">
        <v>32361</v>
      </c>
      <c r="H6477">
        <v>5770</v>
      </c>
      <c r="I6477" s="25" t="s">
        <v>2644</v>
      </c>
      <c r="J6477" t="s">
        <v>2878</v>
      </c>
      <c r="M6477" s="49"/>
    </row>
    <row r="6478" spans="6:13" x14ac:dyDescent="0.25">
      <c r="F6478" t="s">
        <v>7452</v>
      </c>
      <c r="G6478">
        <v>29491</v>
      </c>
      <c r="H6478">
        <v>3354</v>
      </c>
      <c r="I6478" s="25" t="s">
        <v>2695</v>
      </c>
      <c r="J6478" t="s">
        <v>2853</v>
      </c>
      <c r="M6478" s="49"/>
    </row>
    <row r="6479" spans="6:13" x14ac:dyDescent="0.25">
      <c r="F6479" t="s">
        <v>7453</v>
      </c>
      <c r="G6479">
        <v>97357</v>
      </c>
      <c r="H6479">
        <v>9675</v>
      </c>
      <c r="I6479" s="25" t="s">
        <v>2671</v>
      </c>
      <c r="J6479" t="s">
        <v>2880</v>
      </c>
      <c r="M6479" s="49"/>
    </row>
    <row r="6480" spans="6:13" x14ac:dyDescent="0.25">
      <c r="F6480" t="s">
        <v>7454</v>
      </c>
      <c r="G6480">
        <v>83209</v>
      </c>
      <c r="H6480">
        <v>9187</v>
      </c>
      <c r="I6480" s="25" t="s">
        <v>2671</v>
      </c>
      <c r="J6480" t="s">
        <v>2866</v>
      </c>
      <c r="M6480" s="49"/>
    </row>
    <row r="6481" spans="6:13" x14ac:dyDescent="0.25">
      <c r="F6481" t="s">
        <v>7455</v>
      </c>
      <c r="G6481">
        <v>25497</v>
      </c>
      <c r="H6481">
        <v>1056</v>
      </c>
      <c r="I6481" s="25" t="s">
        <v>2706</v>
      </c>
      <c r="J6481" t="s">
        <v>2932</v>
      </c>
      <c r="M6481" s="49"/>
    </row>
    <row r="6482" spans="6:13" x14ac:dyDescent="0.25">
      <c r="F6482" t="s">
        <v>7456</v>
      </c>
      <c r="G6482">
        <v>86931</v>
      </c>
      <c r="H6482">
        <v>9181</v>
      </c>
      <c r="I6482" s="25" t="s">
        <v>2671</v>
      </c>
      <c r="J6482" t="s">
        <v>3126</v>
      </c>
      <c r="M6482" s="49"/>
    </row>
    <row r="6483" spans="6:13" x14ac:dyDescent="0.25">
      <c r="F6483" t="s">
        <v>7457</v>
      </c>
      <c r="G6483">
        <v>16928</v>
      </c>
      <c r="H6483">
        <v>12070</v>
      </c>
      <c r="I6483" s="25" t="s">
        <v>2977</v>
      </c>
      <c r="J6483" t="s">
        <v>2937</v>
      </c>
      <c r="M6483" s="49"/>
    </row>
    <row r="6484" spans="6:13" x14ac:dyDescent="0.25">
      <c r="F6484" t="s">
        <v>7458</v>
      </c>
      <c r="G6484">
        <v>24253</v>
      </c>
      <c r="H6484">
        <v>1057</v>
      </c>
      <c r="I6484" s="25" t="s">
        <v>2706</v>
      </c>
      <c r="J6484" t="s">
        <v>2934</v>
      </c>
      <c r="M6484" s="49"/>
    </row>
    <row r="6485" spans="6:13" x14ac:dyDescent="0.25">
      <c r="F6485" t="s">
        <v>7459</v>
      </c>
      <c r="G6485">
        <v>7330</v>
      </c>
      <c r="H6485">
        <v>16073</v>
      </c>
      <c r="I6485" s="25" t="s">
        <v>3005</v>
      </c>
      <c r="J6485" t="s">
        <v>3239</v>
      </c>
      <c r="M6485" s="49"/>
    </row>
    <row r="6486" spans="6:13" x14ac:dyDescent="0.25">
      <c r="F6486" t="s">
        <v>7460</v>
      </c>
      <c r="G6486">
        <v>18445</v>
      </c>
      <c r="H6486">
        <v>13073</v>
      </c>
      <c r="I6486" s="25" t="s">
        <v>2812</v>
      </c>
      <c r="J6486" t="s">
        <v>2813</v>
      </c>
      <c r="M6486" s="49"/>
    </row>
    <row r="6487" spans="6:13" x14ac:dyDescent="0.25">
      <c r="F6487" t="s">
        <v>7460</v>
      </c>
      <c r="G6487">
        <v>18445</v>
      </c>
      <c r="H6487">
        <v>13073</v>
      </c>
      <c r="I6487" s="25" t="s">
        <v>2812</v>
      </c>
      <c r="J6487" t="s">
        <v>2813</v>
      </c>
      <c r="M6487" s="49"/>
    </row>
    <row r="6488" spans="6:13" x14ac:dyDescent="0.25">
      <c r="F6488" t="s">
        <v>7461</v>
      </c>
      <c r="G6488">
        <v>54597</v>
      </c>
      <c r="H6488">
        <v>7232</v>
      </c>
      <c r="I6488" s="25" t="s">
        <v>2744</v>
      </c>
      <c r="J6488" t="s">
        <v>2733</v>
      </c>
      <c r="M6488" s="49"/>
    </row>
    <row r="6489" spans="6:13" x14ac:dyDescent="0.25">
      <c r="F6489" t="s">
        <v>7461</v>
      </c>
      <c r="G6489">
        <v>54597</v>
      </c>
      <c r="H6489">
        <v>7232</v>
      </c>
      <c r="I6489" s="25" t="s">
        <v>2744</v>
      </c>
      <c r="J6489" t="s">
        <v>2733</v>
      </c>
      <c r="M6489" s="49"/>
    </row>
    <row r="6490" spans="6:13" x14ac:dyDescent="0.25">
      <c r="F6490" t="s">
        <v>7461</v>
      </c>
      <c r="G6490">
        <v>54597</v>
      </c>
      <c r="H6490">
        <v>7232</v>
      </c>
      <c r="I6490" s="25" t="s">
        <v>2744</v>
      </c>
      <c r="J6490" t="s">
        <v>2733</v>
      </c>
      <c r="M6490" s="49"/>
    </row>
    <row r="6491" spans="6:13" x14ac:dyDescent="0.25">
      <c r="F6491" t="s">
        <v>7461</v>
      </c>
      <c r="G6491">
        <v>54597</v>
      </c>
      <c r="H6491">
        <v>7233</v>
      </c>
      <c r="I6491" s="25" t="s">
        <v>2744</v>
      </c>
      <c r="J6491" t="s">
        <v>3037</v>
      </c>
      <c r="M6491" s="49"/>
    </row>
    <row r="6492" spans="6:13" x14ac:dyDescent="0.25">
      <c r="F6492" t="s">
        <v>7461</v>
      </c>
      <c r="G6492">
        <v>54597</v>
      </c>
      <c r="H6492">
        <v>7233</v>
      </c>
      <c r="I6492" s="25" t="s">
        <v>2744</v>
      </c>
      <c r="J6492" t="s">
        <v>3037</v>
      </c>
      <c r="M6492" s="49"/>
    </row>
    <row r="6493" spans="6:13" x14ac:dyDescent="0.25">
      <c r="F6493" t="s">
        <v>7461</v>
      </c>
      <c r="G6493">
        <v>54597</v>
      </c>
      <c r="H6493">
        <v>7233</v>
      </c>
      <c r="I6493" s="25" t="s">
        <v>2744</v>
      </c>
      <c r="J6493" t="s">
        <v>3037</v>
      </c>
      <c r="M6493" s="49"/>
    </row>
    <row r="6494" spans="6:13" x14ac:dyDescent="0.25">
      <c r="F6494" t="s">
        <v>7462</v>
      </c>
      <c r="G6494">
        <v>23820</v>
      </c>
      <c r="H6494">
        <v>1060</v>
      </c>
      <c r="I6494" s="25" t="s">
        <v>2706</v>
      </c>
      <c r="J6494" t="s">
        <v>2984</v>
      </c>
      <c r="M6494" s="49"/>
    </row>
    <row r="6495" spans="6:13" x14ac:dyDescent="0.25">
      <c r="F6495" t="s">
        <v>7463</v>
      </c>
      <c r="G6495">
        <v>97279</v>
      </c>
      <c r="H6495">
        <v>9679</v>
      </c>
      <c r="I6495" s="25" t="s">
        <v>2671</v>
      </c>
      <c r="J6495" t="s">
        <v>3049</v>
      </c>
      <c r="M6495" s="49"/>
    </row>
    <row r="6496" spans="6:13" x14ac:dyDescent="0.25">
      <c r="F6496" t="s">
        <v>7464</v>
      </c>
      <c r="G6496">
        <v>54595</v>
      </c>
      <c r="H6496">
        <v>7232</v>
      </c>
      <c r="I6496" s="25" t="s">
        <v>2744</v>
      </c>
      <c r="J6496" t="s">
        <v>2733</v>
      </c>
      <c r="M6496" s="49"/>
    </row>
    <row r="6497" spans="6:13" x14ac:dyDescent="0.25">
      <c r="F6497" t="s">
        <v>7465</v>
      </c>
      <c r="G6497">
        <v>83134</v>
      </c>
      <c r="H6497">
        <v>9187</v>
      </c>
      <c r="I6497" s="25" t="s">
        <v>2671</v>
      </c>
      <c r="J6497" t="s">
        <v>2866</v>
      </c>
      <c r="M6497" s="49"/>
    </row>
    <row r="6498" spans="6:13" x14ac:dyDescent="0.25">
      <c r="F6498" t="s">
        <v>7466</v>
      </c>
      <c r="G6498">
        <v>92715</v>
      </c>
      <c r="H6498">
        <v>9374</v>
      </c>
      <c r="I6498" s="25" t="s">
        <v>2671</v>
      </c>
      <c r="J6498" t="s">
        <v>3041</v>
      </c>
      <c r="M6498" s="49"/>
    </row>
    <row r="6499" spans="6:13" x14ac:dyDescent="0.25">
      <c r="F6499" t="s">
        <v>7467</v>
      </c>
      <c r="G6499">
        <v>82178</v>
      </c>
      <c r="H6499">
        <v>9179</v>
      </c>
      <c r="I6499" s="25" t="s">
        <v>2671</v>
      </c>
      <c r="J6499" t="s">
        <v>2732</v>
      </c>
      <c r="M6499" s="49"/>
    </row>
    <row r="6500" spans="6:13" x14ac:dyDescent="0.25">
      <c r="F6500" t="s">
        <v>7468</v>
      </c>
      <c r="G6500">
        <v>56305</v>
      </c>
      <c r="H6500">
        <v>7138</v>
      </c>
      <c r="I6500" s="25" t="s">
        <v>2744</v>
      </c>
      <c r="J6500" t="s">
        <v>3110</v>
      </c>
      <c r="M6500" s="49"/>
    </row>
    <row r="6501" spans="6:13" x14ac:dyDescent="0.25">
      <c r="F6501" t="s">
        <v>7469</v>
      </c>
      <c r="G6501">
        <v>50259</v>
      </c>
      <c r="H6501">
        <v>5362</v>
      </c>
      <c r="I6501" s="25" t="s">
        <v>2644</v>
      </c>
      <c r="J6501" t="s">
        <v>2947</v>
      </c>
      <c r="M6501" s="49"/>
    </row>
    <row r="6502" spans="6:13" x14ac:dyDescent="0.25">
      <c r="F6502" t="s">
        <v>7470</v>
      </c>
      <c r="G6502">
        <v>82049</v>
      </c>
      <c r="H6502">
        <v>9184</v>
      </c>
      <c r="I6502" s="25" t="s">
        <v>2671</v>
      </c>
      <c r="J6502" t="s">
        <v>3168</v>
      </c>
      <c r="M6502" s="49"/>
    </row>
    <row r="6503" spans="6:13" x14ac:dyDescent="0.25">
      <c r="F6503" t="s">
        <v>7471</v>
      </c>
      <c r="G6503">
        <v>95704</v>
      </c>
      <c r="H6503">
        <v>9377</v>
      </c>
      <c r="I6503" s="25" t="s">
        <v>2671</v>
      </c>
      <c r="J6503" t="s">
        <v>3014</v>
      </c>
      <c r="M6503" s="49"/>
    </row>
    <row r="6504" spans="6:13" x14ac:dyDescent="0.25">
      <c r="F6504" t="s">
        <v>7472</v>
      </c>
      <c r="G6504">
        <v>1896</v>
      </c>
      <c r="H6504">
        <v>14625</v>
      </c>
      <c r="I6504" s="25" t="s">
        <v>2756</v>
      </c>
      <c r="J6504" t="s">
        <v>2662</v>
      </c>
      <c r="M6504" s="49"/>
    </row>
    <row r="6505" spans="6:13" x14ac:dyDescent="0.25">
      <c r="F6505" t="s">
        <v>7473</v>
      </c>
      <c r="G6505">
        <v>56862</v>
      </c>
      <c r="H6505">
        <v>7135</v>
      </c>
      <c r="I6505" s="25" t="s">
        <v>2744</v>
      </c>
      <c r="J6505" t="s">
        <v>2693</v>
      </c>
      <c r="M6505" s="49"/>
    </row>
    <row r="6506" spans="6:13" x14ac:dyDescent="0.25">
      <c r="F6506" t="s">
        <v>7474</v>
      </c>
      <c r="G6506">
        <v>86932</v>
      </c>
      <c r="H6506">
        <v>9181</v>
      </c>
      <c r="I6506" s="25" t="s">
        <v>2671</v>
      </c>
      <c r="J6506" t="s">
        <v>3126</v>
      </c>
      <c r="M6506" s="49"/>
    </row>
    <row r="6507" spans="6:13" x14ac:dyDescent="0.25">
      <c r="F6507" t="s">
        <v>7475</v>
      </c>
      <c r="G6507">
        <v>90617</v>
      </c>
      <c r="H6507">
        <v>9573</v>
      </c>
      <c r="I6507" s="25" t="s">
        <v>2671</v>
      </c>
      <c r="J6507" t="s">
        <v>3087</v>
      </c>
      <c r="M6507" s="49"/>
    </row>
    <row r="6508" spans="6:13" x14ac:dyDescent="0.25">
      <c r="F6508" t="s">
        <v>7476</v>
      </c>
      <c r="G6508">
        <v>18581</v>
      </c>
      <c r="H6508">
        <v>13073</v>
      </c>
      <c r="I6508" s="25" t="s">
        <v>2812</v>
      </c>
      <c r="J6508" t="s">
        <v>2813</v>
      </c>
      <c r="M6508" s="49"/>
    </row>
    <row r="6509" spans="6:13" x14ac:dyDescent="0.25">
      <c r="F6509" t="s">
        <v>7476</v>
      </c>
      <c r="G6509">
        <v>18581</v>
      </c>
      <c r="H6509">
        <v>13073</v>
      </c>
      <c r="I6509" s="25" t="s">
        <v>2812</v>
      </c>
      <c r="J6509" t="s">
        <v>2813</v>
      </c>
      <c r="M6509" s="49"/>
    </row>
    <row r="6510" spans="6:13" x14ac:dyDescent="0.25">
      <c r="F6510" t="s">
        <v>7477</v>
      </c>
      <c r="G6510">
        <v>66346</v>
      </c>
      <c r="H6510">
        <v>10041</v>
      </c>
      <c r="I6510" s="25" t="s">
        <v>3470</v>
      </c>
      <c r="J6510" t="s">
        <v>4759</v>
      </c>
      <c r="M6510" s="49"/>
    </row>
    <row r="6511" spans="6:13" x14ac:dyDescent="0.25">
      <c r="F6511" t="s">
        <v>7478</v>
      </c>
      <c r="G6511">
        <v>85640</v>
      </c>
      <c r="H6511">
        <v>9184</v>
      </c>
      <c r="I6511" s="25" t="s">
        <v>2671</v>
      </c>
      <c r="J6511" t="s">
        <v>3168</v>
      </c>
      <c r="M6511" s="49"/>
    </row>
    <row r="6512" spans="6:13" x14ac:dyDescent="0.25">
      <c r="F6512" t="s">
        <v>7479</v>
      </c>
      <c r="G6512">
        <v>90602</v>
      </c>
      <c r="H6512">
        <v>9373</v>
      </c>
      <c r="I6512" s="25" t="s">
        <v>2671</v>
      </c>
      <c r="J6512" t="s">
        <v>3512</v>
      </c>
      <c r="M6512" s="49"/>
    </row>
    <row r="6513" spans="6:13" x14ac:dyDescent="0.25">
      <c r="F6513" t="s">
        <v>7480</v>
      </c>
      <c r="G6513">
        <v>49610</v>
      </c>
      <c r="H6513">
        <v>3459</v>
      </c>
      <c r="I6513" s="25" t="s">
        <v>2695</v>
      </c>
      <c r="J6513" t="s">
        <v>2913</v>
      </c>
      <c r="M6513" s="49"/>
    </row>
    <row r="6514" spans="6:13" x14ac:dyDescent="0.25">
      <c r="F6514" t="s">
        <v>7481</v>
      </c>
      <c r="G6514">
        <v>6484</v>
      </c>
      <c r="H6514">
        <v>15085</v>
      </c>
      <c r="I6514" s="25" t="s">
        <v>2862</v>
      </c>
      <c r="J6514" t="s">
        <v>2799</v>
      </c>
      <c r="M6514" s="49"/>
    </row>
    <row r="6515" spans="6:13" x14ac:dyDescent="0.25">
      <c r="F6515" t="s">
        <v>7482</v>
      </c>
      <c r="G6515">
        <v>6485</v>
      </c>
      <c r="H6515">
        <v>15085</v>
      </c>
      <c r="I6515" s="25" t="s">
        <v>2862</v>
      </c>
      <c r="J6515" t="s">
        <v>2799</v>
      </c>
      <c r="M6515" s="49"/>
    </row>
    <row r="6516" spans="6:13" x14ac:dyDescent="0.25">
      <c r="F6516" t="s">
        <v>7483</v>
      </c>
      <c r="G6516">
        <v>6268</v>
      </c>
      <c r="H6516">
        <v>15088</v>
      </c>
      <c r="I6516" s="25" t="s">
        <v>2862</v>
      </c>
      <c r="J6516" t="s">
        <v>2965</v>
      </c>
      <c r="M6516" s="49"/>
    </row>
    <row r="6517" spans="6:13" x14ac:dyDescent="0.25">
      <c r="F6517" t="s">
        <v>7483</v>
      </c>
      <c r="G6517">
        <v>6268</v>
      </c>
      <c r="H6517">
        <v>15088</v>
      </c>
      <c r="I6517" s="25" t="s">
        <v>2862</v>
      </c>
      <c r="J6517" t="s">
        <v>2965</v>
      </c>
      <c r="M6517" s="49"/>
    </row>
    <row r="6518" spans="6:13" x14ac:dyDescent="0.25">
      <c r="F6518" t="s">
        <v>7483</v>
      </c>
      <c r="G6518">
        <v>6268</v>
      </c>
      <c r="H6518">
        <v>15088</v>
      </c>
      <c r="I6518" s="25" t="s">
        <v>2862</v>
      </c>
      <c r="J6518" t="s">
        <v>2965</v>
      </c>
      <c r="M6518" s="49"/>
    </row>
    <row r="6519" spans="6:13" x14ac:dyDescent="0.25">
      <c r="F6519" t="s">
        <v>7484</v>
      </c>
      <c r="G6519">
        <v>25451</v>
      </c>
      <c r="H6519">
        <v>1056</v>
      </c>
      <c r="I6519" s="25" t="s">
        <v>2706</v>
      </c>
      <c r="J6519" t="s">
        <v>2932</v>
      </c>
      <c r="M6519" s="49"/>
    </row>
    <row r="6520" spans="6:13" x14ac:dyDescent="0.25">
      <c r="F6520" t="s">
        <v>7485</v>
      </c>
      <c r="G6520">
        <v>66287</v>
      </c>
      <c r="H6520">
        <v>10041</v>
      </c>
      <c r="I6520" s="25" t="s">
        <v>3470</v>
      </c>
      <c r="J6520" t="s">
        <v>4759</v>
      </c>
      <c r="M6520" s="49"/>
    </row>
    <row r="6521" spans="6:13" x14ac:dyDescent="0.25">
      <c r="F6521" t="s">
        <v>7486</v>
      </c>
      <c r="G6521">
        <v>35466</v>
      </c>
      <c r="H6521">
        <v>6531</v>
      </c>
      <c r="I6521" s="25" t="s">
        <v>2667</v>
      </c>
      <c r="J6521" t="s">
        <v>2927</v>
      </c>
      <c r="M6521" s="49"/>
    </row>
    <row r="6522" spans="6:13" x14ac:dyDescent="0.25">
      <c r="F6522" t="s">
        <v>7486</v>
      </c>
      <c r="G6522">
        <v>1734</v>
      </c>
      <c r="H6522">
        <v>14628</v>
      </c>
      <c r="I6522" s="25" t="s">
        <v>2756</v>
      </c>
      <c r="J6522" t="s">
        <v>2968</v>
      </c>
      <c r="M6522" s="49"/>
    </row>
    <row r="6523" spans="6:13" x14ac:dyDescent="0.25">
      <c r="F6523" t="s">
        <v>7487</v>
      </c>
      <c r="G6523">
        <v>24407</v>
      </c>
      <c r="H6523">
        <v>1059</v>
      </c>
      <c r="I6523" s="25" t="s">
        <v>2706</v>
      </c>
      <c r="J6523" t="s">
        <v>2975</v>
      </c>
      <c r="M6523" s="49"/>
    </row>
    <row r="6524" spans="6:13" x14ac:dyDescent="0.25">
      <c r="F6524" t="s">
        <v>7487</v>
      </c>
      <c r="G6524">
        <v>24407</v>
      </c>
      <c r="H6524">
        <v>1059</v>
      </c>
      <c r="I6524" s="25" t="s">
        <v>2706</v>
      </c>
      <c r="J6524" t="s">
        <v>2975</v>
      </c>
      <c r="M6524" s="49"/>
    </row>
    <row r="6525" spans="6:13" x14ac:dyDescent="0.25">
      <c r="F6525" t="s">
        <v>7488</v>
      </c>
      <c r="G6525">
        <v>38375</v>
      </c>
      <c r="H6525">
        <v>3154</v>
      </c>
      <c r="I6525" s="25" t="s">
        <v>2695</v>
      </c>
      <c r="J6525" t="s">
        <v>2807</v>
      </c>
      <c r="M6525" s="49"/>
    </row>
    <row r="6526" spans="6:13" x14ac:dyDescent="0.25">
      <c r="F6526" t="s">
        <v>7489</v>
      </c>
      <c r="G6526">
        <v>4519</v>
      </c>
      <c r="H6526">
        <v>14730</v>
      </c>
      <c r="I6526" s="25" t="s">
        <v>2756</v>
      </c>
      <c r="J6526" t="s">
        <v>2704</v>
      </c>
      <c r="M6526" s="49"/>
    </row>
    <row r="6527" spans="6:13" x14ac:dyDescent="0.25">
      <c r="F6527" t="s">
        <v>7490</v>
      </c>
      <c r="G6527">
        <v>21449</v>
      </c>
      <c r="H6527">
        <v>3355</v>
      </c>
      <c r="I6527" s="25" t="s">
        <v>2695</v>
      </c>
      <c r="J6527" t="s">
        <v>2750</v>
      </c>
      <c r="M6527" s="49"/>
    </row>
    <row r="6528" spans="6:13" x14ac:dyDescent="0.25">
      <c r="F6528" t="s">
        <v>7491</v>
      </c>
      <c r="G6528">
        <v>31604</v>
      </c>
      <c r="H6528">
        <v>3256</v>
      </c>
      <c r="I6528" s="25" t="s">
        <v>2695</v>
      </c>
      <c r="J6528" t="s">
        <v>2892</v>
      </c>
      <c r="M6528" s="49"/>
    </row>
    <row r="6529" spans="6:13" x14ac:dyDescent="0.25">
      <c r="F6529" t="s">
        <v>7492</v>
      </c>
      <c r="G6529">
        <v>1454</v>
      </c>
      <c r="H6529">
        <v>14625</v>
      </c>
      <c r="I6529" s="25" t="s">
        <v>2756</v>
      </c>
      <c r="J6529" t="s">
        <v>2662</v>
      </c>
      <c r="M6529" s="49"/>
    </row>
    <row r="6530" spans="6:13" x14ac:dyDescent="0.25">
      <c r="F6530" t="s">
        <v>7493</v>
      </c>
      <c r="G6530">
        <v>1445</v>
      </c>
      <c r="H6530">
        <v>14627</v>
      </c>
      <c r="I6530" s="25" t="s">
        <v>2756</v>
      </c>
      <c r="J6530" t="s">
        <v>2872</v>
      </c>
      <c r="M6530" s="49"/>
    </row>
    <row r="6531" spans="6:13" x14ac:dyDescent="0.25">
      <c r="F6531" t="s">
        <v>7494</v>
      </c>
      <c r="G6531">
        <v>1471</v>
      </c>
      <c r="H6531">
        <v>14627</v>
      </c>
      <c r="I6531" s="25" t="s">
        <v>2756</v>
      </c>
      <c r="J6531" t="s">
        <v>2872</v>
      </c>
      <c r="M6531" s="49"/>
    </row>
    <row r="6532" spans="6:13" x14ac:dyDescent="0.25">
      <c r="F6532" t="s">
        <v>7495</v>
      </c>
      <c r="G6532">
        <v>42477</v>
      </c>
      <c r="H6532">
        <v>5374</v>
      </c>
      <c r="I6532" s="25" t="s">
        <v>2644</v>
      </c>
      <c r="J6532" t="s">
        <v>2902</v>
      </c>
      <c r="M6532" s="49"/>
    </row>
    <row r="6533" spans="6:13" x14ac:dyDescent="0.25">
      <c r="F6533" t="s">
        <v>7496</v>
      </c>
      <c r="G6533">
        <v>78315</v>
      </c>
      <c r="H6533">
        <v>8335</v>
      </c>
      <c r="I6533" s="25" t="s">
        <v>2639</v>
      </c>
      <c r="J6533" t="s">
        <v>2640</v>
      </c>
      <c r="M6533" s="49"/>
    </row>
    <row r="6534" spans="6:13" x14ac:dyDescent="0.25">
      <c r="F6534" t="s">
        <v>7497</v>
      </c>
      <c r="G6534">
        <v>46348</v>
      </c>
      <c r="H6534">
        <v>5554</v>
      </c>
      <c r="I6534" s="25" t="s">
        <v>2644</v>
      </c>
      <c r="J6534" t="s">
        <v>2676</v>
      </c>
      <c r="M6534" s="49"/>
    </row>
    <row r="6535" spans="6:13" x14ac:dyDescent="0.25">
      <c r="F6535" t="s">
        <v>7498</v>
      </c>
      <c r="G6535">
        <v>6800</v>
      </c>
      <c r="H6535">
        <v>15082</v>
      </c>
      <c r="I6535" s="25" t="s">
        <v>2862</v>
      </c>
      <c r="J6535" t="s">
        <v>2863</v>
      </c>
      <c r="M6535" s="49"/>
    </row>
    <row r="6536" spans="6:13" x14ac:dyDescent="0.25">
      <c r="F6536" t="s">
        <v>7498</v>
      </c>
      <c r="G6536">
        <v>6779</v>
      </c>
      <c r="H6536">
        <v>15082</v>
      </c>
      <c r="I6536" s="25" t="s">
        <v>2862</v>
      </c>
      <c r="J6536" t="s">
        <v>2863</v>
      </c>
      <c r="M6536" s="49"/>
    </row>
    <row r="6537" spans="6:13" x14ac:dyDescent="0.25">
      <c r="F6537" t="s">
        <v>7499</v>
      </c>
      <c r="G6537">
        <v>32369</v>
      </c>
      <c r="H6537">
        <v>5770</v>
      </c>
      <c r="I6537" s="25" t="s">
        <v>2644</v>
      </c>
      <c r="J6537" t="s">
        <v>2878</v>
      </c>
      <c r="M6537" s="49"/>
    </row>
    <row r="6538" spans="6:13" x14ac:dyDescent="0.25">
      <c r="F6538" t="s">
        <v>7500</v>
      </c>
      <c r="G6538">
        <v>94369</v>
      </c>
      <c r="H6538">
        <v>9278</v>
      </c>
      <c r="I6538" s="25" t="s">
        <v>2671</v>
      </c>
      <c r="J6538" t="s">
        <v>2791</v>
      </c>
      <c r="M6538" s="49"/>
    </row>
    <row r="6539" spans="6:13" x14ac:dyDescent="0.25">
      <c r="F6539" t="s">
        <v>7500</v>
      </c>
      <c r="G6539">
        <v>86641</v>
      </c>
      <c r="H6539">
        <v>9779</v>
      </c>
      <c r="I6539" s="25" t="s">
        <v>2671</v>
      </c>
      <c r="J6539" t="s">
        <v>2901</v>
      </c>
      <c r="M6539" s="49"/>
    </row>
    <row r="6540" spans="6:13" x14ac:dyDescent="0.25">
      <c r="F6540" t="s">
        <v>7501</v>
      </c>
      <c r="G6540">
        <v>73492</v>
      </c>
      <c r="H6540">
        <v>8136</v>
      </c>
      <c r="I6540" s="25" t="s">
        <v>2639</v>
      </c>
      <c r="J6540" t="s">
        <v>2660</v>
      </c>
      <c r="M6540" s="49"/>
    </row>
    <row r="6541" spans="6:13" x14ac:dyDescent="0.25">
      <c r="F6541" t="s">
        <v>7502</v>
      </c>
      <c r="G6541">
        <v>82399</v>
      </c>
      <c r="H6541">
        <v>9190</v>
      </c>
      <c r="I6541" s="25" t="s">
        <v>2671</v>
      </c>
      <c r="J6541" t="s">
        <v>3038</v>
      </c>
      <c r="M6541" s="49"/>
    </row>
    <row r="6542" spans="6:13" x14ac:dyDescent="0.25">
      <c r="F6542" t="s">
        <v>7503</v>
      </c>
      <c r="G6542">
        <v>18516</v>
      </c>
      <c r="H6542">
        <v>13073</v>
      </c>
      <c r="I6542" s="25" t="s">
        <v>2812</v>
      </c>
      <c r="J6542" t="s">
        <v>2813</v>
      </c>
      <c r="M6542" s="49"/>
    </row>
    <row r="6543" spans="6:13" x14ac:dyDescent="0.25">
      <c r="F6543" t="s">
        <v>7504</v>
      </c>
      <c r="G6543">
        <v>54310</v>
      </c>
      <c r="H6543">
        <v>7232</v>
      </c>
      <c r="I6543" s="25" t="s">
        <v>2744</v>
      </c>
      <c r="J6543" t="s">
        <v>2733</v>
      </c>
      <c r="M6543" s="49"/>
    </row>
    <row r="6544" spans="6:13" x14ac:dyDescent="0.25">
      <c r="F6544" t="s">
        <v>7504</v>
      </c>
      <c r="G6544">
        <v>54310</v>
      </c>
      <c r="H6544">
        <v>7235</v>
      </c>
      <c r="I6544" s="25" t="s">
        <v>2744</v>
      </c>
      <c r="J6544" t="s">
        <v>3016</v>
      </c>
      <c r="M6544" s="49"/>
    </row>
    <row r="6545" spans="6:13" x14ac:dyDescent="0.25">
      <c r="F6545" t="s">
        <v>7505</v>
      </c>
      <c r="G6545">
        <v>83561</v>
      </c>
      <c r="H6545">
        <v>9187</v>
      </c>
      <c r="I6545" s="25" t="s">
        <v>2671</v>
      </c>
      <c r="J6545" t="s">
        <v>2866</v>
      </c>
      <c r="M6545" s="49"/>
    </row>
    <row r="6546" spans="6:13" x14ac:dyDescent="0.25">
      <c r="F6546" t="s">
        <v>7506</v>
      </c>
      <c r="G6546">
        <v>66887</v>
      </c>
      <c r="H6546">
        <v>7336</v>
      </c>
      <c r="I6546" s="25" t="s">
        <v>2744</v>
      </c>
      <c r="J6546" t="s">
        <v>2837</v>
      </c>
      <c r="M6546" s="49"/>
    </row>
    <row r="6547" spans="6:13" x14ac:dyDescent="0.25">
      <c r="F6547" t="s">
        <v>7506</v>
      </c>
      <c r="G6547">
        <v>66887</v>
      </c>
      <c r="H6547">
        <v>7336</v>
      </c>
      <c r="I6547" s="25" t="s">
        <v>2744</v>
      </c>
      <c r="J6547" t="s">
        <v>2837</v>
      </c>
      <c r="M6547" s="49"/>
    </row>
    <row r="6548" spans="6:13" x14ac:dyDescent="0.25">
      <c r="F6548" t="s">
        <v>7507</v>
      </c>
      <c r="G6548">
        <v>89192</v>
      </c>
      <c r="H6548">
        <v>8425</v>
      </c>
      <c r="I6548" s="25" t="s">
        <v>2639</v>
      </c>
      <c r="J6548" t="s">
        <v>2648</v>
      </c>
      <c r="M6548" s="49"/>
    </row>
    <row r="6549" spans="6:13" x14ac:dyDescent="0.25">
      <c r="F6549" t="s">
        <v>7507</v>
      </c>
      <c r="G6549">
        <v>86871</v>
      </c>
      <c r="H6549">
        <v>9778</v>
      </c>
      <c r="I6549" s="25" t="s">
        <v>2671</v>
      </c>
      <c r="J6549" t="s">
        <v>3081</v>
      </c>
      <c r="M6549" s="49"/>
    </row>
    <row r="6550" spans="6:13" x14ac:dyDescent="0.25">
      <c r="F6550" t="s">
        <v>7508</v>
      </c>
      <c r="G6550">
        <v>83486</v>
      </c>
      <c r="H6550">
        <v>9172</v>
      </c>
      <c r="I6550" s="25" t="s">
        <v>2671</v>
      </c>
      <c r="J6550" t="s">
        <v>2663</v>
      </c>
      <c r="M6550" s="49"/>
    </row>
    <row r="6551" spans="6:13" x14ac:dyDescent="0.25">
      <c r="F6551" t="s">
        <v>7509</v>
      </c>
      <c r="G6551">
        <v>67305</v>
      </c>
      <c r="H6551">
        <v>7333</v>
      </c>
      <c r="I6551" s="25" t="s">
        <v>2744</v>
      </c>
      <c r="J6551" t="s">
        <v>2724</v>
      </c>
      <c r="M6551" s="49"/>
    </row>
    <row r="6552" spans="6:13" x14ac:dyDescent="0.25">
      <c r="F6552" t="s">
        <v>7510</v>
      </c>
      <c r="G6552">
        <v>66877</v>
      </c>
      <c r="H6552">
        <v>7335</v>
      </c>
      <c r="I6552" s="25" t="s">
        <v>2744</v>
      </c>
      <c r="J6552" t="s">
        <v>3464</v>
      </c>
      <c r="M6552" s="49"/>
    </row>
    <row r="6553" spans="6:13" x14ac:dyDescent="0.25">
      <c r="F6553" t="s">
        <v>7511</v>
      </c>
      <c r="G6553">
        <v>97729</v>
      </c>
      <c r="H6553">
        <v>9672</v>
      </c>
      <c r="I6553" s="25" t="s">
        <v>2671</v>
      </c>
      <c r="J6553" t="s">
        <v>3241</v>
      </c>
      <c r="M6553" s="49"/>
    </row>
    <row r="6554" spans="6:13" x14ac:dyDescent="0.25">
      <c r="F6554" t="s">
        <v>7512</v>
      </c>
      <c r="G6554">
        <v>97236</v>
      </c>
      <c r="H6554">
        <v>9679</v>
      </c>
      <c r="I6554" s="25" t="s">
        <v>2671</v>
      </c>
      <c r="J6554" t="s">
        <v>3049</v>
      </c>
      <c r="M6554" s="49"/>
    </row>
    <row r="6555" spans="6:13" x14ac:dyDescent="0.25">
      <c r="F6555" t="s">
        <v>7513</v>
      </c>
      <c r="G6555">
        <v>72414</v>
      </c>
      <c r="H6555">
        <v>8417</v>
      </c>
      <c r="I6555" s="25" t="s">
        <v>2639</v>
      </c>
      <c r="J6555" t="s">
        <v>2890</v>
      </c>
      <c r="M6555" s="49"/>
    </row>
    <row r="6556" spans="6:13" x14ac:dyDescent="0.25">
      <c r="F6556" t="s">
        <v>7514</v>
      </c>
      <c r="G6556">
        <v>15834</v>
      </c>
      <c r="H6556">
        <v>12072</v>
      </c>
      <c r="I6556" s="25" t="s">
        <v>2977</v>
      </c>
      <c r="J6556" t="s">
        <v>3077</v>
      </c>
      <c r="M6556" s="49"/>
    </row>
    <row r="6557" spans="6:13" x14ac:dyDescent="0.25">
      <c r="F6557" t="s">
        <v>7515</v>
      </c>
      <c r="G6557">
        <v>7389</v>
      </c>
      <c r="H6557">
        <v>16075</v>
      </c>
      <c r="I6557" s="25" t="s">
        <v>3005</v>
      </c>
      <c r="J6557" t="s">
        <v>4842</v>
      </c>
      <c r="M6557" s="49"/>
    </row>
    <row r="6558" spans="6:13" x14ac:dyDescent="0.25">
      <c r="F6558" t="s">
        <v>7515</v>
      </c>
      <c r="G6558">
        <v>7389</v>
      </c>
      <c r="H6558">
        <v>16075</v>
      </c>
      <c r="I6558" s="25" t="s">
        <v>3005</v>
      </c>
      <c r="J6558" t="s">
        <v>4842</v>
      </c>
      <c r="M6558" s="49"/>
    </row>
    <row r="6559" spans="6:13" x14ac:dyDescent="0.25">
      <c r="F6559" t="s">
        <v>7516</v>
      </c>
      <c r="G6559">
        <v>97517</v>
      </c>
      <c r="H6559">
        <v>9672</v>
      </c>
      <c r="I6559" s="25" t="s">
        <v>2671</v>
      </c>
      <c r="J6559" t="s">
        <v>3241</v>
      </c>
      <c r="M6559" s="49"/>
    </row>
    <row r="6560" spans="6:13" x14ac:dyDescent="0.25">
      <c r="F6560" t="s">
        <v>7517</v>
      </c>
      <c r="G6560">
        <v>56235</v>
      </c>
      <c r="H6560">
        <v>7143</v>
      </c>
      <c r="I6560" s="25" t="s">
        <v>2744</v>
      </c>
      <c r="J6560" t="s">
        <v>2952</v>
      </c>
      <c r="M6560" s="49"/>
    </row>
    <row r="6561" spans="6:13" x14ac:dyDescent="0.25">
      <c r="F6561" t="s">
        <v>7518</v>
      </c>
      <c r="G6561">
        <v>63691</v>
      </c>
      <c r="H6561">
        <v>6440</v>
      </c>
      <c r="I6561" s="25" t="s">
        <v>2667</v>
      </c>
      <c r="J6561" t="s">
        <v>3036</v>
      </c>
      <c r="M6561" s="49"/>
    </row>
    <row r="6562" spans="6:13" x14ac:dyDescent="0.25">
      <c r="F6562" t="s">
        <v>7519</v>
      </c>
      <c r="G6562">
        <v>25873</v>
      </c>
      <c r="H6562">
        <v>1054</v>
      </c>
      <c r="I6562" s="25" t="s">
        <v>2706</v>
      </c>
      <c r="J6562" t="s">
        <v>2816</v>
      </c>
      <c r="M6562" s="49"/>
    </row>
    <row r="6563" spans="6:13" x14ac:dyDescent="0.25">
      <c r="F6563" t="s">
        <v>7520</v>
      </c>
      <c r="G6563">
        <v>8352</v>
      </c>
      <c r="H6563">
        <v>14521</v>
      </c>
      <c r="I6563" s="25" t="s">
        <v>2756</v>
      </c>
      <c r="J6563" t="s">
        <v>2653</v>
      </c>
      <c r="M6563" s="49"/>
    </row>
    <row r="6564" spans="6:13" x14ac:dyDescent="0.25">
      <c r="F6564" t="s">
        <v>7521</v>
      </c>
      <c r="G6564">
        <v>36169</v>
      </c>
      <c r="H6564">
        <v>6631</v>
      </c>
      <c r="I6564" s="25" t="s">
        <v>2667</v>
      </c>
      <c r="J6564" t="s">
        <v>2766</v>
      </c>
      <c r="M6564" s="49"/>
    </row>
    <row r="6565" spans="6:13" x14ac:dyDescent="0.25">
      <c r="F6565" t="s">
        <v>3185</v>
      </c>
      <c r="G6565">
        <v>76437</v>
      </c>
      <c r="H6565">
        <v>8216</v>
      </c>
      <c r="I6565" s="25" t="s">
        <v>2639</v>
      </c>
      <c r="J6565" t="s">
        <v>3185</v>
      </c>
      <c r="M6565" s="49"/>
    </row>
    <row r="6566" spans="6:13" x14ac:dyDescent="0.25">
      <c r="F6566" t="s">
        <v>7522</v>
      </c>
      <c r="G6566">
        <v>26180</v>
      </c>
      <c r="H6566">
        <v>3451</v>
      </c>
      <c r="I6566" s="25" t="s">
        <v>2695</v>
      </c>
      <c r="J6566" t="s">
        <v>2651</v>
      </c>
      <c r="M6566" s="49"/>
    </row>
    <row r="6567" spans="6:13" x14ac:dyDescent="0.25">
      <c r="F6567" t="s">
        <v>7523</v>
      </c>
      <c r="G6567">
        <v>99636</v>
      </c>
      <c r="H6567">
        <v>16068</v>
      </c>
      <c r="I6567" s="25" t="s">
        <v>3005</v>
      </c>
      <c r="J6567" t="s">
        <v>3696</v>
      </c>
      <c r="M6567" s="49"/>
    </row>
    <row r="6568" spans="6:13" x14ac:dyDescent="0.25">
      <c r="F6568" t="s">
        <v>7524</v>
      </c>
      <c r="G6568">
        <v>19077</v>
      </c>
      <c r="H6568">
        <v>13076</v>
      </c>
      <c r="I6568" s="25" t="s">
        <v>2812</v>
      </c>
      <c r="J6568" t="s">
        <v>2855</v>
      </c>
      <c r="M6568" s="49"/>
    </row>
    <row r="6569" spans="6:13" x14ac:dyDescent="0.25">
      <c r="F6569" t="s">
        <v>7525</v>
      </c>
      <c r="G6569">
        <v>23626</v>
      </c>
      <c r="H6569">
        <v>1055</v>
      </c>
      <c r="I6569" s="25" t="s">
        <v>2706</v>
      </c>
      <c r="J6569" t="s">
        <v>2806</v>
      </c>
      <c r="M6569" s="49"/>
    </row>
    <row r="6570" spans="6:13" x14ac:dyDescent="0.25">
      <c r="F6570" t="s">
        <v>7526</v>
      </c>
      <c r="G6570">
        <v>14712</v>
      </c>
      <c r="H6570">
        <v>12063</v>
      </c>
      <c r="I6570" s="25" t="s">
        <v>2977</v>
      </c>
      <c r="J6570" t="s">
        <v>2802</v>
      </c>
      <c r="M6570" s="49"/>
    </row>
    <row r="6571" spans="6:13" x14ac:dyDescent="0.25">
      <c r="F6571" t="s">
        <v>7527</v>
      </c>
      <c r="G6571">
        <v>40882</v>
      </c>
      <c r="H6571">
        <v>5158</v>
      </c>
      <c r="I6571" s="25" t="s">
        <v>2644</v>
      </c>
      <c r="J6571" t="s">
        <v>2873</v>
      </c>
      <c r="M6571" s="49"/>
    </row>
    <row r="6572" spans="6:13" x14ac:dyDescent="0.25">
      <c r="F6572" t="s">
        <v>7527</v>
      </c>
      <c r="G6572">
        <v>40880</v>
      </c>
      <c r="H6572">
        <v>5158</v>
      </c>
      <c r="I6572" s="25" t="s">
        <v>2644</v>
      </c>
      <c r="J6572" t="s">
        <v>2873</v>
      </c>
      <c r="M6572" s="49"/>
    </row>
    <row r="6573" spans="6:13" x14ac:dyDescent="0.25">
      <c r="F6573" t="s">
        <v>7527</v>
      </c>
      <c r="G6573">
        <v>40883</v>
      </c>
      <c r="H6573">
        <v>5158</v>
      </c>
      <c r="I6573" s="25" t="s">
        <v>2644</v>
      </c>
      <c r="J6573" t="s">
        <v>2873</v>
      </c>
      <c r="M6573" s="49"/>
    </row>
    <row r="6574" spans="6:13" x14ac:dyDescent="0.25">
      <c r="F6574" t="s">
        <v>7527</v>
      </c>
      <c r="G6574">
        <v>40885</v>
      </c>
      <c r="H6574">
        <v>5158</v>
      </c>
      <c r="I6574" s="25" t="s">
        <v>2644</v>
      </c>
      <c r="J6574" t="s">
        <v>2873</v>
      </c>
      <c r="M6574" s="49"/>
    </row>
    <row r="6575" spans="6:13" x14ac:dyDescent="0.25">
      <c r="F6575" t="s">
        <v>7527</v>
      </c>
      <c r="G6575">
        <v>40878</v>
      </c>
      <c r="H6575">
        <v>5158</v>
      </c>
      <c r="I6575" s="25" t="s">
        <v>2644</v>
      </c>
      <c r="J6575" t="s">
        <v>2873</v>
      </c>
      <c r="M6575" s="49"/>
    </row>
    <row r="6576" spans="6:13" x14ac:dyDescent="0.25">
      <c r="F6576" t="s">
        <v>7528</v>
      </c>
      <c r="G6576">
        <v>72365</v>
      </c>
      <c r="H6576">
        <v>8417</v>
      </c>
      <c r="I6576" s="25" t="s">
        <v>2639</v>
      </c>
      <c r="J6576" t="s">
        <v>2890</v>
      </c>
      <c r="M6576" s="49"/>
    </row>
    <row r="6577" spans="6:13" x14ac:dyDescent="0.25">
      <c r="F6577" t="s">
        <v>7529</v>
      </c>
      <c r="G6577">
        <v>96179</v>
      </c>
      <c r="H6577">
        <v>9471</v>
      </c>
      <c r="I6577" s="25" t="s">
        <v>2671</v>
      </c>
      <c r="J6577" t="s">
        <v>3013</v>
      </c>
      <c r="M6577" s="49"/>
    </row>
    <row r="6578" spans="6:13" x14ac:dyDescent="0.25">
      <c r="F6578" t="s">
        <v>7530</v>
      </c>
      <c r="G6578">
        <v>94371</v>
      </c>
      <c r="H6578">
        <v>9278</v>
      </c>
      <c r="I6578" s="25" t="s">
        <v>2671</v>
      </c>
      <c r="J6578" t="s">
        <v>2791</v>
      </c>
      <c r="M6578" s="49"/>
    </row>
    <row r="6579" spans="6:13" x14ac:dyDescent="0.25">
      <c r="F6579" t="s">
        <v>7531</v>
      </c>
      <c r="G6579">
        <v>94372</v>
      </c>
      <c r="H6579">
        <v>9278</v>
      </c>
      <c r="I6579" s="25" t="s">
        <v>2671</v>
      </c>
      <c r="J6579" t="s">
        <v>2791</v>
      </c>
      <c r="M6579" s="49"/>
    </row>
    <row r="6580" spans="6:13" x14ac:dyDescent="0.25">
      <c r="F6580" t="s">
        <v>7532</v>
      </c>
      <c r="G6580">
        <v>23909</v>
      </c>
      <c r="H6580">
        <v>1053</v>
      </c>
      <c r="I6580" s="25" t="s">
        <v>2706</v>
      </c>
      <c r="J6580" t="s">
        <v>2814</v>
      </c>
      <c r="M6580" s="49"/>
    </row>
    <row r="6581" spans="6:13" x14ac:dyDescent="0.25">
      <c r="F6581" t="s">
        <v>7533</v>
      </c>
      <c r="G6581">
        <v>29590</v>
      </c>
      <c r="H6581">
        <v>3360</v>
      </c>
      <c r="I6581" s="25" t="s">
        <v>2695</v>
      </c>
      <c r="J6581" t="s">
        <v>3021</v>
      </c>
      <c r="M6581" s="49"/>
    </row>
    <row r="6582" spans="6:13" x14ac:dyDescent="0.25">
      <c r="F6582" t="s">
        <v>7534</v>
      </c>
      <c r="G6582">
        <v>39359</v>
      </c>
      <c r="H6582">
        <v>15083</v>
      </c>
      <c r="I6582" s="25" t="s">
        <v>2862</v>
      </c>
      <c r="J6582" t="s">
        <v>2673</v>
      </c>
      <c r="M6582" s="49"/>
    </row>
    <row r="6583" spans="6:13" x14ac:dyDescent="0.25">
      <c r="F6583" t="s">
        <v>7535</v>
      </c>
      <c r="G6583">
        <v>56316</v>
      </c>
      <c r="H6583">
        <v>7138</v>
      </c>
      <c r="I6583" s="25" t="s">
        <v>2744</v>
      </c>
      <c r="J6583" t="s">
        <v>3110</v>
      </c>
      <c r="M6583" s="49"/>
    </row>
    <row r="6584" spans="6:13" x14ac:dyDescent="0.25">
      <c r="F6584" t="s">
        <v>7536</v>
      </c>
      <c r="G6584">
        <v>83064</v>
      </c>
      <c r="H6584">
        <v>9187</v>
      </c>
      <c r="I6584" s="25" t="s">
        <v>2671</v>
      </c>
      <c r="J6584" t="s">
        <v>2866</v>
      </c>
      <c r="M6584" s="49"/>
    </row>
    <row r="6585" spans="6:13" x14ac:dyDescent="0.25">
      <c r="F6585" t="s">
        <v>7537</v>
      </c>
      <c r="G6585">
        <v>69231</v>
      </c>
      <c r="H6585">
        <v>8226</v>
      </c>
      <c r="I6585" s="25" t="s">
        <v>2639</v>
      </c>
      <c r="J6585" t="s">
        <v>3063</v>
      </c>
      <c r="M6585" s="49"/>
    </row>
    <row r="6586" spans="6:13" x14ac:dyDescent="0.25">
      <c r="F6586" t="s">
        <v>7538</v>
      </c>
      <c r="G6586">
        <v>96181</v>
      </c>
      <c r="H6586">
        <v>9674</v>
      </c>
      <c r="I6586" s="25" t="s">
        <v>2671</v>
      </c>
      <c r="J6586" t="s">
        <v>2839</v>
      </c>
      <c r="M6586" s="49"/>
    </row>
    <row r="6587" spans="6:13" x14ac:dyDescent="0.25">
      <c r="F6587" t="s">
        <v>7539</v>
      </c>
      <c r="G6587">
        <v>65479</v>
      </c>
      <c r="H6587">
        <v>6433</v>
      </c>
      <c r="I6587" s="25" t="s">
        <v>2667</v>
      </c>
      <c r="J6587" t="s">
        <v>3682</v>
      </c>
      <c r="M6587" s="49"/>
    </row>
    <row r="6588" spans="6:13" x14ac:dyDescent="0.25">
      <c r="F6588" t="s">
        <v>7540</v>
      </c>
      <c r="G6588">
        <v>35282</v>
      </c>
      <c r="H6588">
        <v>6534</v>
      </c>
      <c r="I6588" s="25" t="s">
        <v>2667</v>
      </c>
      <c r="J6588" t="s">
        <v>3092</v>
      </c>
      <c r="M6588" s="49"/>
    </row>
    <row r="6589" spans="6:13" x14ac:dyDescent="0.25">
      <c r="F6589" t="s">
        <v>2689</v>
      </c>
      <c r="G6589">
        <v>88213</v>
      </c>
      <c r="H6589">
        <v>8436</v>
      </c>
      <c r="I6589" s="25" t="s">
        <v>2639</v>
      </c>
      <c r="J6589" t="s">
        <v>2689</v>
      </c>
      <c r="M6589" s="49"/>
    </row>
    <row r="6590" spans="6:13" x14ac:dyDescent="0.25">
      <c r="F6590" t="s">
        <v>2689</v>
      </c>
      <c r="G6590">
        <v>88213</v>
      </c>
      <c r="H6590">
        <v>8436</v>
      </c>
      <c r="I6590" s="25" t="s">
        <v>2639</v>
      </c>
      <c r="J6590" t="s">
        <v>2689</v>
      </c>
      <c r="M6590" s="49"/>
    </row>
    <row r="6591" spans="6:13" x14ac:dyDescent="0.25">
      <c r="F6591" t="s">
        <v>2689</v>
      </c>
      <c r="G6591">
        <v>88214</v>
      </c>
      <c r="H6591">
        <v>8436</v>
      </c>
      <c r="I6591" s="25" t="s">
        <v>2639</v>
      </c>
      <c r="J6591" t="s">
        <v>2689</v>
      </c>
      <c r="M6591" s="49"/>
    </row>
    <row r="6592" spans="6:13" x14ac:dyDescent="0.25">
      <c r="F6592" t="s">
        <v>2689</v>
      </c>
      <c r="G6592">
        <v>88212</v>
      </c>
      <c r="H6592">
        <v>8436</v>
      </c>
      <c r="I6592" s="25" t="s">
        <v>2639</v>
      </c>
      <c r="J6592" t="s">
        <v>2689</v>
      </c>
      <c r="M6592" s="49"/>
    </row>
    <row r="6593" spans="6:13" x14ac:dyDescent="0.25">
      <c r="F6593" t="s">
        <v>7541</v>
      </c>
      <c r="G6593">
        <v>74747</v>
      </c>
      <c r="H6593">
        <v>8225</v>
      </c>
      <c r="I6593" s="25" t="s">
        <v>2639</v>
      </c>
      <c r="J6593" t="s">
        <v>2729</v>
      </c>
      <c r="M6593" s="49"/>
    </row>
    <row r="6594" spans="6:13" x14ac:dyDescent="0.25">
      <c r="F6594" t="s">
        <v>7542</v>
      </c>
      <c r="G6594">
        <v>73098</v>
      </c>
      <c r="H6594">
        <v>8117</v>
      </c>
      <c r="I6594" s="25" t="s">
        <v>2639</v>
      </c>
      <c r="J6594" t="s">
        <v>2710</v>
      </c>
      <c r="M6594" s="49"/>
    </row>
    <row r="6595" spans="6:13" x14ac:dyDescent="0.25">
      <c r="F6595" t="s">
        <v>7543</v>
      </c>
      <c r="G6595">
        <v>17248</v>
      </c>
      <c r="H6595">
        <v>13071</v>
      </c>
      <c r="I6595" s="25" t="s">
        <v>2812</v>
      </c>
      <c r="J6595" t="s">
        <v>2712</v>
      </c>
      <c r="M6595" s="49"/>
    </row>
    <row r="6596" spans="6:13" x14ac:dyDescent="0.25">
      <c r="F6596" t="s">
        <v>7544</v>
      </c>
      <c r="G6596">
        <v>97848</v>
      </c>
      <c r="H6596">
        <v>9677</v>
      </c>
      <c r="I6596" s="25" t="s">
        <v>2671</v>
      </c>
      <c r="J6596" t="s">
        <v>3148</v>
      </c>
      <c r="M6596" s="49"/>
    </row>
    <row r="6597" spans="6:13" x14ac:dyDescent="0.25">
      <c r="F6597" t="s">
        <v>7545</v>
      </c>
      <c r="G6597">
        <v>83562</v>
      </c>
      <c r="H6597">
        <v>9183</v>
      </c>
      <c r="I6597" s="25" t="s">
        <v>2671</v>
      </c>
      <c r="J6597" t="s">
        <v>3095</v>
      </c>
      <c r="M6597" s="49"/>
    </row>
    <row r="6598" spans="6:13" x14ac:dyDescent="0.25">
      <c r="F6598" t="s">
        <v>7546</v>
      </c>
      <c r="G6598">
        <v>49509</v>
      </c>
      <c r="H6598">
        <v>5566</v>
      </c>
      <c r="I6598" s="25" t="s">
        <v>2644</v>
      </c>
      <c r="J6598" t="s">
        <v>3000</v>
      </c>
      <c r="M6598" s="49"/>
    </row>
    <row r="6599" spans="6:13" x14ac:dyDescent="0.25">
      <c r="F6599" t="s">
        <v>7547</v>
      </c>
      <c r="G6599">
        <v>96182</v>
      </c>
      <c r="H6599">
        <v>9471</v>
      </c>
      <c r="I6599" s="25" t="s">
        <v>2671</v>
      </c>
      <c r="J6599" t="s">
        <v>3013</v>
      </c>
      <c r="M6599" s="49"/>
    </row>
    <row r="6600" spans="6:13" x14ac:dyDescent="0.25">
      <c r="F6600" t="s">
        <v>2939</v>
      </c>
      <c r="G6600">
        <v>45663</v>
      </c>
      <c r="H6600">
        <v>5562</v>
      </c>
      <c r="I6600" s="25" t="s">
        <v>2644</v>
      </c>
      <c r="J6600" t="s">
        <v>2939</v>
      </c>
      <c r="M6600" s="49"/>
    </row>
    <row r="6601" spans="6:13" x14ac:dyDescent="0.25">
      <c r="F6601" t="s">
        <v>2939</v>
      </c>
      <c r="G6601">
        <v>45661</v>
      </c>
      <c r="H6601">
        <v>5562</v>
      </c>
      <c r="I6601" s="25" t="s">
        <v>2644</v>
      </c>
      <c r="J6601" t="s">
        <v>2939</v>
      </c>
      <c r="M6601" s="49"/>
    </row>
    <row r="6602" spans="6:13" x14ac:dyDescent="0.25">
      <c r="F6602" t="s">
        <v>2939</v>
      </c>
      <c r="G6602">
        <v>45657</v>
      </c>
      <c r="H6602">
        <v>5562</v>
      </c>
      <c r="I6602" s="25" t="s">
        <v>2644</v>
      </c>
      <c r="J6602" t="s">
        <v>2939</v>
      </c>
      <c r="M6602" s="49"/>
    </row>
    <row r="6603" spans="6:13" x14ac:dyDescent="0.25">
      <c r="F6603" t="s">
        <v>2939</v>
      </c>
      <c r="G6603">
        <v>45659</v>
      </c>
      <c r="H6603">
        <v>5562</v>
      </c>
      <c r="I6603" s="25" t="s">
        <v>2644</v>
      </c>
      <c r="J6603" t="s">
        <v>2939</v>
      </c>
      <c r="M6603" s="49"/>
    </row>
    <row r="6604" spans="6:13" x14ac:dyDescent="0.25">
      <c r="F6604" t="s">
        <v>2939</v>
      </c>
      <c r="G6604">
        <v>45665</v>
      </c>
      <c r="H6604">
        <v>5562</v>
      </c>
      <c r="I6604" s="25" t="s">
        <v>2644</v>
      </c>
      <c r="J6604" t="s">
        <v>2939</v>
      </c>
      <c r="M6604" s="49"/>
    </row>
    <row r="6605" spans="6:13" x14ac:dyDescent="0.25">
      <c r="F6605" t="s">
        <v>7548</v>
      </c>
      <c r="G6605">
        <v>96257</v>
      </c>
      <c r="H6605">
        <v>9478</v>
      </c>
      <c r="I6605" s="25" t="s">
        <v>2671</v>
      </c>
      <c r="J6605" t="s">
        <v>3025</v>
      </c>
      <c r="M6605" s="49"/>
    </row>
    <row r="6606" spans="6:13" x14ac:dyDescent="0.25">
      <c r="F6606" t="s">
        <v>7549</v>
      </c>
      <c r="G6606">
        <v>46459</v>
      </c>
      <c r="H6606">
        <v>5154</v>
      </c>
      <c r="I6606" s="25" t="s">
        <v>2644</v>
      </c>
      <c r="J6606" t="s">
        <v>2835</v>
      </c>
      <c r="M6606" s="49"/>
    </row>
    <row r="6607" spans="6:13" x14ac:dyDescent="0.25">
      <c r="F6607" t="s">
        <v>2699</v>
      </c>
      <c r="G6607">
        <v>94209</v>
      </c>
      <c r="H6607">
        <v>9276</v>
      </c>
      <c r="I6607" s="25" t="s">
        <v>2671</v>
      </c>
      <c r="J6607" t="s">
        <v>2699</v>
      </c>
      <c r="M6607" s="49"/>
    </row>
    <row r="6608" spans="6:13" x14ac:dyDescent="0.25">
      <c r="F6608" t="s">
        <v>2986</v>
      </c>
      <c r="G6608">
        <v>93047</v>
      </c>
      <c r="H6608">
        <v>9362</v>
      </c>
      <c r="I6608" s="25" t="s">
        <v>2671</v>
      </c>
      <c r="J6608" t="s">
        <v>7550</v>
      </c>
      <c r="M6608" s="49"/>
    </row>
    <row r="6609" spans="6:13" x14ac:dyDescent="0.25">
      <c r="F6609" t="s">
        <v>2986</v>
      </c>
      <c r="G6609">
        <v>93055</v>
      </c>
      <c r="H6609">
        <v>9362</v>
      </c>
      <c r="I6609" s="25" t="s">
        <v>2671</v>
      </c>
      <c r="J6609" t="s">
        <v>7550</v>
      </c>
      <c r="M6609" s="49"/>
    </row>
    <row r="6610" spans="6:13" x14ac:dyDescent="0.25">
      <c r="F6610" t="s">
        <v>2986</v>
      </c>
      <c r="G6610">
        <v>93057</v>
      </c>
      <c r="H6610">
        <v>9362</v>
      </c>
      <c r="I6610" s="25" t="s">
        <v>2671</v>
      </c>
      <c r="J6610" t="s">
        <v>7550</v>
      </c>
      <c r="M6610" s="49"/>
    </row>
    <row r="6611" spans="6:13" x14ac:dyDescent="0.25">
      <c r="F6611" t="s">
        <v>2986</v>
      </c>
      <c r="G6611">
        <v>93059</v>
      </c>
      <c r="H6611">
        <v>9362</v>
      </c>
      <c r="I6611" s="25" t="s">
        <v>2671</v>
      </c>
      <c r="J6611" t="s">
        <v>7550</v>
      </c>
      <c r="M6611" s="49"/>
    </row>
    <row r="6612" spans="6:13" x14ac:dyDescent="0.25">
      <c r="F6612" t="s">
        <v>2986</v>
      </c>
      <c r="G6612">
        <v>93049</v>
      </c>
      <c r="H6612">
        <v>9362</v>
      </c>
      <c r="I6612" s="25" t="s">
        <v>2671</v>
      </c>
      <c r="J6612" t="s">
        <v>7550</v>
      </c>
      <c r="M6612" s="49"/>
    </row>
    <row r="6613" spans="6:13" x14ac:dyDescent="0.25">
      <c r="F6613" t="s">
        <v>2986</v>
      </c>
      <c r="G6613">
        <v>93051</v>
      </c>
      <c r="H6613">
        <v>9362</v>
      </c>
      <c r="I6613" s="25" t="s">
        <v>2671</v>
      </c>
      <c r="J6613" t="s">
        <v>7550</v>
      </c>
      <c r="M6613" s="49"/>
    </row>
    <row r="6614" spans="6:13" x14ac:dyDescent="0.25">
      <c r="F6614" t="s">
        <v>2986</v>
      </c>
      <c r="G6614">
        <v>93053</v>
      </c>
      <c r="H6614">
        <v>9362</v>
      </c>
      <c r="I6614" s="25" t="s">
        <v>2671</v>
      </c>
      <c r="J6614" t="s">
        <v>7550</v>
      </c>
      <c r="M6614" s="49"/>
    </row>
    <row r="6615" spans="6:13" x14ac:dyDescent="0.25">
      <c r="F6615" t="s">
        <v>7551</v>
      </c>
      <c r="G6615">
        <v>93128</v>
      </c>
      <c r="H6615">
        <v>9375</v>
      </c>
      <c r="I6615" s="25" t="s">
        <v>2671</v>
      </c>
      <c r="J6615" t="s">
        <v>2986</v>
      </c>
      <c r="M6615" s="49"/>
    </row>
    <row r="6616" spans="6:13" x14ac:dyDescent="0.25">
      <c r="F6616" t="s">
        <v>7552</v>
      </c>
      <c r="G6616">
        <v>21649</v>
      </c>
      <c r="H6616">
        <v>3353</v>
      </c>
      <c r="I6616" s="25" t="s">
        <v>2695</v>
      </c>
      <c r="J6616" t="s">
        <v>2797</v>
      </c>
      <c r="M6616" s="49"/>
    </row>
    <row r="6617" spans="6:13" x14ac:dyDescent="0.25">
      <c r="F6617" t="s">
        <v>7553</v>
      </c>
      <c r="G6617">
        <v>4565</v>
      </c>
      <c r="H6617">
        <v>14729</v>
      </c>
      <c r="I6617" s="25" t="s">
        <v>2756</v>
      </c>
      <c r="J6617" t="s">
        <v>3305</v>
      </c>
      <c r="M6617" s="49"/>
    </row>
    <row r="6618" spans="6:13" x14ac:dyDescent="0.25">
      <c r="F6618" t="s">
        <v>7554</v>
      </c>
      <c r="G6618">
        <v>95194</v>
      </c>
      <c r="H6618">
        <v>9475</v>
      </c>
      <c r="I6618" s="25" t="s">
        <v>2671</v>
      </c>
      <c r="J6618" t="s">
        <v>2822</v>
      </c>
      <c r="M6618" s="49"/>
    </row>
    <row r="6619" spans="6:13" x14ac:dyDescent="0.25">
      <c r="F6619" t="s">
        <v>7555</v>
      </c>
      <c r="G6619">
        <v>95111</v>
      </c>
      <c r="H6619">
        <v>9475</v>
      </c>
      <c r="I6619" s="25" t="s">
        <v>2671</v>
      </c>
      <c r="J6619" t="s">
        <v>2822</v>
      </c>
      <c r="M6619" s="49"/>
    </row>
    <row r="6620" spans="6:13" x14ac:dyDescent="0.25">
      <c r="F6620" t="s">
        <v>7556</v>
      </c>
      <c r="G6620">
        <v>55592</v>
      </c>
      <c r="H6620">
        <v>7133</v>
      </c>
      <c r="I6620" s="25" t="s">
        <v>2744</v>
      </c>
      <c r="J6620" t="s">
        <v>2658</v>
      </c>
      <c r="M6620" s="49"/>
    </row>
    <row r="6621" spans="6:13" x14ac:dyDescent="0.25">
      <c r="F6621" t="s">
        <v>7557</v>
      </c>
      <c r="G6621">
        <v>31547</v>
      </c>
      <c r="H6621">
        <v>3256</v>
      </c>
      <c r="I6621" s="25" t="s">
        <v>2695</v>
      </c>
      <c r="J6621" t="s">
        <v>2892</v>
      </c>
      <c r="M6621" s="49"/>
    </row>
    <row r="6622" spans="6:13" x14ac:dyDescent="0.25">
      <c r="F6622" t="s">
        <v>7558</v>
      </c>
      <c r="G6622">
        <v>25593</v>
      </c>
      <c r="H6622">
        <v>1061</v>
      </c>
      <c r="I6622" s="25" t="s">
        <v>2706</v>
      </c>
      <c r="J6622" t="s">
        <v>2998</v>
      </c>
      <c r="M6622" s="49"/>
    </row>
    <row r="6623" spans="6:13" x14ac:dyDescent="0.25">
      <c r="F6623" t="s">
        <v>7559</v>
      </c>
      <c r="G6623">
        <v>86508</v>
      </c>
      <c r="H6623">
        <v>9771</v>
      </c>
      <c r="I6623" s="25" t="s">
        <v>2671</v>
      </c>
      <c r="J6623" t="s">
        <v>2741</v>
      </c>
      <c r="M6623" s="49"/>
    </row>
    <row r="6624" spans="6:13" x14ac:dyDescent="0.25">
      <c r="F6624" t="s">
        <v>7560</v>
      </c>
      <c r="G6624">
        <v>66780</v>
      </c>
      <c r="H6624">
        <v>10044</v>
      </c>
      <c r="I6624" s="25" t="s">
        <v>3470</v>
      </c>
      <c r="J6624" t="s">
        <v>3843</v>
      </c>
      <c r="M6624" s="49"/>
    </row>
    <row r="6625" spans="6:13" x14ac:dyDescent="0.25">
      <c r="F6625" t="s">
        <v>7561</v>
      </c>
      <c r="G6625">
        <v>19217</v>
      </c>
      <c r="H6625">
        <v>13074</v>
      </c>
      <c r="I6625" s="25" t="s">
        <v>2812</v>
      </c>
      <c r="J6625" t="s">
        <v>2896</v>
      </c>
      <c r="M6625" s="49"/>
    </row>
    <row r="6626" spans="6:13" x14ac:dyDescent="0.25">
      <c r="F6626" t="s">
        <v>7562</v>
      </c>
      <c r="G6626">
        <v>74934</v>
      </c>
      <c r="H6626">
        <v>8226</v>
      </c>
      <c r="I6626" s="25" t="s">
        <v>2639</v>
      </c>
      <c r="J6626" t="s">
        <v>3063</v>
      </c>
      <c r="M6626" s="49"/>
    </row>
    <row r="6627" spans="6:13" x14ac:dyDescent="0.25">
      <c r="F6627" t="s">
        <v>7563</v>
      </c>
      <c r="G6627">
        <v>64385</v>
      </c>
      <c r="H6627">
        <v>6437</v>
      </c>
      <c r="I6627" s="25" t="s">
        <v>2667</v>
      </c>
      <c r="J6627" t="s">
        <v>3295</v>
      </c>
      <c r="M6627" s="49"/>
    </row>
    <row r="6628" spans="6:13" x14ac:dyDescent="0.25">
      <c r="F6628" t="s">
        <v>7564</v>
      </c>
      <c r="G6628">
        <v>61203</v>
      </c>
      <c r="H6628">
        <v>6440</v>
      </c>
      <c r="I6628" s="25" t="s">
        <v>2667</v>
      </c>
      <c r="J6628" t="s">
        <v>3036</v>
      </c>
      <c r="M6628" s="49"/>
    </row>
    <row r="6629" spans="6:13" x14ac:dyDescent="0.25">
      <c r="F6629" t="s">
        <v>7565</v>
      </c>
      <c r="G6629">
        <v>78479</v>
      </c>
      <c r="H6629">
        <v>8335</v>
      </c>
      <c r="I6629" s="25" t="s">
        <v>2639</v>
      </c>
      <c r="J6629" t="s">
        <v>2640</v>
      </c>
      <c r="M6629" s="49"/>
    </row>
    <row r="6630" spans="6:13" x14ac:dyDescent="0.25">
      <c r="F6630" t="s">
        <v>7565</v>
      </c>
      <c r="G6630">
        <v>78479</v>
      </c>
      <c r="H6630">
        <v>8335</v>
      </c>
      <c r="I6630" s="25" t="s">
        <v>2639</v>
      </c>
      <c r="J6630" t="s">
        <v>2640</v>
      </c>
      <c r="M6630" s="49"/>
    </row>
    <row r="6631" spans="6:13" x14ac:dyDescent="0.25">
      <c r="F6631" t="s">
        <v>7565</v>
      </c>
      <c r="G6631">
        <v>78479</v>
      </c>
      <c r="H6631">
        <v>8335</v>
      </c>
      <c r="I6631" s="25" t="s">
        <v>2639</v>
      </c>
      <c r="J6631" t="s">
        <v>2640</v>
      </c>
      <c r="M6631" s="49"/>
    </row>
    <row r="6632" spans="6:13" x14ac:dyDescent="0.25">
      <c r="F6632" t="s">
        <v>7565</v>
      </c>
      <c r="G6632">
        <v>78479</v>
      </c>
      <c r="H6632">
        <v>8335</v>
      </c>
      <c r="I6632" s="25" t="s">
        <v>2639</v>
      </c>
      <c r="J6632" t="s">
        <v>2640</v>
      </c>
      <c r="M6632" s="49"/>
    </row>
    <row r="6633" spans="6:13" x14ac:dyDescent="0.25">
      <c r="F6633" t="s">
        <v>7565</v>
      </c>
      <c r="G6633">
        <v>78479</v>
      </c>
      <c r="H6633">
        <v>8335</v>
      </c>
      <c r="I6633" s="25" t="s">
        <v>2639</v>
      </c>
      <c r="J6633" t="s">
        <v>2640</v>
      </c>
      <c r="M6633" s="49"/>
    </row>
    <row r="6634" spans="6:13" x14ac:dyDescent="0.25">
      <c r="F6634" t="s">
        <v>7565</v>
      </c>
      <c r="G6634">
        <v>78479</v>
      </c>
      <c r="H6634">
        <v>8335</v>
      </c>
      <c r="I6634" s="25" t="s">
        <v>2639</v>
      </c>
      <c r="J6634" t="s">
        <v>2640</v>
      </c>
      <c r="M6634" s="49"/>
    </row>
    <row r="6635" spans="6:13" x14ac:dyDescent="0.25">
      <c r="F6635" t="s">
        <v>7566</v>
      </c>
      <c r="G6635">
        <v>93189</v>
      </c>
      <c r="H6635">
        <v>9372</v>
      </c>
      <c r="I6635" s="25" t="s">
        <v>2671</v>
      </c>
      <c r="J6635" t="s">
        <v>3144</v>
      </c>
      <c r="M6635" s="49"/>
    </row>
    <row r="6636" spans="6:13" x14ac:dyDescent="0.25">
      <c r="F6636" t="s">
        <v>7567</v>
      </c>
      <c r="G6636">
        <v>73262</v>
      </c>
      <c r="H6636">
        <v>8116</v>
      </c>
      <c r="I6636" s="25" t="s">
        <v>2639</v>
      </c>
      <c r="J6636" t="s">
        <v>2834</v>
      </c>
      <c r="M6636" s="49"/>
    </row>
    <row r="6637" spans="6:13" x14ac:dyDescent="0.25">
      <c r="F6637" t="s">
        <v>7568</v>
      </c>
      <c r="G6637">
        <v>2894</v>
      </c>
      <c r="H6637">
        <v>14626</v>
      </c>
      <c r="I6637" s="25" t="s">
        <v>2756</v>
      </c>
      <c r="J6637" t="s">
        <v>2771</v>
      </c>
      <c r="M6637" s="49"/>
    </row>
    <row r="6638" spans="6:13" x14ac:dyDescent="0.25">
      <c r="F6638" t="s">
        <v>7569</v>
      </c>
      <c r="G6638">
        <v>8468</v>
      </c>
      <c r="H6638">
        <v>14523</v>
      </c>
      <c r="I6638" s="25" t="s">
        <v>2756</v>
      </c>
      <c r="J6638" t="s">
        <v>2757</v>
      </c>
      <c r="M6638" s="49"/>
    </row>
    <row r="6639" spans="6:13" x14ac:dyDescent="0.25">
      <c r="F6639" t="s">
        <v>7570</v>
      </c>
      <c r="G6639">
        <v>97234</v>
      </c>
      <c r="H6639">
        <v>9679</v>
      </c>
      <c r="I6639" s="25" t="s">
        <v>2671</v>
      </c>
      <c r="J6639" t="s">
        <v>3049</v>
      </c>
      <c r="M6639" s="49"/>
    </row>
    <row r="6640" spans="6:13" x14ac:dyDescent="0.25">
      <c r="F6640" t="s">
        <v>7571</v>
      </c>
      <c r="G6640">
        <v>91244</v>
      </c>
      <c r="H6640">
        <v>9574</v>
      </c>
      <c r="I6640" s="25" t="s">
        <v>2671</v>
      </c>
      <c r="J6640" t="s">
        <v>2912</v>
      </c>
      <c r="M6640" s="49"/>
    </row>
    <row r="6641" spans="6:13" x14ac:dyDescent="0.25">
      <c r="F6641" t="s">
        <v>7572</v>
      </c>
      <c r="G6641">
        <v>83677</v>
      </c>
      <c r="H6641">
        <v>9173</v>
      </c>
      <c r="I6641" s="25" t="s">
        <v>2671</v>
      </c>
      <c r="J6641" t="s">
        <v>3280</v>
      </c>
      <c r="M6641" s="49"/>
    </row>
    <row r="6642" spans="6:13" x14ac:dyDescent="0.25">
      <c r="F6642" t="s">
        <v>7573</v>
      </c>
      <c r="G6642">
        <v>85293</v>
      </c>
      <c r="H6642">
        <v>9186</v>
      </c>
      <c r="I6642" s="25" t="s">
        <v>2671</v>
      </c>
      <c r="J6642" t="s">
        <v>3215</v>
      </c>
      <c r="M6642" s="49"/>
    </row>
    <row r="6643" spans="6:13" x14ac:dyDescent="0.25">
      <c r="F6643" t="s">
        <v>7574</v>
      </c>
      <c r="G6643">
        <v>84437</v>
      </c>
      <c r="H6643">
        <v>9183</v>
      </c>
      <c r="I6643" s="25" t="s">
        <v>2671</v>
      </c>
      <c r="J6643" t="s">
        <v>3095</v>
      </c>
      <c r="M6643" s="49"/>
    </row>
    <row r="6644" spans="6:13" x14ac:dyDescent="0.25">
      <c r="F6644" t="s">
        <v>7575</v>
      </c>
      <c r="G6644">
        <v>85084</v>
      </c>
      <c r="H6644">
        <v>9186</v>
      </c>
      <c r="I6644" s="25" t="s">
        <v>2671</v>
      </c>
      <c r="J6644" t="s">
        <v>3215</v>
      </c>
      <c r="M6644" s="49"/>
    </row>
    <row r="6645" spans="6:13" x14ac:dyDescent="0.25">
      <c r="F6645" t="s">
        <v>7576</v>
      </c>
      <c r="G6645">
        <v>86934</v>
      </c>
      <c r="H6645">
        <v>9181</v>
      </c>
      <c r="I6645" s="25" t="s">
        <v>2671</v>
      </c>
      <c r="J6645" t="s">
        <v>3126</v>
      </c>
      <c r="M6645" s="49"/>
    </row>
    <row r="6646" spans="6:13" x14ac:dyDescent="0.25">
      <c r="F6646" t="s">
        <v>7577</v>
      </c>
      <c r="G6646">
        <v>51580</v>
      </c>
      <c r="H6646">
        <v>5374</v>
      </c>
      <c r="I6646" s="25" t="s">
        <v>2644</v>
      </c>
      <c r="J6646" t="s">
        <v>2902</v>
      </c>
      <c r="M6646" s="49"/>
    </row>
    <row r="6647" spans="6:13" x14ac:dyDescent="0.25">
      <c r="F6647" t="s">
        <v>7578</v>
      </c>
      <c r="G6647">
        <v>66507</v>
      </c>
      <c r="H6647">
        <v>7340</v>
      </c>
      <c r="I6647" s="25" t="s">
        <v>2744</v>
      </c>
      <c r="J6647" t="s">
        <v>3447</v>
      </c>
      <c r="M6647" s="49"/>
    </row>
    <row r="6648" spans="6:13" x14ac:dyDescent="0.25">
      <c r="F6648" t="s">
        <v>7579</v>
      </c>
      <c r="G6648">
        <v>53520</v>
      </c>
      <c r="H6648">
        <v>7131</v>
      </c>
      <c r="I6648" s="25" t="s">
        <v>2744</v>
      </c>
      <c r="J6648" t="s">
        <v>2643</v>
      </c>
      <c r="M6648" s="49"/>
    </row>
    <row r="6649" spans="6:13" x14ac:dyDescent="0.25">
      <c r="F6649" t="s">
        <v>7579</v>
      </c>
      <c r="G6649">
        <v>53520</v>
      </c>
      <c r="H6649">
        <v>7131</v>
      </c>
      <c r="I6649" s="25" t="s">
        <v>2744</v>
      </c>
      <c r="J6649" t="s">
        <v>2643</v>
      </c>
      <c r="M6649" s="49"/>
    </row>
    <row r="6650" spans="6:13" x14ac:dyDescent="0.25">
      <c r="F6650" t="s">
        <v>7579</v>
      </c>
      <c r="G6650">
        <v>53520</v>
      </c>
      <c r="H6650">
        <v>7131</v>
      </c>
      <c r="I6650" s="25" t="s">
        <v>2744</v>
      </c>
      <c r="J6650" t="s">
        <v>2643</v>
      </c>
      <c r="M6650" s="49"/>
    </row>
    <row r="6651" spans="6:13" x14ac:dyDescent="0.25">
      <c r="F6651" t="s">
        <v>7579</v>
      </c>
      <c r="G6651">
        <v>53520</v>
      </c>
      <c r="H6651">
        <v>7233</v>
      </c>
      <c r="I6651" s="25" t="s">
        <v>2744</v>
      </c>
      <c r="J6651" t="s">
        <v>3037</v>
      </c>
      <c r="M6651" s="49"/>
    </row>
    <row r="6652" spans="6:13" x14ac:dyDescent="0.25">
      <c r="F6652" t="s">
        <v>7579</v>
      </c>
      <c r="G6652">
        <v>53520</v>
      </c>
      <c r="H6652">
        <v>7233</v>
      </c>
      <c r="I6652" s="25" t="s">
        <v>2744</v>
      </c>
      <c r="J6652" t="s">
        <v>3037</v>
      </c>
      <c r="M6652" s="49"/>
    </row>
    <row r="6653" spans="6:13" x14ac:dyDescent="0.25">
      <c r="F6653" t="s">
        <v>7579</v>
      </c>
      <c r="G6653">
        <v>53520</v>
      </c>
      <c r="H6653">
        <v>7233</v>
      </c>
      <c r="I6653" s="25" t="s">
        <v>2744</v>
      </c>
      <c r="J6653" t="s">
        <v>3037</v>
      </c>
      <c r="M6653" s="49"/>
    </row>
    <row r="6654" spans="6:13" x14ac:dyDescent="0.25">
      <c r="F6654" t="s">
        <v>7580</v>
      </c>
      <c r="G6654">
        <v>56861</v>
      </c>
      <c r="H6654">
        <v>7231</v>
      </c>
      <c r="I6654" s="25" t="s">
        <v>2744</v>
      </c>
      <c r="J6654" t="s">
        <v>2664</v>
      </c>
      <c r="M6654" s="49"/>
    </row>
    <row r="6655" spans="6:13" x14ac:dyDescent="0.25">
      <c r="F6655" t="s">
        <v>7581</v>
      </c>
      <c r="G6655">
        <v>68799</v>
      </c>
      <c r="H6655">
        <v>8226</v>
      </c>
      <c r="I6655" s="25" t="s">
        <v>2639</v>
      </c>
      <c r="J6655" t="s">
        <v>3063</v>
      </c>
      <c r="M6655" s="49"/>
    </row>
    <row r="6656" spans="6:13" x14ac:dyDescent="0.25">
      <c r="F6656" t="s">
        <v>7582</v>
      </c>
      <c r="G6656">
        <v>18276</v>
      </c>
      <c r="H6656">
        <v>13072</v>
      </c>
      <c r="I6656" s="25" t="s">
        <v>2812</v>
      </c>
      <c r="J6656" t="s">
        <v>2657</v>
      </c>
      <c r="M6656" s="49"/>
    </row>
    <row r="6657" spans="6:13" x14ac:dyDescent="0.25">
      <c r="F6657" t="s">
        <v>7583</v>
      </c>
      <c r="G6657">
        <v>86756</v>
      </c>
      <c r="H6657">
        <v>9779</v>
      </c>
      <c r="I6657" s="25" t="s">
        <v>2671</v>
      </c>
      <c r="J6657" t="s">
        <v>2901</v>
      </c>
      <c r="M6657" s="49"/>
    </row>
    <row r="6658" spans="6:13" x14ac:dyDescent="0.25">
      <c r="F6658" t="s">
        <v>7584</v>
      </c>
      <c r="G6658">
        <v>21465</v>
      </c>
      <c r="H6658">
        <v>1053</v>
      </c>
      <c r="I6658" s="25" t="s">
        <v>2706</v>
      </c>
      <c r="J6658" t="s">
        <v>2814</v>
      </c>
      <c r="M6658" s="49"/>
    </row>
    <row r="6659" spans="6:13" x14ac:dyDescent="0.25">
      <c r="F6659" t="s">
        <v>7584</v>
      </c>
      <c r="G6659">
        <v>21465</v>
      </c>
      <c r="H6659">
        <v>1062</v>
      </c>
      <c r="I6659" s="25" t="s">
        <v>2706</v>
      </c>
      <c r="J6659" t="s">
        <v>2809</v>
      </c>
      <c r="M6659" s="49"/>
    </row>
    <row r="6660" spans="6:13" x14ac:dyDescent="0.25">
      <c r="F6660" t="s">
        <v>7585</v>
      </c>
      <c r="G6660">
        <v>23858</v>
      </c>
      <c r="H6660">
        <v>1062</v>
      </c>
      <c r="I6660" s="25" t="s">
        <v>2706</v>
      </c>
      <c r="J6660" t="s">
        <v>2809</v>
      </c>
      <c r="M6660" s="49"/>
    </row>
    <row r="6661" spans="6:13" x14ac:dyDescent="0.25">
      <c r="F6661" t="s">
        <v>7586</v>
      </c>
      <c r="G6661">
        <v>34359</v>
      </c>
      <c r="H6661">
        <v>6633</v>
      </c>
      <c r="I6661" s="25" t="s">
        <v>2667</v>
      </c>
      <c r="J6661" t="s">
        <v>2783</v>
      </c>
      <c r="M6661" s="49"/>
    </row>
    <row r="6662" spans="6:13" x14ac:dyDescent="0.25">
      <c r="F6662" t="s">
        <v>7587</v>
      </c>
      <c r="G6662">
        <v>64354</v>
      </c>
      <c r="H6662">
        <v>6432</v>
      </c>
      <c r="I6662" s="25" t="s">
        <v>2667</v>
      </c>
      <c r="J6662" t="s">
        <v>2959</v>
      </c>
      <c r="M6662" s="49"/>
    </row>
    <row r="6663" spans="6:13" x14ac:dyDescent="0.25">
      <c r="F6663" t="s">
        <v>7588</v>
      </c>
      <c r="G6663">
        <v>9634</v>
      </c>
      <c r="H6663">
        <v>14522</v>
      </c>
      <c r="I6663" s="25" t="s">
        <v>2756</v>
      </c>
      <c r="J6663" t="s">
        <v>2721</v>
      </c>
      <c r="M6663" s="49"/>
    </row>
    <row r="6664" spans="6:13" x14ac:dyDescent="0.25">
      <c r="F6664" t="s">
        <v>7588</v>
      </c>
      <c r="G6664">
        <v>9629</v>
      </c>
      <c r="H6664">
        <v>14522</v>
      </c>
      <c r="I6664" s="25" t="s">
        <v>2756</v>
      </c>
      <c r="J6664" t="s">
        <v>2721</v>
      </c>
      <c r="M6664" s="49"/>
    </row>
    <row r="6665" spans="6:13" x14ac:dyDescent="0.25">
      <c r="F6665" t="s">
        <v>7589</v>
      </c>
      <c r="G6665">
        <v>8141</v>
      </c>
      <c r="H6665">
        <v>14524</v>
      </c>
      <c r="I6665" s="25" t="s">
        <v>2756</v>
      </c>
      <c r="J6665" t="s">
        <v>4045</v>
      </c>
      <c r="M6665" s="49"/>
    </row>
    <row r="6666" spans="6:13" x14ac:dyDescent="0.25">
      <c r="F6666" t="s">
        <v>7590</v>
      </c>
      <c r="G6666">
        <v>54421</v>
      </c>
      <c r="H6666">
        <v>7235</v>
      </c>
      <c r="I6666" s="25" t="s">
        <v>2744</v>
      </c>
      <c r="J6666" t="s">
        <v>3016</v>
      </c>
      <c r="M6666" s="49"/>
    </row>
    <row r="6667" spans="6:13" x14ac:dyDescent="0.25">
      <c r="F6667" t="s">
        <v>7591</v>
      </c>
      <c r="G6667">
        <v>21400</v>
      </c>
      <c r="H6667">
        <v>3355</v>
      </c>
      <c r="I6667" s="25" t="s">
        <v>2695</v>
      </c>
      <c r="J6667" t="s">
        <v>2750</v>
      </c>
      <c r="M6667" s="49"/>
    </row>
    <row r="6668" spans="6:13" x14ac:dyDescent="0.25">
      <c r="F6668" t="s">
        <v>7592</v>
      </c>
      <c r="G6668">
        <v>94419</v>
      </c>
      <c r="H6668">
        <v>9279</v>
      </c>
      <c r="I6668" s="25" t="s">
        <v>2671</v>
      </c>
      <c r="J6668" t="s">
        <v>4195</v>
      </c>
      <c r="M6668" s="49"/>
    </row>
    <row r="6669" spans="6:13" x14ac:dyDescent="0.25">
      <c r="F6669" t="s">
        <v>7593</v>
      </c>
      <c r="G6669">
        <v>84571</v>
      </c>
      <c r="H6669">
        <v>9171</v>
      </c>
      <c r="I6669" s="25" t="s">
        <v>2671</v>
      </c>
      <c r="J6669" t="s">
        <v>3067</v>
      </c>
      <c r="M6669" s="49"/>
    </row>
    <row r="6670" spans="6:13" x14ac:dyDescent="0.25">
      <c r="F6670" t="s">
        <v>7594</v>
      </c>
      <c r="G6670">
        <v>35447</v>
      </c>
      <c r="H6670">
        <v>6531</v>
      </c>
      <c r="I6670" s="25" t="s">
        <v>2667</v>
      </c>
      <c r="J6670" t="s">
        <v>2927</v>
      </c>
      <c r="M6670" s="49"/>
    </row>
    <row r="6671" spans="6:13" x14ac:dyDescent="0.25">
      <c r="F6671" t="s">
        <v>7595</v>
      </c>
      <c r="G6671">
        <v>83242</v>
      </c>
      <c r="H6671">
        <v>9189</v>
      </c>
      <c r="I6671" s="25" t="s">
        <v>2671</v>
      </c>
      <c r="J6671" t="s">
        <v>3028</v>
      </c>
      <c r="M6671" s="49"/>
    </row>
    <row r="6672" spans="6:13" x14ac:dyDescent="0.25">
      <c r="F6672" t="s">
        <v>7596</v>
      </c>
      <c r="G6672">
        <v>48734</v>
      </c>
      <c r="H6672">
        <v>5554</v>
      </c>
      <c r="I6672" s="25" t="s">
        <v>2644</v>
      </c>
      <c r="J6672" t="s">
        <v>2676</v>
      </c>
      <c r="M6672" s="49"/>
    </row>
    <row r="6673" spans="6:13" x14ac:dyDescent="0.25">
      <c r="F6673" t="s">
        <v>7597</v>
      </c>
      <c r="G6673">
        <v>25462</v>
      </c>
      <c r="H6673">
        <v>1056</v>
      </c>
      <c r="I6673" s="25" t="s">
        <v>2706</v>
      </c>
      <c r="J6673" t="s">
        <v>2932</v>
      </c>
      <c r="M6673" s="49"/>
    </row>
    <row r="6674" spans="6:13" x14ac:dyDescent="0.25">
      <c r="F6674" t="s">
        <v>7598</v>
      </c>
      <c r="G6674">
        <v>53424</v>
      </c>
      <c r="H6674">
        <v>7131</v>
      </c>
      <c r="I6674" s="25" t="s">
        <v>2744</v>
      </c>
      <c r="J6674" t="s">
        <v>2643</v>
      </c>
      <c r="M6674" s="49"/>
    </row>
    <row r="6675" spans="6:13" x14ac:dyDescent="0.25">
      <c r="F6675" t="s">
        <v>7599</v>
      </c>
      <c r="G6675">
        <v>75196</v>
      </c>
      <c r="H6675">
        <v>8236</v>
      </c>
      <c r="I6675" s="25" t="s">
        <v>2639</v>
      </c>
      <c r="J6675" t="s">
        <v>3708</v>
      </c>
      <c r="M6675" s="49"/>
    </row>
    <row r="6676" spans="6:13" x14ac:dyDescent="0.25">
      <c r="F6676" t="s">
        <v>7600</v>
      </c>
      <c r="G6676">
        <v>38319</v>
      </c>
      <c r="H6676">
        <v>3158</v>
      </c>
      <c r="I6676" s="25" t="s">
        <v>2695</v>
      </c>
      <c r="J6676" t="s">
        <v>3055</v>
      </c>
      <c r="M6676" s="49"/>
    </row>
    <row r="6677" spans="6:13" x14ac:dyDescent="0.25">
      <c r="F6677" t="s">
        <v>7600</v>
      </c>
      <c r="G6677">
        <v>97280</v>
      </c>
      <c r="H6677">
        <v>9679</v>
      </c>
      <c r="I6677" s="25" t="s">
        <v>2671</v>
      </c>
      <c r="J6677" t="s">
        <v>3049</v>
      </c>
      <c r="M6677" s="49"/>
    </row>
    <row r="6678" spans="6:13" x14ac:dyDescent="0.25">
      <c r="F6678" t="s">
        <v>7601</v>
      </c>
      <c r="G6678">
        <v>7368</v>
      </c>
      <c r="H6678">
        <v>16075</v>
      </c>
      <c r="I6678" s="25" t="s">
        <v>3005</v>
      </c>
      <c r="J6678" t="s">
        <v>4842</v>
      </c>
      <c r="M6678" s="49"/>
    </row>
    <row r="6679" spans="6:13" x14ac:dyDescent="0.25">
      <c r="F6679" t="s">
        <v>7602</v>
      </c>
      <c r="G6679">
        <v>42855</v>
      </c>
      <c r="H6679">
        <v>5120</v>
      </c>
      <c r="I6679" s="25" t="s">
        <v>2644</v>
      </c>
      <c r="J6679" t="s">
        <v>7603</v>
      </c>
      <c r="M6679" s="49"/>
    </row>
    <row r="6680" spans="6:13" x14ac:dyDescent="0.25">
      <c r="F6680" t="s">
        <v>7602</v>
      </c>
      <c r="G6680">
        <v>42897</v>
      </c>
      <c r="H6680">
        <v>5120</v>
      </c>
      <c r="I6680" s="25" t="s">
        <v>2644</v>
      </c>
      <c r="J6680" t="s">
        <v>7603</v>
      </c>
      <c r="M6680" s="49"/>
    </row>
    <row r="6681" spans="6:13" x14ac:dyDescent="0.25">
      <c r="F6681" t="s">
        <v>7602</v>
      </c>
      <c r="G6681">
        <v>42857</v>
      </c>
      <c r="H6681">
        <v>5120</v>
      </c>
      <c r="I6681" s="25" t="s">
        <v>2644</v>
      </c>
      <c r="J6681" t="s">
        <v>7603</v>
      </c>
      <c r="M6681" s="49"/>
    </row>
    <row r="6682" spans="6:13" x14ac:dyDescent="0.25">
      <c r="F6682" t="s">
        <v>7602</v>
      </c>
      <c r="G6682">
        <v>42899</v>
      </c>
      <c r="H6682">
        <v>5120</v>
      </c>
      <c r="I6682" s="25" t="s">
        <v>2644</v>
      </c>
      <c r="J6682" t="s">
        <v>7603</v>
      </c>
      <c r="M6682" s="49"/>
    </row>
    <row r="6683" spans="6:13" x14ac:dyDescent="0.25">
      <c r="F6683" t="s">
        <v>7602</v>
      </c>
      <c r="G6683">
        <v>42853</v>
      </c>
      <c r="H6683">
        <v>5120</v>
      </c>
      <c r="I6683" s="25" t="s">
        <v>2644</v>
      </c>
      <c r="J6683" t="s">
        <v>7603</v>
      </c>
      <c r="M6683" s="49"/>
    </row>
    <row r="6684" spans="6:13" x14ac:dyDescent="0.25">
      <c r="F6684" t="s">
        <v>7602</v>
      </c>
      <c r="G6684">
        <v>42859</v>
      </c>
      <c r="H6684">
        <v>5120</v>
      </c>
      <c r="I6684" s="25" t="s">
        <v>2644</v>
      </c>
      <c r="J6684" t="s">
        <v>7603</v>
      </c>
      <c r="M6684" s="49"/>
    </row>
    <row r="6685" spans="6:13" x14ac:dyDescent="0.25">
      <c r="F6685" t="s">
        <v>7604</v>
      </c>
      <c r="G6685">
        <v>8373</v>
      </c>
      <c r="H6685">
        <v>14524</v>
      </c>
      <c r="I6685" s="25" t="s">
        <v>2756</v>
      </c>
      <c r="J6685" t="s">
        <v>4045</v>
      </c>
      <c r="M6685" s="49"/>
    </row>
    <row r="6686" spans="6:13" x14ac:dyDescent="0.25">
      <c r="F6686" t="s">
        <v>7605</v>
      </c>
      <c r="G6686">
        <v>71686</v>
      </c>
      <c r="H6686">
        <v>8118</v>
      </c>
      <c r="I6686" s="25" t="s">
        <v>2639</v>
      </c>
      <c r="J6686" t="s">
        <v>2763</v>
      </c>
      <c r="M6686" s="49"/>
    </row>
    <row r="6687" spans="6:13" x14ac:dyDescent="0.25">
      <c r="F6687" t="s">
        <v>7606</v>
      </c>
      <c r="G6687">
        <v>73630</v>
      </c>
      <c r="H6687">
        <v>8119</v>
      </c>
      <c r="I6687" s="25" t="s">
        <v>2639</v>
      </c>
      <c r="J6687" t="s">
        <v>2908</v>
      </c>
      <c r="M6687" s="49"/>
    </row>
    <row r="6688" spans="6:13" x14ac:dyDescent="0.25">
      <c r="F6688" t="s">
        <v>7607</v>
      </c>
      <c r="G6688">
        <v>77871</v>
      </c>
      <c r="H6688">
        <v>8317</v>
      </c>
      <c r="I6688" s="25" t="s">
        <v>2639</v>
      </c>
      <c r="J6688" t="s">
        <v>2692</v>
      </c>
      <c r="M6688" s="49"/>
    </row>
    <row r="6689" spans="6:13" x14ac:dyDescent="0.25">
      <c r="F6689" t="s">
        <v>7608</v>
      </c>
      <c r="G6689">
        <v>24768</v>
      </c>
      <c r="H6689">
        <v>1058</v>
      </c>
      <c r="I6689" s="25" t="s">
        <v>2706</v>
      </c>
      <c r="J6689" t="s">
        <v>2707</v>
      </c>
      <c r="M6689" s="49"/>
    </row>
    <row r="6690" spans="6:13" x14ac:dyDescent="0.25">
      <c r="F6690" t="s">
        <v>7609</v>
      </c>
      <c r="G6690">
        <v>56579</v>
      </c>
      <c r="H6690">
        <v>7138</v>
      </c>
      <c r="I6690" s="25" t="s">
        <v>2744</v>
      </c>
      <c r="J6690" t="s">
        <v>3110</v>
      </c>
      <c r="M6690" s="49"/>
    </row>
    <row r="6691" spans="6:13" x14ac:dyDescent="0.25">
      <c r="F6691" t="s">
        <v>7610</v>
      </c>
      <c r="G6691">
        <v>38368</v>
      </c>
      <c r="H6691">
        <v>3154</v>
      </c>
      <c r="I6691" s="25" t="s">
        <v>2695</v>
      </c>
      <c r="J6691" t="s">
        <v>2807</v>
      </c>
      <c r="M6691" s="49"/>
    </row>
    <row r="6692" spans="6:13" x14ac:dyDescent="0.25">
      <c r="F6692" t="s">
        <v>7611</v>
      </c>
      <c r="G6692">
        <v>56477</v>
      </c>
      <c r="H6692">
        <v>7143</v>
      </c>
      <c r="I6692" s="25" t="s">
        <v>2744</v>
      </c>
      <c r="J6692" t="s">
        <v>2952</v>
      </c>
      <c r="M6692" s="49"/>
    </row>
    <row r="6693" spans="6:13" x14ac:dyDescent="0.25">
      <c r="F6693" t="s">
        <v>7612</v>
      </c>
      <c r="G6693">
        <v>86643</v>
      </c>
      <c r="H6693">
        <v>9185</v>
      </c>
      <c r="I6693" s="25" t="s">
        <v>2671</v>
      </c>
      <c r="J6693" t="s">
        <v>3136</v>
      </c>
      <c r="M6693" s="49"/>
    </row>
    <row r="6694" spans="6:13" x14ac:dyDescent="0.25">
      <c r="F6694" t="s">
        <v>7613</v>
      </c>
      <c r="G6694">
        <v>71272</v>
      </c>
      <c r="H6694">
        <v>8115</v>
      </c>
      <c r="I6694" s="25" t="s">
        <v>2639</v>
      </c>
      <c r="J6694" t="s">
        <v>2843</v>
      </c>
      <c r="M6694" s="49"/>
    </row>
    <row r="6695" spans="6:13" x14ac:dyDescent="0.25">
      <c r="F6695" t="s">
        <v>7614</v>
      </c>
      <c r="G6695">
        <v>78603</v>
      </c>
      <c r="H6695">
        <v>8327</v>
      </c>
      <c r="I6695" s="25" t="s">
        <v>2639</v>
      </c>
      <c r="J6695" t="s">
        <v>2898</v>
      </c>
      <c r="M6695" s="49"/>
    </row>
    <row r="6696" spans="6:13" x14ac:dyDescent="0.25">
      <c r="F6696" t="s">
        <v>7615</v>
      </c>
      <c r="G6696">
        <v>96184</v>
      </c>
      <c r="H6696">
        <v>9674</v>
      </c>
      <c r="I6696" s="25" t="s">
        <v>2671</v>
      </c>
      <c r="J6696" t="s">
        <v>2839</v>
      </c>
      <c r="M6696" s="49"/>
    </row>
    <row r="6697" spans="6:13" x14ac:dyDescent="0.25">
      <c r="F6697" t="s">
        <v>7616</v>
      </c>
      <c r="G6697">
        <v>21391</v>
      </c>
      <c r="H6697">
        <v>3355</v>
      </c>
      <c r="I6697" s="25" t="s">
        <v>2695</v>
      </c>
      <c r="J6697" t="s">
        <v>2750</v>
      </c>
      <c r="M6697" s="49"/>
    </row>
    <row r="6698" spans="6:13" x14ac:dyDescent="0.25">
      <c r="F6698" t="s">
        <v>7616</v>
      </c>
      <c r="G6698">
        <v>21391</v>
      </c>
      <c r="H6698">
        <v>3355</v>
      </c>
      <c r="I6698" s="25" t="s">
        <v>2695</v>
      </c>
      <c r="J6698" t="s">
        <v>2750</v>
      </c>
      <c r="M6698" s="49"/>
    </row>
    <row r="6699" spans="6:13" x14ac:dyDescent="0.25">
      <c r="F6699" t="s">
        <v>7617</v>
      </c>
      <c r="G6699">
        <v>18230</v>
      </c>
      <c r="H6699">
        <v>13072</v>
      </c>
      <c r="I6699" s="25" t="s">
        <v>2812</v>
      </c>
      <c r="J6699" t="s">
        <v>2657</v>
      </c>
      <c r="M6699" s="49"/>
    </row>
    <row r="6700" spans="6:13" x14ac:dyDescent="0.25">
      <c r="F6700" t="s">
        <v>7618</v>
      </c>
      <c r="G6700">
        <v>27336</v>
      </c>
      <c r="H6700">
        <v>3358</v>
      </c>
      <c r="I6700" s="25" t="s">
        <v>2695</v>
      </c>
      <c r="J6700" t="s">
        <v>2992</v>
      </c>
      <c r="M6700" s="49"/>
    </row>
    <row r="6701" spans="6:13" x14ac:dyDescent="0.25">
      <c r="F6701" t="s">
        <v>7619</v>
      </c>
      <c r="G6701">
        <v>18211</v>
      </c>
      <c r="H6701">
        <v>13072</v>
      </c>
      <c r="I6701" s="25" t="s">
        <v>2812</v>
      </c>
      <c r="J6701" t="s">
        <v>2657</v>
      </c>
      <c r="M6701" s="49"/>
    </row>
    <row r="6702" spans="6:13" x14ac:dyDescent="0.25">
      <c r="F6702" t="s">
        <v>7619</v>
      </c>
      <c r="G6702">
        <v>18211</v>
      </c>
      <c r="H6702">
        <v>13072</v>
      </c>
      <c r="I6702" s="25" t="s">
        <v>2812</v>
      </c>
      <c r="J6702" t="s">
        <v>2657</v>
      </c>
      <c r="M6702" s="49"/>
    </row>
    <row r="6703" spans="6:13" x14ac:dyDescent="0.25">
      <c r="F6703" t="s">
        <v>7620</v>
      </c>
      <c r="G6703">
        <v>93191</v>
      </c>
      <c r="H6703">
        <v>9372</v>
      </c>
      <c r="I6703" s="25" t="s">
        <v>2671</v>
      </c>
      <c r="J6703" t="s">
        <v>3144</v>
      </c>
      <c r="M6703" s="49"/>
    </row>
    <row r="6704" spans="6:13" x14ac:dyDescent="0.25">
      <c r="F6704" t="s">
        <v>7620</v>
      </c>
      <c r="G6704">
        <v>89364</v>
      </c>
      <c r="H6704">
        <v>9774</v>
      </c>
      <c r="I6704" s="25" t="s">
        <v>2671</v>
      </c>
      <c r="J6704" t="s">
        <v>2826</v>
      </c>
      <c r="M6704" s="49"/>
    </row>
    <row r="6705" spans="6:13" x14ac:dyDescent="0.25">
      <c r="F6705" t="s">
        <v>7621</v>
      </c>
      <c r="G6705">
        <v>87549</v>
      </c>
      <c r="H6705">
        <v>9780</v>
      </c>
      <c r="I6705" s="25" t="s">
        <v>2671</v>
      </c>
      <c r="J6705" t="s">
        <v>2899</v>
      </c>
      <c r="M6705" s="49"/>
    </row>
    <row r="6706" spans="6:13" x14ac:dyDescent="0.25">
      <c r="F6706" t="s">
        <v>7622</v>
      </c>
      <c r="G6706">
        <v>56769</v>
      </c>
      <c r="H6706">
        <v>7233</v>
      </c>
      <c r="I6706" s="25" t="s">
        <v>2744</v>
      </c>
      <c r="J6706" t="s">
        <v>3037</v>
      </c>
      <c r="M6706" s="49"/>
    </row>
    <row r="6707" spans="6:13" x14ac:dyDescent="0.25">
      <c r="F6707" t="s">
        <v>7623</v>
      </c>
      <c r="G6707">
        <v>97282</v>
      </c>
      <c r="H6707">
        <v>9677</v>
      </c>
      <c r="I6707" s="25" t="s">
        <v>2671</v>
      </c>
      <c r="J6707" t="s">
        <v>3148</v>
      </c>
      <c r="M6707" s="49"/>
    </row>
    <row r="6708" spans="6:13" x14ac:dyDescent="0.25">
      <c r="F6708" t="s">
        <v>7624</v>
      </c>
      <c r="G6708">
        <v>79276</v>
      </c>
      <c r="H6708">
        <v>8316</v>
      </c>
      <c r="I6708" s="25" t="s">
        <v>2639</v>
      </c>
      <c r="J6708" t="s">
        <v>3385</v>
      </c>
      <c r="M6708" s="49"/>
    </row>
    <row r="6709" spans="6:13" x14ac:dyDescent="0.25">
      <c r="F6709" t="s">
        <v>7625</v>
      </c>
      <c r="G6709">
        <v>92717</v>
      </c>
      <c r="H6709">
        <v>9377</v>
      </c>
      <c r="I6709" s="25" t="s">
        <v>2671</v>
      </c>
      <c r="J6709" t="s">
        <v>3014</v>
      </c>
      <c r="M6709" s="49"/>
    </row>
    <row r="6710" spans="6:13" x14ac:dyDescent="0.25">
      <c r="F6710" t="s">
        <v>2946</v>
      </c>
      <c r="G6710">
        <v>72762</v>
      </c>
      <c r="H6710">
        <v>8415</v>
      </c>
      <c r="I6710" s="25" t="s">
        <v>2639</v>
      </c>
      <c r="J6710" t="s">
        <v>2946</v>
      </c>
      <c r="M6710" s="49"/>
    </row>
    <row r="6711" spans="6:13" x14ac:dyDescent="0.25">
      <c r="F6711" t="s">
        <v>2946</v>
      </c>
      <c r="G6711">
        <v>72766</v>
      </c>
      <c r="H6711">
        <v>8415</v>
      </c>
      <c r="I6711" s="25" t="s">
        <v>2639</v>
      </c>
      <c r="J6711" t="s">
        <v>2946</v>
      </c>
      <c r="M6711" s="49"/>
    </row>
    <row r="6712" spans="6:13" x14ac:dyDescent="0.25">
      <c r="F6712" t="s">
        <v>2946</v>
      </c>
      <c r="G6712">
        <v>72760</v>
      </c>
      <c r="H6712">
        <v>8415</v>
      </c>
      <c r="I6712" s="25" t="s">
        <v>2639</v>
      </c>
      <c r="J6712" t="s">
        <v>2946</v>
      </c>
      <c r="M6712" s="49"/>
    </row>
    <row r="6713" spans="6:13" x14ac:dyDescent="0.25">
      <c r="F6713" t="s">
        <v>2946</v>
      </c>
      <c r="G6713">
        <v>72764</v>
      </c>
      <c r="H6713">
        <v>8415</v>
      </c>
      <c r="I6713" s="25" t="s">
        <v>2639</v>
      </c>
      <c r="J6713" t="s">
        <v>2946</v>
      </c>
      <c r="M6713" s="49"/>
    </row>
    <row r="6714" spans="6:13" x14ac:dyDescent="0.25">
      <c r="F6714" t="s">
        <v>2946</v>
      </c>
      <c r="G6714">
        <v>72768</v>
      </c>
      <c r="H6714">
        <v>8415</v>
      </c>
      <c r="I6714" s="25" t="s">
        <v>2639</v>
      </c>
      <c r="J6714" t="s">
        <v>2946</v>
      </c>
      <c r="M6714" s="49"/>
    </row>
    <row r="6715" spans="6:13" x14ac:dyDescent="0.25">
      <c r="F6715" t="s">
        <v>2946</v>
      </c>
      <c r="G6715">
        <v>72766</v>
      </c>
      <c r="H6715">
        <v>8415</v>
      </c>
      <c r="I6715" s="25" t="s">
        <v>2639</v>
      </c>
      <c r="J6715" t="s">
        <v>2946</v>
      </c>
      <c r="M6715" s="49"/>
    </row>
    <row r="6716" spans="6:13" x14ac:dyDescent="0.25">
      <c r="F6716" t="s">
        <v>2946</v>
      </c>
      <c r="G6716">
        <v>72762</v>
      </c>
      <c r="H6716">
        <v>8415</v>
      </c>
      <c r="I6716" s="25" t="s">
        <v>2639</v>
      </c>
      <c r="J6716" t="s">
        <v>2946</v>
      </c>
      <c r="M6716" s="49"/>
    </row>
    <row r="6717" spans="6:13" x14ac:dyDescent="0.25">
      <c r="F6717" t="s">
        <v>2946</v>
      </c>
      <c r="G6717">
        <v>72770</v>
      </c>
      <c r="H6717">
        <v>8415</v>
      </c>
      <c r="I6717" s="25" t="s">
        <v>2639</v>
      </c>
      <c r="J6717" t="s">
        <v>2946</v>
      </c>
      <c r="M6717" s="49"/>
    </row>
    <row r="6718" spans="6:13" x14ac:dyDescent="0.25">
      <c r="F6718" t="s">
        <v>2946</v>
      </c>
      <c r="G6718">
        <v>72764</v>
      </c>
      <c r="H6718">
        <v>8415</v>
      </c>
      <c r="I6718" s="25" t="s">
        <v>2639</v>
      </c>
      <c r="J6718" t="s">
        <v>2946</v>
      </c>
      <c r="M6718" s="49"/>
    </row>
    <row r="6719" spans="6:13" x14ac:dyDescent="0.25">
      <c r="F6719" t="s">
        <v>7626</v>
      </c>
      <c r="G6719">
        <v>26817</v>
      </c>
      <c r="H6719">
        <v>3457</v>
      </c>
      <c r="I6719" s="25" t="s">
        <v>2695</v>
      </c>
      <c r="J6719" t="s">
        <v>2841</v>
      </c>
      <c r="M6719" s="49"/>
    </row>
    <row r="6720" spans="6:13" x14ac:dyDescent="0.25">
      <c r="F6720" t="s">
        <v>7627</v>
      </c>
      <c r="G6720">
        <v>55624</v>
      </c>
      <c r="H6720">
        <v>7134</v>
      </c>
      <c r="I6720" s="25" t="s">
        <v>2744</v>
      </c>
      <c r="J6720" t="s">
        <v>2669</v>
      </c>
      <c r="M6720" s="49"/>
    </row>
    <row r="6721" spans="6:13" x14ac:dyDescent="0.25">
      <c r="F6721" t="s">
        <v>7628</v>
      </c>
      <c r="G6721">
        <v>33378</v>
      </c>
      <c r="H6721">
        <v>5754</v>
      </c>
      <c r="I6721" s="25" t="s">
        <v>2644</v>
      </c>
      <c r="J6721" t="s">
        <v>2786</v>
      </c>
      <c r="M6721" s="49"/>
    </row>
    <row r="6722" spans="6:13" x14ac:dyDescent="0.25">
      <c r="F6722" t="s">
        <v>7629</v>
      </c>
      <c r="G6722">
        <v>46414</v>
      </c>
      <c r="H6722">
        <v>5554</v>
      </c>
      <c r="I6722" s="25" t="s">
        <v>2644</v>
      </c>
      <c r="J6722" t="s">
        <v>2676</v>
      </c>
      <c r="M6722" s="49"/>
    </row>
    <row r="6723" spans="6:13" x14ac:dyDescent="0.25">
      <c r="F6723" t="s">
        <v>7630</v>
      </c>
      <c r="G6723">
        <v>26899</v>
      </c>
      <c r="H6723">
        <v>3454</v>
      </c>
      <c r="I6723" s="25" t="s">
        <v>2695</v>
      </c>
      <c r="J6723" t="s">
        <v>2739</v>
      </c>
      <c r="M6723" s="49"/>
    </row>
    <row r="6724" spans="6:13" x14ac:dyDescent="0.25">
      <c r="F6724" t="s">
        <v>7631</v>
      </c>
      <c r="G6724">
        <v>77866</v>
      </c>
      <c r="H6724">
        <v>8317</v>
      </c>
      <c r="I6724" s="25" t="s">
        <v>2639</v>
      </c>
      <c r="J6724" t="s">
        <v>2692</v>
      </c>
      <c r="M6724" s="49"/>
    </row>
    <row r="6725" spans="6:13" x14ac:dyDescent="0.25">
      <c r="F6725" t="s">
        <v>7632</v>
      </c>
      <c r="G6725">
        <v>53359</v>
      </c>
      <c r="H6725">
        <v>5382</v>
      </c>
      <c r="I6725" s="25" t="s">
        <v>2644</v>
      </c>
      <c r="J6725" t="s">
        <v>2919</v>
      </c>
      <c r="M6725" s="49"/>
    </row>
    <row r="6726" spans="6:13" x14ac:dyDescent="0.25">
      <c r="F6726" t="s">
        <v>7633</v>
      </c>
      <c r="G6726">
        <v>47495</v>
      </c>
      <c r="H6726">
        <v>5170</v>
      </c>
      <c r="I6726" s="25" t="s">
        <v>2644</v>
      </c>
      <c r="J6726" t="s">
        <v>2949</v>
      </c>
      <c r="M6726" s="49"/>
    </row>
    <row r="6727" spans="6:13" x14ac:dyDescent="0.25">
      <c r="F6727" t="s">
        <v>7634</v>
      </c>
      <c r="G6727">
        <v>55494</v>
      </c>
      <c r="H6727">
        <v>7140</v>
      </c>
      <c r="I6727" s="25" t="s">
        <v>2744</v>
      </c>
      <c r="J6727" t="s">
        <v>2950</v>
      </c>
      <c r="M6727" s="49"/>
    </row>
    <row r="6728" spans="6:13" x14ac:dyDescent="0.25">
      <c r="F6728" t="s">
        <v>7635</v>
      </c>
      <c r="G6728">
        <v>53619</v>
      </c>
      <c r="H6728">
        <v>7138</v>
      </c>
      <c r="I6728" s="25" t="s">
        <v>2744</v>
      </c>
      <c r="J6728" t="s">
        <v>3110</v>
      </c>
      <c r="M6728" s="49"/>
    </row>
    <row r="6729" spans="6:13" x14ac:dyDescent="0.25">
      <c r="F6729" t="s">
        <v>7636</v>
      </c>
      <c r="G6729">
        <v>56598</v>
      </c>
      <c r="H6729">
        <v>7138</v>
      </c>
      <c r="I6729" s="25" t="s">
        <v>2744</v>
      </c>
      <c r="J6729" t="s">
        <v>3110</v>
      </c>
      <c r="M6729" s="49"/>
    </row>
    <row r="6730" spans="6:13" x14ac:dyDescent="0.25">
      <c r="F6730" t="s">
        <v>7637</v>
      </c>
      <c r="G6730">
        <v>48432</v>
      </c>
      <c r="H6730">
        <v>5566</v>
      </c>
      <c r="I6730" s="25" t="s">
        <v>2644</v>
      </c>
      <c r="J6730" t="s">
        <v>3000</v>
      </c>
      <c r="M6730" s="49"/>
    </row>
    <row r="6731" spans="6:13" x14ac:dyDescent="0.25">
      <c r="F6731" t="s">
        <v>7637</v>
      </c>
      <c r="G6731">
        <v>48429</v>
      </c>
      <c r="H6731">
        <v>5566</v>
      </c>
      <c r="I6731" s="25" t="s">
        <v>2644</v>
      </c>
      <c r="J6731" t="s">
        <v>3000</v>
      </c>
      <c r="M6731" s="49"/>
    </row>
    <row r="6732" spans="6:13" x14ac:dyDescent="0.25">
      <c r="F6732" t="s">
        <v>7637</v>
      </c>
      <c r="G6732">
        <v>48432</v>
      </c>
      <c r="H6732">
        <v>5566</v>
      </c>
      <c r="I6732" s="25" t="s">
        <v>2644</v>
      </c>
      <c r="J6732" t="s">
        <v>3000</v>
      </c>
      <c r="M6732" s="49"/>
    </row>
    <row r="6733" spans="6:13" x14ac:dyDescent="0.25">
      <c r="F6733" t="s">
        <v>7637</v>
      </c>
      <c r="G6733">
        <v>48431</v>
      </c>
      <c r="H6733">
        <v>5566</v>
      </c>
      <c r="I6733" s="25" t="s">
        <v>2644</v>
      </c>
      <c r="J6733" t="s">
        <v>3000</v>
      </c>
      <c r="M6733" s="49"/>
    </row>
    <row r="6734" spans="6:13" x14ac:dyDescent="0.25">
      <c r="F6734" t="s">
        <v>7638</v>
      </c>
      <c r="G6734">
        <v>79618</v>
      </c>
      <c r="H6734">
        <v>8336</v>
      </c>
      <c r="I6734" s="25" t="s">
        <v>2639</v>
      </c>
      <c r="J6734" t="s">
        <v>2848</v>
      </c>
      <c r="M6734" s="49"/>
    </row>
    <row r="6735" spans="6:13" x14ac:dyDescent="0.25">
      <c r="F6735" t="s">
        <v>7639</v>
      </c>
      <c r="G6735">
        <v>79365</v>
      </c>
      <c r="H6735">
        <v>8316</v>
      </c>
      <c r="I6735" s="25" t="s">
        <v>2639</v>
      </c>
      <c r="J6735" t="s">
        <v>3385</v>
      </c>
      <c r="M6735" s="49"/>
    </row>
    <row r="6736" spans="6:13" x14ac:dyDescent="0.25">
      <c r="F6736" t="s">
        <v>7640</v>
      </c>
      <c r="G6736">
        <v>77836</v>
      </c>
      <c r="H6736">
        <v>8216</v>
      </c>
      <c r="I6736" s="25" t="s">
        <v>2639</v>
      </c>
      <c r="J6736" t="s">
        <v>3185</v>
      </c>
      <c r="M6736" s="49"/>
    </row>
    <row r="6737" spans="6:13" x14ac:dyDescent="0.25">
      <c r="F6737" t="s">
        <v>7641</v>
      </c>
      <c r="G6737">
        <v>16831</v>
      </c>
      <c r="H6737">
        <v>12068</v>
      </c>
      <c r="I6737" s="25" t="s">
        <v>2977</v>
      </c>
      <c r="J6737" t="s">
        <v>2920</v>
      </c>
      <c r="M6737" s="49"/>
    </row>
    <row r="6738" spans="6:13" x14ac:dyDescent="0.25">
      <c r="F6738" t="s">
        <v>7641</v>
      </c>
      <c r="G6738">
        <v>16837</v>
      </c>
      <c r="H6738">
        <v>12068</v>
      </c>
      <c r="I6738" s="25" t="s">
        <v>2977</v>
      </c>
      <c r="J6738" t="s">
        <v>2920</v>
      </c>
      <c r="M6738" s="49"/>
    </row>
    <row r="6739" spans="6:13" x14ac:dyDescent="0.25">
      <c r="F6739" t="s">
        <v>7642</v>
      </c>
      <c r="G6739">
        <v>76287</v>
      </c>
      <c r="H6739">
        <v>8215</v>
      </c>
      <c r="I6739" s="25" t="s">
        <v>2639</v>
      </c>
      <c r="J6739" t="s">
        <v>3345</v>
      </c>
      <c r="M6739" s="49"/>
    </row>
    <row r="6740" spans="6:13" x14ac:dyDescent="0.25">
      <c r="F6740" t="s">
        <v>7643</v>
      </c>
      <c r="G6740">
        <v>76764</v>
      </c>
      <c r="H6740">
        <v>7334</v>
      </c>
      <c r="I6740" s="25" t="s">
        <v>2744</v>
      </c>
      <c r="J6740" t="s">
        <v>3494</v>
      </c>
      <c r="M6740" s="49"/>
    </row>
    <row r="6741" spans="6:13" x14ac:dyDescent="0.25">
      <c r="F6741" t="s">
        <v>7644</v>
      </c>
      <c r="G6741">
        <v>56321</v>
      </c>
      <c r="H6741">
        <v>7137</v>
      </c>
      <c r="I6741" s="25" t="s">
        <v>2744</v>
      </c>
      <c r="J6741" t="s">
        <v>2867</v>
      </c>
      <c r="M6741" s="49"/>
    </row>
    <row r="6742" spans="6:13" x14ac:dyDescent="0.25">
      <c r="F6742" t="s">
        <v>7645</v>
      </c>
      <c r="G6742">
        <v>47509</v>
      </c>
      <c r="H6742">
        <v>5154</v>
      </c>
      <c r="I6742" s="25" t="s">
        <v>2644</v>
      </c>
      <c r="J6742" t="s">
        <v>2835</v>
      </c>
      <c r="M6742" s="49"/>
    </row>
    <row r="6743" spans="6:13" x14ac:dyDescent="0.25">
      <c r="F6743" t="s">
        <v>7646</v>
      </c>
      <c r="G6743">
        <v>14728</v>
      </c>
      <c r="H6743">
        <v>12063</v>
      </c>
      <c r="I6743" s="25" t="s">
        <v>2977</v>
      </c>
      <c r="J6743" t="s">
        <v>2802</v>
      </c>
      <c r="M6743" s="49"/>
    </row>
    <row r="6744" spans="6:13" x14ac:dyDescent="0.25">
      <c r="F6744" t="s">
        <v>7647</v>
      </c>
      <c r="G6744">
        <v>76835</v>
      </c>
      <c r="H6744">
        <v>7337</v>
      </c>
      <c r="I6744" s="25" t="s">
        <v>2744</v>
      </c>
      <c r="J6744" t="s">
        <v>2877</v>
      </c>
      <c r="M6744" s="49"/>
    </row>
    <row r="6745" spans="6:13" x14ac:dyDescent="0.25">
      <c r="F6745" t="s">
        <v>7647</v>
      </c>
      <c r="G6745">
        <v>76835</v>
      </c>
      <c r="H6745">
        <v>7337</v>
      </c>
      <c r="I6745" s="25" t="s">
        <v>2744</v>
      </c>
      <c r="J6745" t="s">
        <v>2877</v>
      </c>
      <c r="M6745" s="49"/>
    </row>
    <row r="6746" spans="6:13" x14ac:dyDescent="0.25">
      <c r="F6746" t="s">
        <v>7648</v>
      </c>
      <c r="G6746">
        <v>38551</v>
      </c>
      <c r="H6746">
        <v>3151</v>
      </c>
      <c r="I6746" s="25" t="s">
        <v>2695</v>
      </c>
      <c r="J6746" t="s">
        <v>2747</v>
      </c>
      <c r="M6746" s="49"/>
    </row>
    <row r="6747" spans="6:13" x14ac:dyDescent="0.25">
      <c r="F6747" t="s">
        <v>7649</v>
      </c>
      <c r="G6747">
        <v>18311</v>
      </c>
      <c r="H6747">
        <v>13073</v>
      </c>
      <c r="I6747" s="25" t="s">
        <v>2812</v>
      </c>
      <c r="J6747" t="s">
        <v>2813</v>
      </c>
      <c r="M6747" s="49"/>
    </row>
    <row r="6748" spans="6:13" x14ac:dyDescent="0.25">
      <c r="F6748" t="s">
        <v>7650</v>
      </c>
      <c r="G6748">
        <v>79736</v>
      </c>
      <c r="H6748">
        <v>8337</v>
      </c>
      <c r="I6748" s="25" t="s">
        <v>2639</v>
      </c>
      <c r="J6748" t="s">
        <v>2869</v>
      </c>
      <c r="M6748" s="49"/>
    </row>
    <row r="6749" spans="6:13" x14ac:dyDescent="0.25">
      <c r="F6749" t="s">
        <v>7651</v>
      </c>
      <c r="G6749">
        <v>24635</v>
      </c>
      <c r="H6749">
        <v>1060</v>
      </c>
      <c r="I6749" s="25" t="s">
        <v>2706</v>
      </c>
      <c r="J6749" t="s">
        <v>2984</v>
      </c>
      <c r="M6749" s="49"/>
    </row>
    <row r="6750" spans="6:13" x14ac:dyDescent="0.25">
      <c r="F6750" t="s">
        <v>7652</v>
      </c>
      <c r="G6750">
        <v>86510</v>
      </c>
      <c r="H6750">
        <v>9771</v>
      </c>
      <c r="I6750" s="25" t="s">
        <v>2671</v>
      </c>
      <c r="J6750" t="s">
        <v>2741</v>
      </c>
      <c r="M6750" s="49"/>
    </row>
    <row r="6751" spans="6:13" x14ac:dyDescent="0.25">
      <c r="F6751" t="s">
        <v>7653</v>
      </c>
      <c r="G6751">
        <v>97519</v>
      </c>
      <c r="H6751">
        <v>9674</v>
      </c>
      <c r="I6751" s="25" t="s">
        <v>2671</v>
      </c>
      <c r="J6751" t="s">
        <v>2839</v>
      </c>
      <c r="M6751" s="49"/>
    </row>
    <row r="6752" spans="6:13" x14ac:dyDescent="0.25">
      <c r="F6752" t="s">
        <v>7654</v>
      </c>
      <c r="G6752">
        <v>27339</v>
      </c>
      <c r="H6752">
        <v>3361</v>
      </c>
      <c r="I6752" s="25" t="s">
        <v>2695</v>
      </c>
      <c r="J6752" t="s">
        <v>2696</v>
      </c>
      <c r="M6752" s="49"/>
    </row>
    <row r="6753" spans="6:13" x14ac:dyDescent="0.25">
      <c r="F6753" t="s">
        <v>7655</v>
      </c>
      <c r="G6753">
        <v>92286</v>
      </c>
      <c r="H6753">
        <v>9371</v>
      </c>
      <c r="I6753" s="25" t="s">
        <v>2671</v>
      </c>
      <c r="J6753" t="s">
        <v>3090</v>
      </c>
      <c r="M6753" s="49"/>
    </row>
    <row r="6754" spans="6:13" x14ac:dyDescent="0.25">
      <c r="F6754" t="s">
        <v>7655</v>
      </c>
      <c r="G6754">
        <v>87668</v>
      </c>
      <c r="H6754">
        <v>9777</v>
      </c>
      <c r="I6754" s="25" t="s">
        <v>2671</v>
      </c>
      <c r="J6754" t="s">
        <v>2858</v>
      </c>
      <c r="M6754" s="49"/>
    </row>
    <row r="6755" spans="6:13" x14ac:dyDescent="0.25">
      <c r="F6755" t="s">
        <v>7656</v>
      </c>
      <c r="G6755">
        <v>87669</v>
      </c>
      <c r="H6755">
        <v>9777</v>
      </c>
      <c r="I6755" s="25" t="s">
        <v>2671</v>
      </c>
      <c r="J6755" t="s">
        <v>2858</v>
      </c>
      <c r="M6755" s="49"/>
    </row>
    <row r="6756" spans="6:13" x14ac:dyDescent="0.25">
      <c r="F6756" t="s">
        <v>7657</v>
      </c>
      <c r="G6756">
        <v>97792</v>
      </c>
      <c r="H6756">
        <v>9672</v>
      </c>
      <c r="I6756" s="25" t="s">
        <v>2671</v>
      </c>
      <c r="J6756" t="s">
        <v>3241</v>
      </c>
      <c r="M6756" s="49"/>
    </row>
    <row r="6757" spans="6:13" x14ac:dyDescent="0.25">
      <c r="F6757" t="s">
        <v>7658</v>
      </c>
      <c r="G6757">
        <v>93339</v>
      </c>
      <c r="H6757">
        <v>9273</v>
      </c>
      <c r="I6757" s="25" t="s">
        <v>2671</v>
      </c>
      <c r="J6757" t="s">
        <v>2675</v>
      </c>
      <c r="M6757" s="49"/>
    </row>
    <row r="6758" spans="6:13" x14ac:dyDescent="0.25">
      <c r="F6758" t="s">
        <v>7659</v>
      </c>
      <c r="G6758">
        <v>97283</v>
      </c>
      <c r="H6758">
        <v>9679</v>
      </c>
      <c r="I6758" s="25" t="s">
        <v>2671</v>
      </c>
      <c r="J6758" t="s">
        <v>3049</v>
      </c>
      <c r="M6758" s="49"/>
    </row>
    <row r="6759" spans="6:13" x14ac:dyDescent="0.25">
      <c r="F6759" t="s">
        <v>7660</v>
      </c>
      <c r="G6759">
        <v>72585</v>
      </c>
      <c r="H6759">
        <v>8415</v>
      </c>
      <c r="I6759" s="25" t="s">
        <v>2639</v>
      </c>
      <c r="J6759" t="s">
        <v>2946</v>
      </c>
      <c r="M6759" s="49"/>
    </row>
    <row r="6760" spans="6:13" x14ac:dyDescent="0.25">
      <c r="F6760" t="s">
        <v>7661</v>
      </c>
      <c r="G6760">
        <v>83083</v>
      </c>
      <c r="H6760">
        <v>9187</v>
      </c>
      <c r="I6760" s="25" t="s">
        <v>2671</v>
      </c>
      <c r="J6760" t="s">
        <v>2866</v>
      </c>
      <c r="M6760" s="49"/>
    </row>
    <row r="6761" spans="6:13" x14ac:dyDescent="0.25">
      <c r="F6761" t="s">
        <v>7662</v>
      </c>
      <c r="G6761">
        <v>88377</v>
      </c>
      <c r="H6761">
        <v>8436</v>
      </c>
      <c r="I6761" s="25" t="s">
        <v>2639</v>
      </c>
      <c r="J6761" t="s">
        <v>2689</v>
      </c>
      <c r="M6761" s="49"/>
    </row>
    <row r="6762" spans="6:13" x14ac:dyDescent="0.25">
      <c r="F6762" t="s">
        <v>7663</v>
      </c>
      <c r="G6762">
        <v>94566</v>
      </c>
      <c r="H6762">
        <v>9272</v>
      </c>
      <c r="I6762" s="25" t="s">
        <v>2671</v>
      </c>
      <c r="J6762" t="s">
        <v>2761</v>
      </c>
      <c r="M6762" s="49"/>
    </row>
    <row r="6763" spans="6:13" x14ac:dyDescent="0.25">
      <c r="F6763" t="s">
        <v>7664</v>
      </c>
      <c r="G6763">
        <v>88499</v>
      </c>
      <c r="H6763">
        <v>8425</v>
      </c>
      <c r="I6763" s="25" t="s">
        <v>2639</v>
      </c>
      <c r="J6763" t="s">
        <v>2648</v>
      </c>
      <c r="M6763" s="49"/>
    </row>
    <row r="6764" spans="6:13" x14ac:dyDescent="0.25">
      <c r="F6764" t="s">
        <v>7664</v>
      </c>
      <c r="G6764">
        <v>88499</v>
      </c>
      <c r="H6764">
        <v>8426</v>
      </c>
      <c r="I6764" s="25" t="s">
        <v>2639</v>
      </c>
      <c r="J6764" t="s">
        <v>2702</v>
      </c>
      <c r="M6764" s="49"/>
    </row>
    <row r="6765" spans="6:13" x14ac:dyDescent="0.25">
      <c r="F6765" t="s">
        <v>7665</v>
      </c>
      <c r="G6765">
        <v>64560</v>
      </c>
      <c r="H6765">
        <v>6433</v>
      </c>
      <c r="I6765" s="25" t="s">
        <v>2667</v>
      </c>
      <c r="J6765" t="s">
        <v>3682</v>
      </c>
      <c r="M6765" s="49"/>
    </row>
    <row r="6766" spans="6:13" x14ac:dyDescent="0.25">
      <c r="F6766" t="s">
        <v>7666</v>
      </c>
      <c r="G6766">
        <v>79359</v>
      </c>
      <c r="H6766">
        <v>8316</v>
      </c>
      <c r="I6766" s="25" t="s">
        <v>2639</v>
      </c>
      <c r="J6766" t="s">
        <v>3385</v>
      </c>
      <c r="M6766" s="49"/>
    </row>
    <row r="6767" spans="6:13" x14ac:dyDescent="0.25">
      <c r="F6767" t="s">
        <v>7667</v>
      </c>
      <c r="G6767">
        <v>66292</v>
      </c>
      <c r="H6767">
        <v>10041</v>
      </c>
      <c r="I6767" s="25" t="s">
        <v>3470</v>
      </c>
      <c r="J6767" t="s">
        <v>4759</v>
      </c>
      <c r="M6767" s="49"/>
    </row>
    <row r="6768" spans="6:13" x14ac:dyDescent="0.25">
      <c r="F6768" t="s">
        <v>7668</v>
      </c>
      <c r="G6768">
        <v>78239</v>
      </c>
      <c r="H6768">
        <v>8335</v>
      </c>
      <c r="I6768" s="25" t="s">
        <v>2639</v>
      </c>
      <c r="J6768" t="s">
        <v>2640</v>
      </c>
      <c r="M6768" s="49"/>
    </row>
    <row r="6769" spans="6:13" x14ac:dyDescent="0.25">
      <c r="F6769" t="s">
        <v>7669</v>
      </c>
      <c r="G6769">
        <v>97794</v>
      </c>
      <c r="H6769">
        <v>9677</v>
      </c>
      <c r="I6769" s="25" t="s">
        <v>2671</v>
      </c>
      <c r="J6769" t="s">
        <v>3148</v>
      </c>
      <c r="M6769" s="49"/>
    </row>
    <row r="6770" spans="6:13" x14ac:dyDescent="0.25">
      <c r="F6770" t="s">
        <v>7670</v>
      </c>
      <c r="G6770">
        <v>1589</v>
      </c>
      <c r="H6770">
        <v>14627</v>
      </c>
      <c r="I6770" s="25" t="s">
        <v>2756</v>
      </c>
      <c r="J6770" t="s">
        <v>2872</v>
      </c>
      <c r="M6770" s="49"/>
    </row>
    <row r="6771" spans="6:13" x14ac:dyDescent="0.25">
      <c r="F6771" t="s">
        <v>7670</v>
      </c>
      <c r="G6771">
        <v>1587</v>
      </c>
      <c r="H6771">
        <v>14627</v>
      </c>
      <c r="I6771" s="25" t="s">
        <v>2756</v>
      </c>
      <c r="J6771" t="s">
        <v>2872</v>
      </c>
      <c r="M6771" s="49"/>
    </row>
    <row r="6772" spans="6:13" x14ac:dyDescent="0.25">
      <c r="F6772" t="s">
        <v>7670</v>
      </c>
      <c r="G6772">
        <v>1591</v>
      </c>
      <c r="H6772">
        <v>14627</v>
      </c>
      <c r="I6772" s="25" t="s">
        <v>2756</v>
      </c>
      <c r="J6772" t="s">
        <v>2872</v>
      </c>
      <c r="M6772" s="49"/>
    </row>
    <row r="6773" spans="6:13" x14ac:dyDescent="0.25">
      <c r="F6773" t="s">
        <v>7671</v>
      </c>
      <c r="G6773">
        <v>1594</v>
      </c>
      <c r="H6773">
        <v>14627</v>
      </c>
      <c r="I6773" s="25" t="s">
        <v>2756</v>
      </c>
      <c r="J6773" t="s">
        <v>2872</v>
      </c>
      <c r="M6773" s="49"/>
    </row>
    <row r="6774" spans="6:13" x14ac:dyDescent="0.25">
      <c r="F6774" t="s">
        <v>7672</v>
      </c>
      <c r="G6774">
        <v>73469</v>
      </c>
      <c r="H6774">
        <v>8136</v>
      </c>
      <c r="I6774" s="25" t="s">
        <v>2639</v>
      </c>
      <c r="J6774" t="s">
        <v>2660</v>
      </c>
      <c r="M6774" s="49"/>
    </row>
    <row r="6775" spans="6:13" x14ac:dyDescent="0.25">
      <c r="F6775" t="s">
        <v>7672</v>
      </c>
      <c r="G6775">
        <v>73469</v>
      </c>
      <c r="H6775">
        <v>8136</v>
      </c>
      <c r="I6775" s="25" t="s">
        <v>2639</v>
      </c>
      <c r="J6775" t="s">
        <v>2660</v>
      </c>
      <c r="M6775" s="49"/>
    </row>
    <row r="6776" spans="6:13" x14ac:dyDescent="0.25">
      <c r="F6776" t="s">
        <v>7673</v>
      </c>
      <c r="G6776">
        <v>66509</v>
      </c>
      <c r="H6776">
        <v>7340</v>
      </c>
      <c r="I6776" s="25" t="s">
        <v>2744</v>
      </c>
      <c r="J6776" t="s">
        <v>3447</v>
      </c>
      <c r="M6776" s="49"/>
    </row>
    <row r="6777" spans="6:13" x14ac:dyDescent="0.25">
      <c r="F6777" t="s">
        <v>7674</v>
      </c>
      <c r="G6777">
        <v>49597</v>
      </c>
      <c r="H6777">
        <v>3459</v>
      </c>
      <c r="I6777" s="25" t="s">
        <v>2695</v>
      </c>
      <c r="J6777" t="s">
        <v>2913</v>
      </c>
      <c r="M6777" s="49"/>
    </row>
    <row r="6778" spans="6:13" x14ac:dyDescent="0.25">
      <c r="F6778" t="s">
        <v>7675</v>
      </c>
      <c r="G6778">
        <v>55499</v>
      </c>
      <c r="H6778">
        <v>7140</v>
      </c>
      <c r="I6778" s="25" t="s">
        <v>2744</v>
      </c>
      <c r="J6778" t="s">
        <v>2950</v>
      </c>
      <c r="M6778" s="49"/>
    </row>
    <row r="6779" spans="6:13" x14ac:dyDescent="0.25">
      <c r="F6779" t="s">
        <v>7676</v>
      </c>
      <c r="G6779">
        <v>33397</v>
      </c>
      <c r="H6779">
        <v>5754</v>
      </c>
      <c r="I6779" s="25" t="s">
        <v>2644</v>
      </c>
      <c r="J6779" t="s">
        <v>2786</v>
      </c>
      <c r="M6779" s="49"/>
    </row>
    <row r="6780" spans="6:13" x14ac:dyDescent="0.25">
      <c r="F6780" t="s">
        <v>7677</v>
      </c>
      <c r="G6780">
        <v>78604</v>
      </c>
      <c r="H6780">
        <v>8327</v>
      </c>
      <c r="I6780" s="25" t="s">
        <v>2639</v>
      </c>
      <c r="J6780" t="s">
        <v>2898</v>
      </c>
      <c r="M6780" s="49"/>
    </row>
    <row r="6781" spans="6:13" x14ac:dyDescent="0.25">
      <c r="F6781" t="s">
        <v>7678</v>
      </c>
      <c r="G6781">
        <v>2956</v>
      </c>
      <c r="H6781">
        <v>14626</v>
      </c>
      <c r="I6781" s="25" t="s">
        <v>2756</v>
      </c>
      <c r="J6781" t="s">
        <v>2771</v>
      </c>
      <c r="M6781" s="49"/>
    </row>
    <row r="6782" spans="6:13" x14ac:dyDescent="0.25">
      <c r="F6782" t="s">
        <v>7679</v>
      </c>
      <c r="G6782">
        <v>64668</v>
      </c>
      <c r="H6782">
        <v>6431</v>
      </c>
      <c r="I6782" s="25" t="s">
        <v>2667</v>
      </c>
      <c r="J6782" t="s">
        <v>2686</v>
      </c>
      <c r="M6782" s="49"/>
    </row>
    <row r="6783" spans="6:13" x14ac:dyDescent="0.25">
      <c r="F6783" t="s">
        <v>7679</v>
      </c>
      <c r="G6783">
        <v>93485</v>
      </c>
      <c r="H6783">
        <v>9372</v>
      </c>
      <c r="I6783" s="25" t="s">
        <v>2671</v>
      </c>
      <c r="J6783" t="s">
        <v>3144</v>
      </c>
      <c r="M6783" s="49"/>
    </row>
    <row r="6784" spans="6:13" x14ac:dyDescent="0.25">
      <c r="F6784" t="s">
        <v>7680</v>
      </c>
      <c r="G6784">
        <v>97222</v>
      </c>
      <c r="H6784">
        <v>9679</v>
      </c>
      <c r="I6784" s="25" t="s">
        <v>2671</v>
      </c>
      <c r="J6784" t="s">
        <v>3049</v>
      </c>
      <c r="M6784" s="49"/>
    </row>
    <row r="6785" spans="6:13" x14ac:dyDescent="0.25">
      <c r="F6785" t="s">
        <v>7681</v>
      </c>
      <c r="G6785">
        <v>83253</v>
      </c>
      <c r="H6785">
        <v>9187</v>
      </c>
      <c r="I6785" s="25" t="s">
        <v>2671</v>
      </c>
      <c r="J6785" t="s">
        <v>2866</v>
      </c>
      <c r="M6785" s="49"/>
    </row>
    <row r="6786" spans="6:13" x14ac:dyDescent="0.25">
      <c r="F6786" t="s">
        <v>7682</v>
      </c>
      <c r="G6786">
        <v>94269</v>
      </c>
      <c r="H6786">
        <v>9276</v>
      </c>
      <c r="I6786" s="25" t="s">
        <v>2671</v>
      </c>
      <c r="J6786" t="s">
        <v>2699</v>
      </c>
      <c r="M6786" s="49"/>
    </row>
    <row r="6787" spans="6:13" x14ac:dyDescent="0.25">
      <c r="F6787" t="s">
        <v>7683</v>
      </c>
      <c r="G6787">
        <v>49824</v>
      </c>
      <c r="H6787">
        <v>3456</v>
      </c>
      <c r="I6787" s="25" t="s">
        <v>2695</v>
      </c>
      <c r="J6787" t="s">
        <v>2777</v>
      </c>
      <c r="M6787" s="49"/>
    </row>
    <row r="6788" spans="6:13" x14ac:dyDescent="0.25">
      <c r="F6788" t="s">
        <v>7684</v>
      </c>
      <c r="G6788">
        <v>94160</v>
      </c>
      <c r="H6788">
        <v>9272</v>
      </c>
      <c r="I6788" s="25" t="s">
        <v>2671</v>
      </c>
      <c r="J6788" t="s">
        <v>2761</v>
      </c>
      <c r="M6788" s="49"/>
    </row>
    <row r="6789" spans="6:13" x14ac:dyDescent="0.25">
      <c r="F6789" t="s">
        <v>7685</v>
      </c>
      <c r="G6789">
        <v>37296</v>
      </c>
      <c r="H6789">
        <v>6636</v>
      </c>
      <c r="I6789" s="25" t="s">
        <v>2667</v>
      </c>
      <c r="J6789" t="s">
        <v>3354</v>
      </c>
      <c r="M6789" s="49"/>
    </row>
    <row r="6790" spans="6:13" x14ac:dyDescent="0.25">
      <c r="F6790" t="s">
        <v>7686</v>
      </c>
      <c r="G6790">
        <v>77975</v>
      </c>
      <c r="H6790">
        <v>8317</v>
      </c>
      <c r="I6790" s="25" t="s">
        <v>2639</v>
      </c>
      <c r="J6790" t="s">
        <v>2692</v>
      </c>
      <c r="M6790" s="49"/>
    </row>
    <row r="6791" spans="6:13" x14ac:dyDescent="0.25">
      <c r="F6791" t="s">
        <v>7687</v>
      </c>
      <c r="G6791">
        <v>31737</v>
      </c>
      <c r="H6791">
        <v>3257</v>
      </c>
      <c r="I6791" s="25" t="s">
        <v>2695</v>
      </c>
      <c r="J6791" t="s">
        <v>2788</v>
      </c>
      <c r="M6791" s="49"/>
    </row>
    <row r="6792" spans="6:13" x14ac:dyDescent="0.25">
      <c r="F6792" t="s">
        <v>7688</v>
      </c>
      <c r="G6792">
        <v>25920</v>
      </c>
      <c r="H6792">
        <v>1054</v>
      </c>
      <c r="I6792" s="25" t="s">
        <v>2706</v>
      </c>
      <c r="J6792" t="s">
        <v>2816</v>
      </c>
      <c r="M6792" s="49"/>
    </row>
    <row r="6793" spans="6:13" x14ac:dyDescent="0.25">
      <c r="F6793" t="s">
        <v>7689</v>
      </c>
      <c r="G6793">
        <v>27721</v>
      </c>
      <c r="H6793">
        <v>3356</v>
      </c>
      <c r="I6793" s="25" t="s">
        <v>2695</v>
      </c>
      <c r="J6793" t="s">
        <v>2916</v>
      </c>
      <c r="M6793" s="49"/>
    </row>
    <row r="6794" spans="6:13" x14ac:dyDescent="0.25">
      <c r="F6794" t="s">
        <v>7690</v>
      </c>
      <c r="G6794">
        <v>54636</v>
      </c>
      <c r="H6794">
        <v>7232</v>
      </c>
      <c r="I6794" s="25" t="s">
        <v>2744</v>
      </c>
      <c r="J6794" t="s">
        <v>2733</v>
      </c>
      <c r="M6794" s="49"/>
    </row>
    <row r="6795" spans="6:13" x14ac:dyDescent="0.25">
      <c r="F6795" t="s">
        <v>7691</v>
      </c>
      <c r="G6795">
        <v>17207</v>
      </c>
      <c r="H6795">
        <v>13071</v>
      </c>
      <c r="I6795" s="25" t="s">
        <v>2812</v>
      </c>
      <c r="J6795" t="s">
        <v>2712</v>
      </c>
      <c r="M6795" s="49"/>
    </row>
    <row r="6796" spans="6:13" x14ac:dyDescent="0.25">
      <c r="F6796" t="s">
        <v>7692</v>
      </c>
      <c r="G6796">
        <v>39579</v>
      </c>
      <c r="H6796">
        <v>15090</v>
      </c>
      <c r="I6796" s="25" t="s">
        <v>2862</v>
      </c>
      <c r="J6796" t="s">
        <v>3003</v>
      </c>
      <c r="M6796" s="49"/>
    </row>
    <row r="6797" spans="6:13" x14ac:dyDescent="0.25">
      <c r="F6797" t="s">
        <v>7693</v>
      </c>
      <c r="G6797">
        <v>9306</v>
      </c>
      <c r="H6797">
        <v>14522</v>
      </c>
      <c r="I6797" s="25" t="s">
        <v>2756</v>
      </c>
      <c r="J6797" t="s">
        <v>2721</v>
      </c>
      <c r="M6797" s="49"/>
    </row>
    <row r="6798" spans="6:13" x14ac:dyDescent="0.25">
      <c r="F6798" t="s">
        <v>7694</v>
      </c>
      <c r="G6798">
        <v>35519</v>
      </c>
      <c r="H6798">
        <v>6440</v>
      </c>
      <c r="I6798" s="25" t="s">
        <v>2667</v>
      </c>
      <c r="J6798" t="s">
        <v>3036</v>
      </c>
      <c r="M6798" s="49"/>
    </row>
    <row r="6799" spans="6:13" x14ac:dyDescent="0.25">
      <c r="F6799" t="s">
        <v>7695</v>
      </c>
      <c r="G6799">
        <v>67806</v>
      </c>
      <c r="H6799">
        <v>7333</v>
      </c>
      <c r="I6799" s="25" t="s">
        <v>2744</v>
      </c>
      <c r="J6799" t="s">
        <v>2724</v>
      </c>
      <c r="M6799" s="49"/>
    </row>
    <row r="6800" spans="6:13" x14ac:dyDescent="0.25">
      <c r="F6800" t="s">
        <v>7696</v>
      </c>
      <c r="G6800">
        <v>99102</v>
      </c>
      <c r="H6800">
        <v>16070</v>
      </c>
      <c r="I6800" s="25" t="s">
        <v>3005</v>
      </c>
      <c r="J6800" t="s">
        <v>2827</v>
      </c>
      <c r="M6800" s="49"/>
    </row>
    <row r="6801" spans="6:13" x14ac:dyDescent="0.25">
      <c r="F6801" t="s">
        <v>7696</v>
      </c>
      <c r="G6801">
        <v>99102</v>
      </c>
      <c r="H6801">
        <v>16070</v>
      </c>
      <c r="I6801" s="25" t="s">
        <v>3005</v>
      </c>
      <c r="J6801" t="s">
        <v>2827</v>
      </c>
      <c r="M6801" s="49"/>
    </row>
    <row r="6802" spans="6:13" x14ac:dyDescent="0.25">
      <c r="F6802" t="s">
        <v>7696</v>
      </c>
      <c r="G6802">
        <v>99102</v>
      </c>
      <c r="H6802">
        <v>16071</v>
      </c>
      <c r="I6802" s="25" t="s">
        <v>3005</v>
      </c>
      <c r="J6802" t="s">
        <v>3129</v>
      </c>
      <c r="M6802" s="49"/>
    </row>
    <row r="6803" spans="6:13" x14ac:dyDescent="0.25">
      <c r="F6803" t="s">
        <v>7696</v>
      </c>
      <c r="G6803">
        <v>99102</v>
      </c>
      <c r="H6803">
        <v>16071</v>
      </c>
      <c r="I6803" s="25" t="s">
        <v>3005</v>
      </c>
      <c r="J6803" t="s">
        <v>3129</v>
      </c>
      <c r="M6803" s="49"/>
    </row>
    <row r="6804" spans="6:13" x14ac:dyDescent="0.25">
      <c r="F6804" t="s">
        <v>7697</v>
      </c>
      <c r="G6804">
        <v>91740</v>
      </c>
      <c r="H6804">
        <v>9571</v>
      </c>
      <c r="I6804" s="25" t="s">
        <v>2671</v>
      </c>
      <c r="J6804" t="s">
        <v>2734</v>
      </c>
      <c r="M6804" s="49"/>
    </row>
    <row r="6805" spans="6:13" x14ac:dyDescent="0.25">
      <c r="F6805" t="s">
        <v>7698</v>
      </c>
      <c r="G6805">
        <v>96476</v>
      </c>
      <c r="H6805">
        <v>9473</v>
      </c>
      <c r="I6805" s="25" t="s">
        <v>2671</v>
      </c>
      <c r="J6805" t="s">
        <v>2798</v>
      </c>
      <c r="M6805" s="49"/>
    </row>
    <row r="6806" spans="6:13" x14ac:dyDescent="0.25">
      <c r="F6806" t="s">
        <v>7699</v>
      </c>
      <c r="G6806">
        <v>66976</v>
      </c>
      <c r="H6806">
        <v>7340</v>
      </c>
      <c r="I6806" s="25" t="s">
        <v>2744</v>
      </c>
      <c r="J6806" t="s">
        <v>3447</v>
      </c>
      <c r="M6806" s="49"/>
    </row>
    <row r="6807" spans="6:13" x14ac:dyDescent="0.25">
      <c r="F6807" t="s">
        <v>7700</v>
      </c>
      <c r="G6807">
        <v>99976</v>
      </c>
      <c r="H6807">
        <v>16064</v>
      </c>
      <c r="I6807" s="25" t="s">
        <v>3005</v>
      </c>
      <c r="J6807" t="s">
        <v>3026</v>
      </c>
      <c r="M6807" s="49"/>
    </row>
    <row r="6808" spans="6:13" x14ac:dyDescent="0.25">
      <c r="F6808" t="s">
        <v>7701</v>
      </c>
      <c r="G6808">
        <v>97348</v>
      </c>
      <c r="H6808">
        <v>9675</v>
      </c>
      <c r="I6808" s="25" t="s">
        <v>2671</v>
      </c>
      <c r="J6808" t="s">
        <v>2880</v>
      </c>
      <c r="M6808" s="49"/>
    </row>
    <row r="6809" spans="6:13" x14ac:dyDescent="0.25">
      <c r="F6809" t="s">
        <v>7701</v>
      </c>
      <c r="G6809">
        <v>97348</v>
      </c>
      <c r="H6809">
        <v>9675</v>
      </c>
      <c r="I6809" s="25" t="s">
        <v>2671</v>
      </c>
      <c r="J6809" t="s">
        <v>2880</v>
      </c>
      <c r="M6809" s="49"/>
    </row>
    <row r="6810" spans="6:13" x14ac:dyDescent="0.25">
      <c r="F6810" t="s">
        <v>7701</v>
      </c>
      <c r="G6810">
        <v>97348</v>
      </c>
      <c r="H6810">
        <v>9675</v>
      </c>
      <c r="I6810" s="25" t="s">
        <v>2671</v>
      </c>
      <c r="J6810" t="s">
        <v>2880</v>
      </c>
      <c r="M6810" s="49"/>
    </row>
    <row r="6811" spans="6:13" x14ac:dyDescent="0.25">
      <c r="F6811" t="s">
        <v>7702</v>
      </c>
      <c r="G6811">
        <v>97849</v>
      </c>
      <c r="H6811">
        <v>9677</v>
      </c>
      <c r="I6811" s="25" t="s">
        <v>2671</v>
      </c>
      <c r="J6811" t="s">
        <v>3148</v>
      </c>
      <c r="M6811" s="49"/>
    </row>
    <row r="6812" spans="6:13" x14ac:dyDescent="0.25">
      <c r="F6812" t="s">
        <v>7703</v>
      </c>
      <c r="G6812">
        <v>25924</v>
      </c>
      <c r="H6812">
        <v>1054</v>
      </c>
      <c r="I6812" s="25" t="s">
        <v>2706</v>
      </c>
      <c r="J6812" t="s">
        <v>2816</v>
      </c>
      <c r="M6812" s="49"/>
    </row>
    <row r="6813" spans="6:13" x14ac:dyDescent="0.25">
      <c r="F6813" t="s">
        <v>7704</v>
      </c>
      <c r="G6813">
        <v>63517</v>
      </c>
      <c r="H6813">
        <v>6435</v>
      </c>
      <c r="I6813" s="25" t="s">
        <v>2667</v>
      </c>
      <c r="J6813" t="s">
        <v>3324</v>
      </c>
      <c r="M6813" s="49"/>
    </row>
    <row r="6814" spans="6:13" x14ac:dyDescent="0.25">
      <c r="F6814" t="s">
        <v>7704</v>
      </c>
      <c r="G6814">
        <v>67688</v>
      </c>
      <c r="H6814">
        <v>7335</v>
      </c>
      <c r="I6814" s="25" t="s">
        <v>2744</v>
      </c>
      <c r="J6814" t="s">
        <v>3464</v>
      </c>
      <c r="M6814" s="49"/>
    </row>
    <row r="6815" spans="6:13" x14ac:dyDescent="0.25">
      <c r="F6815" t="s">
        <v>7705</v>
      </c>
      <c r="G6815">
        <v>96472</v>
      </c>
      <c r="H6815">
        <v>9473</v>
      </c>
      <c r="I6815" s="25" t="s">
        <v>2671</v>
      </c>
      <c r="J6815" t="s">
        <v>2798</v>
      </c>
      <c r="M6815" s="49"/>
    </row>
    <row r="6816" spans="6:13" x14ac:dyDescent="0.25">
      <c r="F6816" t="s">
        <v>7706</v>
      </c>
      <c r="G6816">
        <v>4932</v>
      </c>
      <c r="H6816">
        <v>12062</v>
      </c>
      <c r="I6816" s="25" t="s">
        <v>2977</v>
      </c>
      <c r="J6816" t="s">
        <v>3310</v>
      </c>
      <c r="M6816" s="49"/>
    </row>
    <row r="6817" spans="6:13" x14ac:dyDescent="0.25">
      <c r="F6817" t="s">
        <v>7707</v>
      </c>
      <c r="G6817">
        <v>63322</v>
      </c>
      <c r="H6817">
        <v>6438</v>
      </c>
      <c r="I6817" s="25" t="s">
        <v>2667</v>
      </c>
      <c r="J6817" t="s">
        <v>4188</v>
      </c>
      <c r="M6817" s="49"/>
    </row>
    <row r="6818" spans="6:13" x14ac:dyDescent="0.25">
      <c r="F6818" t="s">
        <v>7708</v>
      </c>
      <c r="G6818">
        <v>67127</v>
      </c>
      <c r="H6818">
        <v>7338</v>
      </c>
      <c r="I6818" s="25" t="s">
        <v>2744</v>
      </c>
      <c r="J6818" t="s">
        <v>3069</v>
      </c>
      <c r="M6818" s="49"/>
    </row>
    <row r="6819" spans="6:13" x14ac:dyDescent="0.25">
      <c r="F6819" t="s">
        <v>7709</v>
      </c>
      <c r="G6819">
        <v>31637</v>
      </c>
      <c r="H6819">
        <v>3256</v>
      </c>
      <c r="I6819" s="25" t="s">
        <v>2695</v>
      </c>
      <c r="J6819" t="s">
        <v>2892</v>
      </c>
      <c r="M6819" s="49"/>
    </row>
    <row r="6820" spans="6:13" x14ac:dyDescent="0.25">
      <c r="F6820" t="s">
        <v>7710</v>
      </c>
      <c r="G6820">
        <v>8228</v>
      </c>
      <c r="H6820">
        <v>14523</v>
      </c>
      <c r="I6820" s="25" t="s">
        <v>2756</v>
      </c>
      <c r="J6820" t="s">
        <v>2757</v>
      </c>
      <c r="M6820" s="49"/>
    </row>
    <row r="6821" spans="6:13" x14ac:dyDescent="0.25">
      <c r="F6821" t="s">
        <v>7711</v>
      </c>
      <c r="G6821">
        <v>63110</v>
      </c>
      <c r="H6821">
        <v>6438</v>
      </c>
      <c r="I6821" s="25" t="s">
        <v>2667</v>
      </c>
      <c r="J6821" t="s">
        <v>4188</v>
      </c>
      <c r="M6821" s="49"/>
    </row>
    <row r="6822" spans="6:13" x14ac:dyDescent="0.25">
      <c r="F6822" t="s">
        <v>7712</v>
      </c>
      <c r="G6822">
        <v>93426</v>
      </c>
      <c r="H6822">
        <v>9372</v>
      </c>
      <c r="I6822" s="25" t="s">
        <v>2671</v>
      </c>
      <c r="J6822" t="s">
        <v>3144</v>
      </c>
      <c r="M6822" s="49"/>
    </row>
    <row r="6823" spans="6:13" x14ac:dyDescent="0.25">
      <c r="F6823" t="s">
        <v>7712</v>
      </c>
      <c r="G6823">
        <v>93426</v>
      </c>
      <c r="H6823">
        <v>9372</v>
      </c>
      <c r="I6823" s="25" t="s">
        <v>2671</v>
      </c>
      <c r="J6823" t="s">
        <v>3144</v>
      </c>
      <c r="M6823" s="49"/>
    </row>
    <row r="6824" spans="6:13" x14ac:dyDescent="0.25">
      <c r="F6824" t="s">
        <v>7713</v>
      </c>
      <c r="G6824">
        <v>32289</v>
      </c>
      <c r="H6824">
        <v>5758</v>
      </c>
      <c r="I6824" s="25" t="s">
        <v>2644</v>
      </c>
      <c r="J6824" t="s">
        <v>2810</v>
      </c>
      <c r="M6824" s="49"/>
    </row>
    <row r="6825" spans="6:13" x14ac:dyDescent="0.25">
      <c r="F6825" t="s">
        <v>7714</v>
      </c>
      <c r="G6825">
        <v>52159</v>
      </c>
      <c r="H6825">
        <v>5334</v>
      </c>
      <c r="I6825" s="25" t="s">
        <v>2644</v>
      </c>
      <c r="J6825" t="s">
        <v>2962</v>
      </c>
      <c r="M6825" s="49"/>
    </row>
    <row r="6826" spans="6:13" x14ac:dyDescent="0.25">
      <c r="F6826" t="s">
        <v>7714</v>
      </c>
      <c r="G6826">
        <v>52159</v>
      </c>
      <c r="H6826">
        <v>5334</v>
      </c>
      <c r="I6826" s="25" t="s">
        <v>2644</v>
      </c>
      <c r="J6826" t="s">
        <v>2962</v>
      </c>
      <c r="M6826" s="49"/>
    </row>
    <row r="6827" spans="6:13" x14ac:dyDescent="0.25">
      <c r="F6827" t="s">
        <v>7714</v>
      </c>
      <c r="G6827">
        <v>52159</v>
      </c>
      <c r="H6827">
        <v>5334</v>
      </c>
      <c r="I6827" s="25" t="s">
        <v>2644</v>
      </c>
      <c r="J6827" t="s">
        <v>2962</v>
      </c>
      <c r="M6827" s="49"/>
    </row>
    <row r="6828" spans="6:13" x14ac:dyDescent="0.25">
      <c r="F6828" t="s">
        <v>7715</v>
      </c>
      <c r="G6828">
        <v>89365</v>
      </c>
      <c r="H6828">
        <v>9774</v>
      </c>
      <c r="I6828" s="25" t="s">
        <v>2671</v>
      </c>
      <c r="J6828" t="s">
        <v>2826</v>
      </c>
      <c r="M6828" s="49"/>
    </row>
    <row r="6829" spans="6:13" x14ac:dyDescent="0.25">
      <c r="F6829" t="s">
        <v>7716</v>
      </c>
      <c r="G6829">
        <v>89297</v>
      </c>
      <c r="H6829">
        <v>9775</v>
      </c>
      <c r="I6829" s="25" t="s">
        <v>2671</v>
      </c>
      <c r="J6829" t="s">
        <v>3039</v>
      </c>
      <c r="M6829" s="49"/>
    </row>
    <row r="6830" spans="6:13" x14ac:dyDescent="0.25">
      <c r="F6830" t="s">
        <v>7717</v>
      </c>
      <c r="G6830">
        <v>18184</v>
      </c>
      <c r="H6830">
        <v>13072</v>
      </c>
      <c r="I6830" s="25" t="s">
        <v>2812</v>
      </c>
      <c r="J6830" t="s">
        <v>2657</v>
      </c>
      <c r="M6830" s="49"/>
    </row>
    <row r="6831" spans="6:13" x14ac:dyDescent="0.25">
      <c r="F6831" t="s">
        <v>7718</v>
      </c>
      <c r="G6831">
        <v>86703</v>
      </c>
      <c r="H6831">
        <v>9779</v>
      </c>
      <c r="I6831" s="25" t="s">
        <v>2671</v>
      </c>
      <c r="J6831" t="s">
        <v>2901</v>
      </c>
      <c r="M6831" s="49"/>
    </row>
    <row r="6832" spans="6:13" x14ac:dyDescent="0.25">
      <c r="F6832" t="s">
        <v>7719</v>
      </c>
      <c r="G6832">
        <v>23821</v>
      </c>
      <c r="H6832">
        <v>1060</v>
      </c>
      <c r="I6832" s="25" t="s">
        <v>2706</v>
      </c>
      <c r="J6832" t="s">
        <v>2984</v>
      </c>
      <c r="M6832" s="49"/>
    </row>
    <row r="6833" spans="6:13" x14ac:dyDescent="0.25">
      <c r="F6833" t="s">
        <v>7720</v>
      </c>
      <c r="G6833">
        <v>91189</v>
      </c>
      <c r="H6833">
        <v>9576</v>
      </c>
      <c r="I6833" s="25" t="s">
        <v>2671</v>
      </c>
      <c r="J6833" t="s">
        <v>2672</v>
      </c>
      <c r="M6833" s="49"/>
    </row>
    <row r="6834" spans="6:13" x14ac:dyDescent="0.25">
      <c r="F6834" t="s">
        <v>7721</v>
      </c>
      <c r="G6834">
        <v>93352</v>
      </c>
      <c r="H6834">
        <v>9273</v>
      </c>
      <c r="I6834" s="25" t="s">
        <v>2671</v>
      </c>
      <c r="J6834" t="s">
        <v>2675</v>
      </c>
      <c r="M6834" s="49"/>
    </row>
    <row r="6835" spans="6:13" x14ac:dyDescent="0.25">
      <c r="F6835" t="s">
        <v>7722</v>
      </c>
      <c r="G6835">
        <v>85296</v>
      </c>
      <c r="H6835">
        <v>9186</v>
      </c>
      <c r="I6835" s="25" t="s">
        <v>2671</v>
      </c>
      <c r="J6835" t="s">
        <v>3215</v>
      </c>
      <c r="M6835" s="49"/>
    </row>
    <row r="6836" spans="6:13" x14ac:dyDescent="0.25">
      <c r="F6836" t="s">
        <v>7723</v>
      </c>
      <c r="G6836">
        <v>72229</v>
      </c>
      <c r="H6836">
        <v>8235</v>
      </c>
      <c r="I6836" s="25" t="s">
        <v>2639</v>
      </c>
      <c r="J6836" t="s">
        <v>3043</v>
      </c>
      <c r="M6836" s="49"/>
    </row>
    <row r="6837" spans="6:13" x14ac:dyDescent="0.25">
      <c r="F6837" t="s">
        <v>7723</v>
      </c>
      <c r="G6837">
        <v>83101</v>
      </c>
      <c r="H6837">
        <v>9187</v>
      </c>
      <c r="I6837" s="25" t="s">
        <v>2671</v>
      </c>
      <c r="J6837" t="s">
        <v>2866</v>
      </c>
      <c r="M6837" s="49"/>
    </row>
    <row r="6838" spans="6:13" x14ac:dyDescent="0.25">
      <c r="F6838" t="s">
        <v>7724</v>
      </c>
      <c r="G6838">
        <v>86701</v>
      </c>
      <c r="H6838">
        <v>9185</v>
      </c>
      <c r="I6838" s="25" t="s">
        <v>2671</v>
      </c>
      <c r="J6838" t="s">
        <v>3136</v>
      </c>
      <c r="M6838" s="49"/>
    </row>
    <row r="6839" spans="6:13" x14ac:dyDescent="0.25">
      <c r="F6839" t="s">
        <v>7725</v>
      </c>
      <c r="G6839">
        <v>85244</v>
      </c>
      <c r="H6839">
        <v>9174</v>
      </c>
      <c r="I6839" s="25" t="s">
        <v>2671</v>
      </c>
      <c r="J6839" t="s">
        <v>3066</v>
      </c>
      <c r="M6839" s="49"/>
    </row>
    <row r="6840" spans="6:13" x14ac:dyDescent="0.25">
      <c r="F6840" t="s">
        <v>7726</v>
      </c>
      <c r="G6840">
        <v>94133</v>
      </c>
      <c r="H6840">
        <v>9272</v>
      </c>
      <c r="I6840" s="25" t="s">
        <v>2671</v>
      </c>
      <c r="J6840" t="s">
        <v>2761</v>
      </c>
      <c r="M6840" s="49"/>
    </row>
    <row r="6841" spans="6:13" x14ac:dyDescent="0.25">
      <c r="F6841" t="s">
        <v>7727</v>
      </c>
      <c r="G6841">
        <v>9247</v>
      </c>
      <c r="H6841">
        <v>14511</v>
      </c>
      <c r="I6841" s="25" t="s">
        <v>2756</v>
      </c>
      <c r="J6841" t="s">
        <v>4052</v>
      </c>
      <c r="M6841" s="49"/>
    </row>
    <row r="6842" spans="6:13" x14ac:dyDescent="0.25">
      <c r="F6842" t="s">
        <v>7728</v>
      </c>
      <c r="G6842">
        <v>31627</v>
      </c>
      <c r="H6842">
        <v>3256</v>
      </c>
      <c r="I6842" s="25" t="s">
        <v>2695</v>
      </c>
      <c r="J6842" t="s">
        <v>2892</v>
      </c>
      <c r="M6842" s="49"/>
    </row>
    <row r="6843" spans="6:13" x14ac:dyDescent="0.25">
      <c r="F6843" t="s">
        <v>7729</v>
      </c>
      <c r="G6843">
        <v>74255</v>
      </c>
      <c r="H6843">
        <v>8125</v>
      </c>
      <c r="I6843" s="25" t="s">
        <v>2639</v>
      </c>
      <c r="J6843" t="s">
        <v>2681</v>
      </c>
      <c r="M6843" s="49"/>
    </row>
    <row r="6844" spans="6:13" x14ac:dyDescent="0.25">
      <c r="F6844" t="s">
        <v>7730</v>
      </c>
      <c r="G6844">
        <v>6809</v>
      </c>
      <c r="H6844">
        <v>15082</v>
      </c>
      <c r="I6844" s="25" t="s">
        <v>2862</v>
      </c>
      <c r="J6844" t="s">
        <v>2863</v>
      </c>
      <c r="M6844" s="49"/>
    </row>
    <row r="6845" spans="6:13" x14ac:dyDescent="0.25">
      <c r="F6845" t="s">
        <v>7731</v>
      </c>
      <c r="G6845">
        <v>38325</v>
      </c>
      <c r="H6845">
        <v>3158</v>
      </c>
      <c r="I6845" s="25" t="s">
        <v>2695</v>
      </c>
      <c r="J6845" t="s">
        <v>3055</v>
      </c>
      <c r="M6845" s="49"/>
    </row>
    <row r="6846" spans="6:13" x14ac:dyDescent="0.25">
      <c r="F6846" t="s">
        <v>7732</v>
      </c>
      <c r="G6846">
        <v>63934</v>
      </c>
      <c r="H6846">
        <v>9676</v>
      </c>
      <c r="I6846" s="25" t="s">
        <v>2671</v>
      </c>
      <c r="J6846" t="s">
        <v>3002</v>
      </c>
      <c r="M6846" s="49"/>
    </row>
    <row r="6847" spans="6:13" x14ac:dyDescent="0.25">
      <c r="F6847" t="s">
        <v>7733</v>
      </c>
      <c r="G6847">
        <v>67354</v>
      </c>
      <c r="H6847">
        <v>7338</v>
      </c>
      <c r="I6847" s="25" t="s">
        <v>2744</v>
      </c>
      <c r="J6847" t="s">
        <v>3069</v>
      </c>
      <c r="M6847" s="49"/>
    </row>
    <row r="6848" spans="6:13" x14ac:dyDescent="0.25">
      <c r="F6848" t="s">
        <v>7734</v>
      </c>
      <c r="G6848">
        <v>72587</v>
      </c>
      <c r="H6848">
        <v>8415</v>
      </c>
      <c r="I6848" s="25" t="s">
        <v>2639</v>
      </c>
      <c r="J6848" t="s">
        <v>2946</v>
      </c>
      <c r="M6848" s="49"/>
    </row>
    <row r="6849" spans="6:13" x14ac:dyDescent="0.25">
      <c r="F6849" t="s">
        <v>7735</v>
      </c>
      <c r="G6849">
        <v>98630</v>
      </c>
      <c r="H6849">
        <v>16069</v>
      </c>
      <c r="I6849" s="25" t="s">
        <v>3005</v>
      </c>
      <c r="J6849" t="s">
        <v>3252</v>
      </c>
      <c r="M6849" s="49"/>
    </row>
    <row r="6850" spans="6:13" x14ac:dyDescent="0.25">
      <c r="F6850" t="s">
        <v>7736</v>
      </c>
      <c r="G6850">
        <v>41569</v>
      </c>
      <c r="H6850">
        <v>5162</v>
      </c>
      <c r="I6850" s="25" t="s">
        <v>2644</v>
      </c>
      <c r="J6850" t="s">
        <v>2954</v>
      </c>
      <c r="M6850" s="49"/>
    </row>
    <row r="6851" spans="6:13" x14ac:dyDescent="0.25">
      <c r="F6851" t="s">
        <v>7737</v>
      </c>
      <c r="G6851">
        <v>36329</v>
      </c>
      <c r="H6851">
        <v>6535</v>
      </c>
      <c r="I6851" s="25" t="s">
        <v>2667</v>
      </c>
      <c r="J6851" t="s">
        <v>2967</v>
      </c>
      <c r="M6851" s="49"/>
    </row>
    <row r="6852" spans="6:13" x14ac:dyDescent="0.25">
      <c r="F6852" t="s">
        <v>7738</v>
      </c>
      <c r="G6852">
        <v>29591</v>
      </c>
      <c r="H6852">
        <v>3360</v>
      </c>
      <c r="I6852" s="25" t="s">
        <v>2695</v>
      </c>
      <c r="J6852" t="s">
        <v>3021</v>
      </c>
      <c r="M6852" s="49"/>
    </row>
    <row r="6853" spans="6:13" x14ac:dyDescent="0.25">
      <c r="F6853" t="s">
        <v>7739</v>
      </c>
      <c r="G6853">
        <v>63549</v>
      </c>
      <c r="H6853">
        <v>6435</v>
      </c>
      <c r="I6853" s="25" t="s">
        <v>2667</v>
      </c>
      <c r="J6853" t="s">
        <v>3324</v>
      </c>
      <c r="M6853" s="49"/>
    </row>
    <row r="6854" spans="6:13" x14ac:dyDescent="0.25">
      <c r="F6854" t="s">
        <v>7740</v>
      </c>
      <c r="G6854">
        <v>7580</v>
      </c>
      <c r="H6854">
        <v>16076</v>
      </c>
      <c r="I6854" s="25" t="s">
        <v>3005</v>
      </c>
      <c r="J6854" t="s">
        <v>3204</v>
      </c>
      <c r="M6854" s="49"/>
    </row>
    <row r="6855" spans="6:13" x14ac:dyDescent="0.25">
      <c r="F6855" t="s">
        <v>7741</v>
      </c>
      <c r="G6855">
        <v>30952</v>
      </c>
      <c r="H6855">
        <v>3241</v>
      </c>
      <c r="I6855" s="25" t="s">
        <v>2695</v>
      </c>
      <c r="J6855" t="s">
        <v>2942</v>
      </c>
      <c r="M6855" s="49"/>
    </row>
    <row r="6856" spans="6:13" x14ac:dyDescent="0.25">
      <c r="F6856" t="s">
        <v>7742</v>
      </c>
      <c r="G6856">
        <v>87671</v>
      </c>
      <c r="H6856">
        <v>9777</v>
      </c>
      <c r="I6856" s="25" t="s">
        <v>2671</v>
      </c>
      <c r="J6856" t="s">
        <v>2858</v>
      </c>
      <c r="M6856" s="49"/>
    </row>
    <row r="6857" spans="6:13" x14ac:dyDescent="0.25">
      <c r="F6857" t="s">
        <v>7743</v>
      </c>
      <c r="G6857">
        <v>36217</v>
      </c>
      <c r="H6857">
        <v>6632</v>
      </c>
      <c r="I6857" s="25" t="s">
        <v>2667</v>
      </c>
      <c r="J6857" t="s">
        <v>2924</v>
      </c>
      <c r="M6857" s="49"/>
    </row>
    <row r="6858" spans="6:13" x14ac:dyDescent="0.25">
      <c r="F6858" t="s">
        <v>7744</v>
      </c>
      <c r="G6858">
        <v>61191</v>
      </c>
      <c r="H6858">
        <v>6440</v>
      </c>
      <c r="I6858" s="25" t="s">
        <v>2667</v>
      </c>
      <c r="J6858" t="s">
        <v>3036</v>
      </c>
      <c r="M6858" s="49"/>
    </row>
    <row r="6859" spans="6:13" x14ac:dyDescent="0.25">
      <c r="F6859" t="s">
        <v>7745</v>
      </c>
      <c r="G6859">
        <v>29571</v>
      </c>
      <c r="H6859">
        <v>3360</v>
      </c>
      <c r="I6859" s="25" t="s">
        <v>2695</v>
      </c>
      <c r="J6859" t="s">
        <v>3021</v>
      </c>
      <c r="M6859" s="49"/>
    </row>
    <row r="6860" spans="6:13" x14ac:dyDescent="0.25">
      <c r="F6860" t="s">
        <v>7746</v>
      </c>
      <c r="G6860">
        <v>37124</v>
      </c>
      <c r="H6860">
        <v>3159</v>
      </c>
      <c r="I6860" s="25" t="s">
        <v>2695</v>
      </c>
      <c r="J6860" t="s">
        <v>2714</v>
      </c>
      <c r="M6860" s="49"/>
    </row>
    <row r="6861" spans="6:13" x14ac:dyDescent="0.25">
      <c r="F6861" t="s">
        <v>7747</v>
      </c>
      <c r="G6861">
        <v>8548</v>
      </c>
      <c r="H6861">
        <v>14523</v>
      </c>
      <c r="I6861" s="25" t="s">
        <v>2756</v>
      </c>
      <c r="J6861" t="s">
        <v>2757</v>
      </c>
      <c r="M6861" s="49"/>
    </row>
    <row r="6862" spans="6:13" x14ac:dyDescent="0.25">
      <c r="F6862" t="s">
        <v>7747</v>
      </c>
      <c r="G6862">
        <v>8539</v>
      </c>
      <c r="H6862">
        <v>14523</v>
      </c>
      <c r="I6862" s="25" t="s">
        <v>2756</v>
      </c>
      <c r="J6862" t="s">
        <v>2757</v>
      </c>
      <c r="M6862" s="49"/>
    </row>
    <row r="6863" spans="6:13" x14ac:dyDescent="0.25">
      <c r="F6863" t="s">
        <v>7748</v>
      </c>
      <c r="G6863">
        <v>73494</v>
      </c>
      <c r="H6863">
        <v>8136</v>
      </c>
      <c r="I6863" s="25" t="s">
        <v>2639</v>
      </c>
      <c r="J6863" t="s">
        <v>2660</v>
      </c>
      <c r="M6863" s="49"/>
    </row>
    <row r="6864" spans="6:13" x14ac:dyDescent="0.25">
      <c r="F6864" t="s">
        <v>7748</v>
      </c>
      <c r="G6864">
        <v>74749</v>
      </c>
      <c r="H6864">
        <v>8225</v>
      </c>
      <c r="I6864" s="25" t="s">
        <v>2639</v>
      </c>
      <c r="J6864" t="s">
        <v>2729</v>
      </c>
      <c r="M6864" s="49"/>
    </row>
    <row r="6865" spans="6:13" x14ac:dyDescent="0.25">
      <c r="F6865" t="s">
        <v>7749</v>
      </c>
      <c r="G6865">
        <v>48720</v>
      </c>
      <c r="H6865">
        <v>5558</v>
      </c>
      <c r="I6865" s="25" t="s">
        <v>2644</v>
      </c>
      <c r="J6865" t="s">
        <v>2697</v>
      </c>
      <c r="M6865" s="49"/>
    </row>
    <row r="6866" spans="6:13" x14ac:dyDescent="0.25">
      <c r="F6866" t="s">
        <v>7750</v>
      </c>
      <c r="G6866">
        <v>72348</v>
      </c>
      <c r="H6866">
        <v>8417</v>
      </c>
      <c r="I6866" s="25" t="s">
        <v>2639</v>
      </c>
      <c r="J6866" t="s">
        <v>2890</v>
      </c>
      <c r="M6866" s="49"/>
    </row>
    <row r="6867" spans="6:13" x14ac:dyDescent="0.25">
      <c r="F6867" t="s">
        <v>7751</v>
      </c>
      <c r="G6867">
        <v>21224</v>
      </c>
      <c r="H6867">
        <v>3353</v>
      </c>
      <c r="I6867" s="25" t="s">
        <v>2695</v>
      </c>
      <c r="J6867" t="s">
        <v>2797</v>
      </c>
      <c r="M6867" s="49"/>
    </row>
    <row r="6868" spans="6:13" x14ac:dyDescent="0.25">
      <c r="F6868" t="s">
        <v>7751</v>
      </c>
      <c r="G6868">
        <v>74538</v>
      </c>
      <c r="H6868">
        <v>8127</v>
      </c>
      <c r="I6868" s="25" t="s">
        <v>2639</v>
      </c>
      <c r="J6868" t="s">
        <v>3747</v>
      </c>
      <c r="M6868" s="49"/>
    </row>
    <row r="6869" spans="6:13" x14ac:dyDescent="0.25">
      <c r="F6869" t="s">
        <v>2866</v>
      </c>
      <c r="G6869">
        <v>83024</v>
      </c>
      <c r="H6869">
        <v>9163</v>
      </c>
      <c r="I6869" s="25" t="s">
        <v>2671</v>
      </c>
      <c r="J6869" t="s">
        <v>7752</v>
      </c>
      <c r="M6869" s="49"/>
    </row>
    <row r="6870" spans="6:13" x14ac:dyDescent="0.25">
      <c r="F6870" t="s">
        <v>2866</v>
      </c>
      <c r="G6870">
        <v>83026</v>
      </c>
      <c r="H6870">
        <v>9163</v>
      </c>
      <c r="I6870" s="25" t="s">
        <v>2671</v>
      </c>
      <c r="J6870" t="s">
        <v>7752</v>
      </c>
      <c r="M6870" s="49"/>
    </row>
    <row r="6871" spans="6:13" x14ac:dyDescent="0.25">
      <c r="F6871" t="s">
        <v>2866</v>
      </c>
      <c r="G6871">
        <v>83022</v>
      </c>
      <c r="H6871">
        <v>9163</v>
      </c>
      <c r="I6871" s="25" t="s">
        <v>2671</v>
      </c>
      <c r="J6871" t="s">
        <v>7752</v>
      </c>
      <c r="M6871" s="49"/>
    </row>
    <row r="6872" spans="6:13" x14ac:dyDescent="0.25">
      <c r="F6872" t="s">
        <v>7753</v>
      </c>
      <c r="G6872">
        <v>17091</v>
      </c>
      <c r="H6872">
        <v>13071</v>
      </c>
      <c r="I6872" s="25" t="s">
        <v>2812</v>
      </c>
      <c r="J6872" t="s">
        <v>2712</v>
      </c>
      <c r="M6872" s="49"/>
    </row>
    <row r="6873" spans="6:13" x14ac:dyDescent="0.25">
      <c r="F6873" t="s">
        <v>7754</v>
      </c>
      <c r="G6873">
        <v>35119</v>
      </c>
      <c r="H6873">
        <v>6635</v>
      </c>
      <c r="I6873" s="25" t="s">
        <v>2667</v>
      </c>
      <c r="J6873" t="s">
        <v>2929</v>
      </c>
      <c r="M6873" s="49"/>
    </row>
    <row r="6874" spans="6:13" x14ac:dyDescent="0.25">
      <c r="F6874" t="s">
        <v>7755</v>
      </c>
      <c r="G6874">
        <v>7366</v>
      </c>
      <c r="H6874">
        <v>16075</v>
      </c>
      <c r="I6874" s="25" t="s">
        <v>3005</v>
      </c>
      <c r="J6874" t="s">
        <v>4842</v>
      </c>
      <c r="M6874" s="49"/>
    </row>
    <row r="6875" spans="6:13" x14ac:dyDescent="0.25">
      <c r="F6875" t="s">
        <v>7756</v>
      </c>
      <c r="G6875">
        <v>4617</v>
      </c>
      <c r="H6875">
        <v>16077</v>
      </c>
      <c r="I6875" s="25" t="s">
        <v>3005</v>
      </c>
      <c r="J6875" t="s">
        <v>3006</v>
      </c>
      <c r="M6875" s="49"/>
    </row>
    <row r="6876" spans="6:13" x14ac:dyDescent="0.25">
      <c r="F6876" t="s">
        <v>7756</v>
      </c>
      <c r="G6876">
        <v>4617</v>
      </c>
      <c r="H6876">
        <v>16077</v>
      </c>
      <c r="I6876" s="25" t="s">
        <v>3005</v>
      </c>
      <c r="J6876" t="s">
        <v>3006</v>
      </c>
      <c r="M6876" s="49"/>
    </row>
    <row r="6877" spans="6:13" x14ac:dyDescent="0.25">
      <c r="F6877" t="s">
        <v>7757</v>
      </c>
      <c r="G6877">
        <v>95195</v>
      </c>
      <c r="H6877">
        <v>9479</v>
      </c>
      <c r="I6877" s="25" t="s">
        <v>2671</v>
      </c>
      <c r="J6877" t="s">
        <v>3057</v>
      </c>
      <c r="M6877" s="49"/>
    </row>
    <row r="6878" spans="6:13" x14ac:dyDescent="0.25">
      <c r="F6878" t="s">
        <v>7758</v>
      </c>
      <c r="G6878">
        <v>51503</v>
      </c>
      <c r="H6878">
        <v>5378</v>
      </c>
      <c r="I6878" s="25" t="s">
        <v>2644</v>
      </c>
      <c r="J6878" t="s">
        <v>3530</v>
      </c>
      <c r="M6878" s="49"/>
    </row>
    <row r="6879" spans="6:13" x14ac:dyDescent="0.25">
      <c r="F6879" t="s">
        <v>7759</v>
      </c>
      <c r="G6879">
        <v>94439</v>
      </c>
      <c r="H6879">
        <v>9277</v>
      </c>
      <c r="I6879" s="25" t="s">
        <v>2671</v>
      </c>
      <c r="J6879" t="s">
        <v>3150</v>
      </c>
      <c r="M6879" s="49"/>
    </row>
    <row r="6880" spans="6:13" x14ac:dyDescent="0.25">
      <c r="F6880" t="s">
        <v>7760</v>
      </c>
      <c r="G6880">
        <v>64380</v>
      </c>
      <c r="H6880">
        <v>6432</v>
      </c>
      <c r="I6880" s="25" t="s">
        <v>2667</v>
      </c>
      <c r="J6880" t="s">
        <v>2959</v>
      </c>
      <c r="M6880" s="49"/>
    </row>
    <row r="6881" spans="6:13" x14ac:dyDescent="0.25">
      <c r="F6881" t="s">
        <v>7761</v>
      </c>
      <c r="G6881">
        <v>87672</v>
      </c>
      <c r="H6881">
        <v>9777</v>
      </c>
      <c r="I6881" s="25" t="s">
        <v>2671</v>
      </c>
      <c r="J6881" t="s">
        <v>2858</v>
      </c>
      <c r="M6881" s="49"/>
    </row>
    <row r="6882" spans="6:13" x14ac:dyDescent="0.25">
      <c r="F6882" t="s">
        <v>7762</v>
      </c>
      <c r="G6882">
        <v>6571</v>
      </c>
      <c r="H6882">
        <v>16065</v>
      </c>
      <c r="I6882" s="25" t="s">
        <v>3005</v>
      </c>
      <c r="J6882" t="s">
        <v>3153</v>
      </c>
      <c r="M6882" s="49"/>
    </row>
    <row r="6883" spans="6:13" x14ac:dyDescent="0.25">
      <c r="F6883" t="s">
        <v>7763</v>
      </c>
      <c r="G6883">
        <v>90574</v>
      </c>
      <c r="H6883">
        <v>9573</v>
      </c>
      <c r="I6883" s="25" t="s">
        <v>2671</v>
      </c>
      <c r="J6883" t="s">
        <v>3087</v>
      </c>
      <c r="M6883" s="49"/>
    </row>
    <row r="6884" spans="6:13" x14ac:dyDescent="0.25">
      <c r="F6884" t="s">
        <v>7764</v>
      </c>
      <c r="G6884">
        <v>4741</v>
      </c>
      <c r="H6884">
        <v>14522</v>
      </c>
      <c r="I6884" s="25" t="s">
        <v>2756</v>
      </c>
      <c r="J6884" t="s">
        <v>2721</v>
      </c>
      <c r="M6884" s="49"/>
    </row>
    <row r="6885" spans="6:13" x14ac:dyDescent="0.25">
      <c r="F6885" t="s">
        <v>2657</v>
      </c>
      <c r="G6885">
        <v>18055</v>
      </c>
      <c r="H6885">
        <v>13003</v>
      </c>
      <c r="I6885" s="25" t="s">
        <v>2812</v>
      </c>
      <c r="J6885" t="s">
        <v>4446</v>
      </c>
      <c r="M6885" s="49"/>
    </row>
    <row r="6886" spans="6:13" x14ac:dyDescent="0.25">
      <c r="F6886" t="s">
        <v>2657</v>
      </c>
      <c r="G6886">
        <v>18106</v>
      </c>
      <c r="H6886">
        <v>13003</v>
      </c>
      <c r="I6886" s="25" t="s">
        <v>2812</v>
      </c>
      <c r="J6886" t="s">
        <v>4446</v>
      </c>
      <c r="M6886" s="49"/>
    </row>
    <row r="6887" spans="6:13" x14ac:dyDescent="0.25">
      <c r="F6887" t="s">
        <v>2657</v>
      </c>
      <c r="G6887">
        <v>18057</v>
      </c>
      <c r="H6887">
        <v>13003</v>
      </c>
      <c r="I6887" s="25" t="s">
        <v>2812</v>
      </c>
      <c r="J6887" t="s">
        <v>4446</v>
      </c>
      <c r="M6887" s="49"/>
    </row>
    <row r="6888" spans="6:13" x14ac:dyDescent="0.25">
      <c r="F6888" t="s">
        <v>2657</v>
      </c>
      <c r="G6888">
        <v>18109</v>
      </c>
      <c r="H6888">
        <v>13003</v>
      </c>
      <c r="I6888" s="25" t="s">
        <v>2812</v>
      </c>
      <c r="J6888" t="s">
        <v>4446</v>
      </c>
      <c r="M6888" s="49"/>
    </row>
    <row r="6889" spans="6:13" x14ac:dyDescent="0.25">
      <c r="F6889" t="s">
        <v>2657</v>
      </c>
      <c r="G6889">
        <v>18119</v>
      </c>
      <c r="H6889">
        <v>13003</v>
      </c>
      <c r="I6889" s="25" t="s">
        <v>2812</v>
      </c>
      <c r="J6889" t="s">
        <v>4446</v>
      </c>
      <c r="M6889" s="49"/>
    </row>
    <row r="6890" spans="6:13" x14ac:dyDescent="0.25">
      <c r="F6890" t="s">
        <v>2657</v>
      </c>
      <c r="G6890">
        <v>18147</v>
      </c>
      <c r="H6890">
        <v>13003</v>
      </c>
      <c r="I6890" s="25" t="s">
        <v>2812</v>
      </c>
      <c r="J6890" t="s">
        <v>4446</v>
      </c>
      <c r="M6890" s="49"/>
    </row>
    <row r="6891" spans="6:13" x14ac:dyDescent="0.25">
      <c r="F6891" t="s">
        <v>2657</v>
      </c>
      <c r="G6891">
        <v>18146</v>
      </c>
      <c r="H6891">
        <v>13003</v>
      </c>
      <c r="I6891" s="25" t="s">
        <v>2812</v>
      </c>
      <c r="J6891" t="s">
        <v>4446</v>
      </c>
      <c r="M6891" s="49"/>
    </row>
    <row r="6892" spans="6:13" x14ac:dyDescent="0.25">
      <c r="F6892" t="s">
        <v>7765</v>
      </c>
      <c r="G6892">
        <v>18182</v>
      </c>
      <c r="H6892">
        <v>13003</v>
      </c>
      <c r="I6892" s="25" t="s">
        <v>2812</v>
      </c>
      <c r="J6892" t="s">
        <v>4446</v>
      </c>
      <c r="M6892" s="49"/>
    </row>
    <row r="6893" spans="6:13" x14ac:dyDescent="0.25">
      <c r="F6893" t="s">
        <v>7765</v>
      </c>
      <c r="G6893">
        <v>18182</v>
      </c>
      <c r="H6893">
        <v>13072</v>
      </c>
      <c r="I6893" s="25" t="s">
        <v>2812</v>
      </c>
      <c r="J6893" t="s">
        <v>2657</v>
      </c>
      <c r="M6893" s="49"/>
    </row>
    <row r="6894" spans="6:13" x14ac:dyDescent="0.25">
      <c r="F6894" t="s">
        <v>7766</v>
      </c>
      <c r="G6894">
        <v>18181</v>
      </c>
      <c r="H6894">
        <v>13003</v>
      </c>
      <c r="I6894" s="25" t="s">
        <v>2812</v>
      </c>
      <c r="J6894" t="s">
        <v>4446</v>
      </c>
      <c r="M6894" s="49"/>
    </row>
    <row r="6895" spans="6:13" x14ac:dyDescent="0.25">
      <c r="F6895" t="s">
        <v>7766</v>
      </c>
      <c r="G6895">
        <v>18181</v>
      </c>
      <c r="H6895">
        <v>13072</v>
      </c>
      <c r="I6895" s="25" t="s">
        <v>2812</v>
      </c>
      <c r="J6895" t="s">
        <v>2657</v>
      </c>
      <c r="M6895" s="49"/>
    </row>
    <row r="6896" spans="6:13" x14ac:dyDescent="0.25">
      <c r="F6896" t="s">
        <v>7767</v>
      </c>
      <c r="G6896">
        <v>18069</v>
      </c>
      <c r="H6896">
        <v>13003</v>
      </c>
      <c r="I6896" s="25" t="s">
        <v>2812</v>
      </c>
      <c r="J6896" t="s">
        <v>4446</v>
      </c>
      <c r="M6896" s="49"/>
    </row>
    <row r="6897" spans="6:13" x14ac:dyDescent="0.25">
      <c r="F6897" t="s">
        <v>7767</v>
      </c>
      <c r="G6897">
        <v>18069</v>
      </c>
      <c r="H6897">
        <v>13072</v>
      </c>
      <c r="I6897" s="25" t="s">
        <v>2812</v>
      </c>
      <c r="J6897" t="s">
        <v>2657</v>
      </c>
      <c r="M6897" s="49"/>
    </row>
    <row r="6898" spans="6:13" x14ac:dyDescent="0.25">
      <c r="F6898" t="s">
        <v>7768</v>
      </c>
      <c r="G6898">
        <v>18059</v>
      </c>
      <c r="H6898">
        <v>13003</v>
      </c>
      <c r="I6898" s="25" t="s">
        <v>2812</v>
      </c>
      <c r="J6898" t="s">
        <v>4446</v>
      </c>
      <c r="M6898" s="49"/>
    </row>
    <row r="6899" spans="6:13" x14ac:dyDescent="0.25">
      <c r="F6899" t="s">
        <v>7768</v>
      </c>
      <c r="G6899">
        <v>18059</v>
      </c>
      <c r="H6899">
        <v>13072</v>
      </c>
      <c r="I6899" s="25" t="s">
        <v>2812</v>
      </c>
      <c r="J6899" t="s">
        <v>2657</v>
      </c>
      <c r="M6899" s="49"/>
    </row>
    <row r="6900" spans="6:13" x14ac:dyDescent="0.25">
      <c r="F6900" t="s">
        <v>7769</v>
      </c>
      <c r="G6900">
        <v>74585</v>
      </c>
      <c r="H6900">
        <v>8127</v>
      </c>
      <c r="I6900" s="25" t="s">
        <v>2639</v>
      </c>
      <c r="J6900" t="s">
        <v>3747</v>
      </c>
      <c r="M6900" s="49"/>
    </row>
    <row r="6901" spans="6:13" x14ac:dyDescent="0.25">
      <c r="F6901" t="s">
        <v>7770</v>
      </c>
      <c r="G6901">
        <v>88430</v>
      </c>
      <c r="H6901">
        <v>8426</v>
      </c>
      <c r="I6901" s="25" t="s">
        <v>2639</v>
      </c>
      <c r="J6901" t="s">
        <v>2702</v>
      </c>
      <c r="M6901" s="49"/>
    </row>
    <row r="6902" spans="6:13" x14ac:dyDescent="0.25">
      <c r="F6902" t="s">
        <v>7771</v>
      </c>
      <c r="G6902">
        <v>27356</v>
      </c>
      <c r="H6902">
        <v>3357</v>
      </c>
      <c r="I6902" s="25" t="s">
        <v>2695</v>
      </c>
      <c r="J6902" t="s">
        <v>2960</v>
      </c>
      <c r="M6902" s="49"/>
    </row>
    <row r="6903" spans="6:13" x14ac:dyDescent="0.25">
      <c r="F6903" t="s">
        <v>7771</v>
      </c>
      <c r="G6903">
        <v>27356</v>
      </c>
      <c r="H6903">
        <v>3357</v>
      </c>
      <c r="I6903" s="25" t="s">
        <v>2695</v>
      </c>
      <c r="J6903" t="s">
        <v>2960</v>
      </c>
      <c r="M6903" s="49"/>
    </row>
    <row r="6904" spans="6:13" x14ac:dyDescent="0.25">
      <c r="F6904" t="s">
        <v>7772</v>
      </c>
      <c r="G6904">
        <v>36199</v>
      </c>
      <c r="H6904">
        <v>6632</v>
      </c>
      <c r="I6904" s="25" t="s">
        <v>2667</v>
      </c>
      <c r="J6904" t="s">
        <v>2924</v>
      </c>
      <c r="M6904" s="49"/>
    </row>
    <row r="6905" spans="6:13" x14ac:dyDescent="0.25">
      <c r="F6905" t="s">
        <v>7773</v>
      </c>
      <c r="G6905">
        <v>38531</v>
      </c>
      <c r="H6905">
        <v>3151</v>
      </c>
      <c r="I6905" s="25" t="s">
        <v>2695</v>
      </c>
      <c r="J6905" t="s">
        <v>2747</v>
      </c>
      <c r="M6905" s="49"/>
    </row>
    <row r="6906" spans="6:13" x14ac:dyDescent="0.25">
      <c r="F6906" t="s">
        <v>2672</v>
      </c>
      <c r="G6906">
        <v>91154</v>
      </c>
      <c r="H6906">
        <v>9576</v>
      </c>
      <c r="I6906" s="25" t="s">
        <v>2671</v>
      </c>
      <c r="J6906" t="s">
        <v>2672</v>
      </c>
      <c r="M6906" s="49"/>
    </row>
    <row r="6907" spans="6:13" x14ac:dyDescent="0.25">
      <c r="F6907" t="s">
        <v>7774</v>
      </c>
      <c r="G6907">
        <v>4571</v>
      </c>
      <c r="H6907">
        <v>14729</v>
      </c>
      <c r="I6907" s="25" t="s">
        <v>2756</v>
      </c>
      <c r="J6907" t="s">
        <v>3305</v>
      </c>
      <c r="M6907" s="49"/>
    </row>
    <row r="6908" spans="6:13" x14ac:dyDescent="0.25">
      <c r="F6908" t="s">
        <v>7775</v>
      </c>
      <c r="G6908">
        <v>88167</v>
      </c>
      <c r="H6908">
        <v>9776</v>
      </c>
      <c r="I6908" s="25" t="s">
        <v>2671</v>
      </c>
      <c r="J6908" t="s">
        <v>5356</v>
      </c>
      <c r="M6908" s="49"/>
    </row>
    <row r="6909" spans="6:13" x14ac:dyDescent="0.25">
      <c r="F6909" t="s">
        <v>7776</v>
      </c>
      <c r="G6909">
        <v>90552</v>
      </c>
      <c r="H6909">
        <v>9574</v>
      </c>
      <c r="I6909" s="25" t="s">
        <v>2671</v>
      </c>
      <c r="J6909" t="s">
        <v>2912</v>
      </c>
      <c r="M6909" s="49"/>
    </row>
    <row r="6910" spans="6:13" x14ac:dyDescent="0.25">
      <c r="F6910" t="s">
        <v>7777</v>
      </c>
      <c r="G6910">
        <v>63860</v>
      </c>
      <c r="H6910">
        <v>9671</v>
      </c>
      <c r="I6910" s="25" t="s">
        <v>2671</v>
      </c>
      <c r="J6910" t="s">
        <v>3074</v>
      </c>
      <c r="M6910" s="49"/>
    </row>
    <row r="6911" spans="6:13" x14ac:dyDescent="0.25">
      <c r="F6911" t="s">
        <v>2114</v>
      </c>
      <c r="G6911">
        <v>91541</v>
      </c>
      <c r="H6911">
        <v>9571</v>
      </c>
      <c r="I6911" s="25" t="s">
        <v>2671</v>
      </c>
      <c r="J6911" t="s">
        <v>2734</v>
      </c>
      <c r="M6911" s="49"/>
    </row>
    <row r="6912" spans="6:13" x14ac:dyDescent="0.25">
      <c r="F6912" t="s">
        <v>7778</v>
      </c>
      <c r="G6912">
        <v>2929</v>
      </c>
      <c r="H6912">
        <v>14626</v>
      </c>
      <c r="I6912" s="25" t="s">
        <v>2756</v>
      </c>
      <c r="J6912" t="s">
        <v>2771</v>
      </c>
      <c r="M6912" s="49"/>
    </row>
    <row r="6913" spans="6:13" x14ac:dyDescent="0.25">
      <c r="F6913" t="s">
        <v>7779</v>
      </c>
      <c r="G6913">
        <v>97851</v>
      </c>
      <c r="H6913">
        <v>9677</v>
      </c>
      <c r="I6913" s="25" t="s">
        <v>2671</v>
      </c>
      <c r="J6913" t="s">
        <v>3148</v>
      </c>
      <c r="M6913" s="49"/>
    </row>
    <row r="6914" spans="6:13" x14ac:dyDescent="0.25">
      <c r="F6914" t="s">
        <v>7780</v>
      </c>
      <c r="G6914">
        <v>97520</v>
      </c>
      <c r="H6914">
        <v>9678</v>
      </c>
      <c r="I6914" s="25" t="s">
        <v>2671</v>
      </c>
      <c r="J6914" t="s">
        <v>3539</v>
      </c>
      <c r="M6914" s="49"/>
    </row>
    <row r="6915" spans="6:13" x14ac:dyDescent="0.25">
      <c r="F6915" t="s">
        <v>7781</v>
      </c>
      <c r="G6915">
        <v>67753</v>
      </c>
      <c r="H6915">
        <v>7336</v>
      </c>
      <c r="I6915" s="25" t="s">
        <v>2744</v>
      </c>
      <c r="J6915" t="s">
        <v>2837</v>
      </c>
      <c r="M6915" s="49"/>
    </row>
    <row r="6916" spans="6:13" x14ac:dyDescent="0.25">
      <c r="F6916" t="s">
        <v>7781</v>
      </c>
      <c r="G6916">
        <v>67753</v>
      </c>
      <c r="H6916">
        <v>7336</v>
      </c>
      <c r="I6916" s="25" t="s">
        <v>2744</v>
      </c>
      <c r="J6916" t="s">
        <v>2837</v>
      </c>
      <c r="M6916" s="49"/>
    </row>
    <row r="6917" spans="6:13" x14ac:dyDescent="0.25">
      <c r="F6917" t="s">
        <v>7781</v>
      </c>
      <c r="G6917">
        <v>67753</v>
      </c>
      <c r="H6917">
        <v>7336</v>
      </c>
      <c r="I6917" s="25" t="s">
        <v>2744</v>
      </c>
      <c r="J6917" t="s">
        <v>2837</v>
      </c>
      <c r="M6917" s="49"/>
    </row>
    <row r="6918" spans="6:13" x14ac:dyDescent="0.25">
      <c r="F6918" t="s">
        <v>7782</v>
      </c>
      <c r="G6918">
        <v>86935</v>
      </c>
      <c r="H6918">
        <v>9181</v>
      </c>
      <c r="I6918" s="25" t="s">
        <v>2671</v>
      </c>
      <c r="J6918" t="s">
        <v>3126</v>
      </c>
      <c r="M6918" s="49"/>
    </row>
    <row r="6919" spans="6:13" x14ac:dyDescent="0.25">
      <c r="F6919" t="s">
        <v>7783</v>
      </c>
      <c r="G6919">
        <v>83543</v>
      </c>
      <c r="H6919">
        <v>9187</v>
      </c>
      <c r="I6919" s="25" t="s">
        <v>2671</v>
      </c>
      <c r="J6919" t="s">
        <v>2866</v>
      </c>
      <c r="M6919" s="49"/>
    </row>
    <row r="6920" spans="6:13" x14ac:dyDescent="0.25">
      <c r="F6920" t="s">
        <v>7784</v>
      </c>
      <c r="G6920">
        <v>83700</v>
      </c>
      <c r="H6920">
        <v>9182</v>
      </c>
      <c r="I6920" s="25" t="s">
        <v>2671</v>
      </c>
      <c r="J6920" t="s">
        <v>2875</v>
      </c>
      <c r="M6920" s="49"/>
    </row>
    <row r="6921" spans="6:13" x14ac:dyDescent="0.25">
      <c r="F6921" t="s">
        <v>7785</v>
      </c>
      <c r="G6921">
        <v>89616</v>
      </c>
      <c r="H6921">
        <v>8425</v>
      </c>
      <c r="I6921" s="25" t="s">
        <v>2639</v>
      </c>
      <c r="J6921" t="s">
        <v>2648</v>
      </c>
      <c r="M6921" s="49"/>
    </row>
    <row r="6922" spans="6:13" x14ac:dyDescent="0.25">
      <c r="F6922" t="s">
        <v>7786</v>
      </c>
      <c r="G6922">
        <v>91341</v>
      </c>
      <c r="H6922">
        <v>9572</v>
      </c>
      <c r="I6922" s="25" t="s">
        <v>2671</v>
      </c>
      <c r="J6922" t="s">
        <v>2726</v>
      </c>
      <c r="M6922" s="49"/>
    </row>
    <row r="6923" spans="6:13" x14ac:dyDescent="0.25">
      <c r="F6923" t="s">
        <v>7786</v>
      </c>
      <c r="G6923">
        <v>91341</v>
      </c>
      <c r="H6923">
        <v>9572</v>
      </c>
      <c r="I6923" s="25" t="s">
        <v>2671</v>
      </c>
      <c r="J6923" t="s">
        <v>2726</v>
      </c>
      <c r="M6923" s="49"/>
    </row>
    <row r="6924" spans="6:13" x14ac:dyDescent="0.25">
      <c r="F6924" t="s">
        <v>7786</v>
      </c>
      <c r="G6924">
        <v>91187</v>
      </c>
      <c r="H6924">
        <v>9576</v>
      </c>
      <c r="I6924" s="25" t="s">
        <v>2671</v>
      </c>
      <c r="J6924" t="s">
        <v>2672</v>
      </c>
      <c r="M6924" s="49"/>
    </row>
    <row r="6925" spans="6:13" x14ac:dyDescent="0.25">
      <c r="F6925" t="s">
        <v>7787</v>
      </c>
      <c r="G6925">
        <v>82401</v>
      </c>
      <c r="H6925">
        <v>9190</v>
      </c>
      <c r="I6925" s="25" t="s">
        <v>2671</v>
      </c>
      <c r="J6925" t="s">
        <v>3038</v>
      </c>
      <c r="M6925" s="49"/>
    </row>
    <row r="6926" spans="6:13" x14ac:dyDescent="0.25">
      <c r="F6926" t="s">
        <v>7787</v>
      </c>
      <c r="G6926">
        <v>82401</v>
      </c>
      <c r="H6926">
        <v>9190</v>
      </c>
      <c r="I6926" s="25" t="s">
        <v>2671</v>
      </c>
      <c r="J6926" t="s">
        <v>3038</v>
      </c>
      <c r="M6926" s="49"/>
    </row>
    <row r="6927" spans="6:13" x14ac:dyDescent="0.25">
      <c r="F6927" t="s">
        <v>7788</v>
      </c>
      <c r="G6927">
        <v>84056</v>
      </c>
      <c r="H6927">
        <v>9274</v>
      </c>
      <c r="I6927" s="25" t="s">
        <v>2671</v>
      </c>
      <c r="J6927" t="s">
        <v>2753</v>
      </c>
      <c r="M6927" s="49"/>
    </row>
    <row r="6928" spans="6:13" x14ac:dyDescent="0.25">
      <c r="F6928" t="s">
        <v>7789</v>
      </c>
      <c r="G6928">
        <v>72108</v>
      </c>
      <c r="H6928">
        <v>8416</v>
      </c>
      <c r="I6928" s="25" t="s">
        <v>2639</v>
      </c>
      <c r="J6928" t="s">
        <v>3085</v>
      </c>
      <c r="M6928" s="49"/>
    </row>
    <row r="6929" spans="6:13" x14ac:dyDescent="0.25">
      <c r="F6929" t="s">
        <v>7789</v>
      </c>
      <c r="G6929">
        <v>72108</v>
      </c>
      <c r="H6929">
        <v>8416</v>
      </c>
      <c r="I6929" s="25" t="s">
        <v>2639</v>
      </c>
      <c r="J6929" t="s">
        <v>3085</v>
      </c>
      <c r="M6929" s="49"/>
    </row>
    <row r="6930" spans="6:13" x14ac:dyDescent="0.25">
      <c r="F6930" t="s">
        <v>7789</v>
      </c>
      <c r="G6930">
        <v>72108</v>
      </c>
      <c r="H6930">
        <v>8416</v>
      </c>
      <c r="I6930" s="25" t="s">
        <v>2639</v>
      </c>
      <c r="J6930" t="s">
        <v>3085</v>
      </c>
      <c r="M6930" s="49"/>
    </row>
    <row r="6931" spans="6:13" x14ac:dyDescent="0.25">
      <c r="F6931" t="s">
        <v>7790</v>
      </c>
      <c r="G6931">
        <v>97228</v>
      </c>
      <c r="H6931">
        <v>9679</v>
      </c>
      <c r="I6931" s="25" t="s">
        <v>2671</v>
      </c>
      <c r="J6931" t="s">
        <v>3049</v>
      </c>
      <c r="M6931" s="49"/>
    </row>
    <row r="6932" spans="6:13" x14ac:dyDescent="0.25">
      <c r="F6932" t="s">
        <v>7791</v>
      </c>
      <c r="G6932">
        <v>94094</v>
      </c>
      <c r="H6932">
        <v>9275</v>
      </c>
      <c r="I6932" s="25" t="s">
        <v>2671</v>
      </c>
      <c r="J6932" t="s">
        <v>2819</v>
      </c>
      <c r="M6932" s="49"/>
    </row>
    <row r="6933" spans="6:13" x14ac:dyDescent="0.25">
      <c r="F6933" t="s">
        <v>7792</v>
      </c>
      <c r="G6933">
        <v>97285</v>
      </c>
      <c r="H6933">
        <v>9679</v>
      </c>
      <c r="I6933" s="25" t="s">
        <v>2671</v>
      </c>
      <c r="J6933" t="s">
        <v>3049</v>
      </c>
      <c r="M6933" s="49"/>
    </row>
    <row r="6934" spans="6:13" x14ac:dyDescent="0.25">
      <c r="F6934" t="s">
        <v>2829</v>
      </c>
      <c r="G6934">
        <v>78628</v>
      </c>
      <c r="H6934">
        <v>8325</v>
      </c>
      <c r="I6934" s="25" t="s">
        <v>2639</v>
      </c>
      <c r="J6934" t="s">
        <v>2829</v>
      </c>
      <c r="M6934" s="49"/>
    </row>
    <row r="6935" spans="6:13" x14ac:dyDescent="0.25">
      <c r="F6935" t="s">
        <v>2829</v>
      </c>
      <c r="G6935">
        <v>78628</v>
      </c>
      <c r="H6935">
        <v>8325</v>
      </c>
      <c r="I6935" s="25" t="s">
        <v>2639</v>
      </c>
      <c r="J6935" t="s">
        <v>2829</v>
      </c>
      <c r="M6935" s="49"/>
    </row>
    <row r="6936" spans="6:13" x14ac:dyDescent="0.25">
      <c r="F6936" t="s">
        <v>7793</v>
      </c>
      <c r="G6936">
        <v>92444</v>
      </c>
      <c r="H6936">
        <v>9372</v>
      </c>
      <c r="I6936" s="25" t="s">
        <v>2671</v>
      </c>
      <c r="J6936" t="s">
        <v>3144</v>
      </c>
      <c r="M6936" s="49"/>
    </row>
    <row r="6937" spans="6:13" x14ac:dyDescent="0.25">
      <c r="F6937" t="s">
        <v>7794</v>
      </c>
      <c r="G6937">
        <v>90607</v>
      </c>
      <c r="H6937">
        <v>9574</v>
      </c>
      <c r="I6937" s="25" t="s">
        <v>2671</v>
      </c>
      <c r="J6937" t="s">
        <v>2912</v>
      </c>
      <c r="M6937" s="49"/>
    </row>
    <row r="6938" spans="6:13" x14ac:dyDescent="0.25">
      <c r="F6938" t="s">
        <v>7795</v>
      </c>
      <c r="G6938">
        <v>87494</v>
      </c>
      <c r="H6938">
        <v>9777</v>
      </c>
      <c r="I6938" s="25" t="s">
        <v>2671</v>
      </c>
      <c r="J6938" t="s">
        <v>2858</v>
      </c>
      <c r="M6938" s="49"/>
    </row>
    <row r="6939" spans="6:13" x14ac:dyDescent="0.25">
      <c r="F6939" t="s">
        <v>7796</v>
      </c>
      <c r="G6939">
        <v>84104</v>
      </c>
      <c r="H6939">
        <v>9178</v>
      </c>
      <c r="I6939" s="25" t="s">
        <v>2671</v>
      </c>
      <c r="J6939" t="s">
        <v>2936</v>
      </c>
      <c r="M6939" s="49"/>
    </row>
    <row r="6940" spans="6:13" x14ac:dyDescent="0.25">
      <c r="F6940" t="s">
        <v>7797</v>
      </c>
      <c r="G6940">
        <v>87674</v>
      </c>
      <c r="H6940">
        <v>9777</v>
      </c>
      <c r="I6940" s="25" t="s">
        <v>2671</v>
      </c>
      <c r="J6940" t="s">
        <v>2858</v>
      </c>
      <c r="M6940" s="49"/>
    </row>
    <row r="6941" spans="6:13" x14ac:dyDescent="0.25">
      <c r="F6941" t="s">
        <v>7798</v>
      </c>
      <c r="G6941">
        <v>73635</v>
      </c>
      <c r="H6941">
        <v>8119</v>
      </c>
      <c r="I6941" s="25" t="s">
        <v>2639</v>
      </c>
      <c r="J6941" t="s">
        <v>2908</v>
      </c>
      <c r="M6941" s="49"/>
    </row>
    <row r="6942" spans="6:13" x14ac:dyDescent="0.25">
      <c r="F6942" t="s">
        <v>7799</v>
      </c>
      <c r="G6942">
        <v>15562</v>
      </c>
      <c r="H6942">
        <v>12064</v>
      </c>
      <c r="I6942" s="25" t="s">
        <v>2977</v>
      </c>
      <c r="J6942" t="s">
        <v>2864</v>
      </c>
      <c r="M6942" s="49"/>
    </row>
    <row r="6943" spans="6:13" x14ac:dyDescent="0.25">
      <c r="F6943" t="s">
        <v>7799</v>
      </c>
      <c r="G6943">
        <v>15378</v>
      </c>
      <c r="H6943">
        <v>12064</v>
      </c>
      <c r="I6943" s="25" t="s">
        <v>2977</v>
      </c>
      <c r="J6943" t="s">
        <v>2864</v>
      </c>
      <c r="M6943" s="49"/>
    </row>
    <row r="6944" spans="6:13" x14ac:dyDescent="0.25">
      <c r="F6944" t="s">
        <v>7800</v>
      </c>
      <c r="G6944">
        <v>94161</v>
      </c>
      <c r="H6944">
        <v>9275</v>
      </c>
      <c r="I6944" s="25" t="s">
        <v>2671</v>
      </c>
      <c r="J6944" t="s">
        <v>2819</v>
      </c>
      <c r="M6944" s="49"/>
    </row>
    <row r="6945" spans="6:13" x14ac:dyDescent="0.25">
      <c r="F6945" t="s">
        <v>7801</v>
      </c>
      <c r="G6945">
        <v>55593</v>
      </c>
      <c r="H6945">
        <v>7133</v>
      </c>
      <c r="I6945" s="25" t="s">
        <v>2744</v>
      </c>
      <c r="J6945" t="s">
        <v>2658</v>
      </c>
      <c r="M6945" s="49"/>
    </row>
    <row r="6946" spans="6:13" x14ac:dyDescent="0.25">
      <c r="F6946" t="s">
        <v>7802</v>
      </c>
      <c r="G6946">
        <v>65385</v>
      </c>
      <c r="H6946">
        <v>6439</v>
      </c>
      <c r="I6946" s="25" t="s">
        <v>2667</v>
      </c>
      <c r="J6946" t="s">
        <v>2668</v>
      </c>
      <c r="M6946" s="49"/>
    </row>
    <row r="6947" spans="6:13" x14ac:dyDescent="0.25">
      <c r="F6947" t="s">
        <v>7803</v>
      </c>
      <c r="G6947">
        <v>7407</v>
      </c>
      <c r="H6947">
        <v>16073</v>
      </c>
      <c r="I6947" s="25" t="s">
        <v>3005</v>
      </c>
      <c r="J6947" t="s">
        <v>3239</v>
      </c>
      <c r="M6947" s="49"/>
    </row>
    <row r="6948" spans="6:13" x14ac:dyDescent="0.25">
      <c r="F6948" t="s">
        <v>7804</v>
      </c>
      <c r="G6948">
        <v>95365</v>
      </c>
      <c r="H6948">
        <v>9477</v>
      </c>
      <c r="I6948" s="25" t="s">
        <v>2671</v>
      </c>
      <c r="J6948" t="s">
        <v>5006</v>
      </c>
      <c r="M6948" s="49"/>
    </row>
    <row r="6949" spans="6:13" x14ac:dyDescent="0.25">
      <c r="F6949" t="s">
        <v>7805</v>
      </c>
      <c r="G6949">
        <v>91622</v>
      </c>
      <c r="H6949">
        <v>9571</v>
      </c>
      <c r="I6949" s="25" t="s">
        <v>2671</v>
      </c>
      <c r="J6949" t="s">
        <v>2734</v>
      </c>
      <c r="M6949" s="49"/>
    </row>
    <row r="6950" spans="6:13" x14ac:dyDescent="0.25">
      <c r="F6950" t="s">
        <v>7806</v>
      </c>
      <c r="G6950">
        <v>38471</v>
      </c>
      <c r="H6950">
        <v>3151</v>
      </c>
      <c r="I6950" s="25" t="s">
        <v>2695</v>
      </c>
      <c r="J6950" t="s">
        <v>2747</v>
      </c>
      <c r="M6950" s="49"/>
    </row>
    <row r="6951" spans="6:13" x14ac:dyDescent="0.25">
      <c r="F6951" t="s">
        <v>7807</v>
      </c>
      <c r="G6951">
        <v>99842</v>
      </c>
      <c r="H6951">
        <v>16063</v>
      </c>
      <c r="I6951" s="25" t="s">
        <v>3005</v>
      </c>
      <c r="J6951" t="s">
        <v>3308</v>
      </c>
      <c r="M6951" s="49"/>
    </row>
    <row r="6952" spans="6:13" x14ac:dyDescent="0.25">
      <c r="F6952" t="s">
        <v>7808</v>
      </c>
      <c r="G6952">
        <v>1945</v>
      </c>
      <c r="H6952">
        <v>12066</v>
      </c>
      <c r="I6952" s="25" t="s">
        <v>2977</v>
      </c>
      <c r="J6952" t="s">
        <v>2978</v>
      </c>
      <c r="M6952" s="49"/>
    </row>
    <row r="6953" spans="6:13" x14ac:dyDescent="0.25">
      <c r="F6953" t="s">
        <v>7809</v>
      </c>
      <c r="G6953">
        <v>83324</v>
      </c>
      <c r="H6953">
        <v>9189</v>
      </c>
      <c r="I6953" s="25" t="s">
        <v>2671</v>
      </c>
      <c r="J6953" t="s">
        <v>3028</v>
      </c>
      <c r="M6953" s="49"/>
    </row>
    <row r="6954" spans="6:13" x14ac:dyDescent="0.25">
      <c r="F6954" t="s">
        <v>7810</v>
      </c>
      <c r="G6954">
        <v>94099</v>
      </c>
      <c r="H6954">
        <v>9275</v>
      </c>
      <c r="I6954" s="25" t="s">
        <v>2671</v>
      </c>
      <c r="J6954" t="s">
        <v>2819</v>
      </c>
      <c r="M6954" s="49"/>
    </row>
    <row r="6955" spans="6:13" x14ac:dyDescent="0.25">
      <c r="F6955" t="s">
        <v>7811</v>
      </c>
      <c r="G6955">
        <v>76761</v>
      </c>
      <c r="H6955">
        <v>7334</v>
      </c>
      <c r="I6955" s="25" t="s">
        <v>2744</v>
      </c>
      <c r="J6955" t="s">
        <v>3494</v>
      </c>
      <c r="M6955" s="49"/>
    </row>
    <row r="6956" spans="6:13" x14ac:dyDescent="0.25">
      <c r="F6956" t="s">
        <v>7812</v>
      </c>
      <c r="G6956">
        <v>79595</v>
      </c>
      <c r="H6956">
        <v>8336</v>
      </c>
      <c r="I6956" s="25" t="s">
        <v>2639</v>
      </c>
      <c r="J6956" t="s">
        <v>2848</v>
      </c>
      <c r="M6956" s="49"/>
    </row>
    <row r="6957" spans="6:13" x14ac:dyDescent="0.25">
      <c r="F6957" t="s">
        <v>7812</v>
      </c>
      <c r="G6957">
        <v>79595</v>
      </c>
      <c r="H6957">
        <v>8336</v>
      </c>
      <c r="I6957" s="25" t="s">
        <v>2639</v>
      </c>
      <c r="J6957" t="s">
        <v>2848</v>
      </c>
      <c r="M6957" s="49"/>
    </row>
    <row r="6958" spans="6:13" x14ac:dyDescent="0.25">
      <c r="F6958" t="s">
        <v>7813</v>
      </c>
      <c r="G6958">
        <v>24254</v>
      </c>
      <c r="H6958">
        <v>1058</v>
      </c>
      <c r="I6958" s="25" t="s">
        <v>2706</v>
      </c>
      <c r="J6958" t="s">
        <v>2707</v>
      </c>
      <c r="M6958" s="49"/>
    </row>
    <row r="6959" spans="6:13" x14ac:dyDescent="0.25">
      <c r="F6959" t="s">
        <v>7814</v>
      </c>
      <c r="G6959">
        <v>93486</v>
      </c>
      <c r="H6959">
        <v>9372</v>
      </c>
      <c r="I6959" s="25" t="s">
        <v>2671</v>
      </c>
      <c r="J6959" t="s">
        <v>3144</v>
      </c>
      <c r="M6959" s="49"/>
    </row>
    <row r="6960" spans="6:13" x14ac:dyDescent="0.25">
      <c r="F6960" t="s">
        <v>7815</v>
      </c>
      <c r="G6960">
        <v>65594</v>
      </c>
      <c r="H6960">
        <v>6533</v>
      </c>
      <c r="I6960" s="25" t="s">
        <v>2667</v>
      </c>
      <c r="J6960" t="s">
        <v>3250</v>
      </c>
      <c r="M6960" s="49"/>
    </row>
    <row r="6961" spans="6:13" x14ac:dyDescent="0.25">
      <c r="F6961" t="s">
        <v>7816</v>
      </c>
      <c r="G6961">
        <v>67152</v>
      </c>
      <c r="H6961">
        <v>7332</v>
      </c>
      <c r="I6961" s="25" t="s">
        <v>2744</v>
      </c>
      <c r="J6961" t="s">
        <v>3061</v>
      </c>
      <c r="M6961" s="49"/>
    </row>
    <row r="6962" spans="6:13" x14ac:dyDescent="0.25">
      <c r="F6962" t="s">
        <v>7817</v>
      </c>
      <c r="G6962">
        <v>73577</v>
      </c>
      <c r="H6962">
        <v>8136</v>
      </c>
      <c r="I6962" s="25" t="s">
        <v>2639</v>
      </c>
      <c r="J6962" t="s">
        <v>2660</v>
      </c>
      <c r="M6962" s="49"/>
    </row>
    <row r="6963" spans="6:13" x14ac:dyDescent="0.25">
      <c r="F6963" t="s">
        <v>7818</v>
      </c>
      <c r="G6963">
        <v>53809</v>
      </c>
      <c r="H6963">
        <v>5382</v>
      </c>
      <c r="I6963" s="25" t="s">
        <v>2644</v>
      </c>
      <c r="J6963" t="s">
        <v>2919</v>
      </c>
      <c r="M6963" s="49"/>
    </row>
    <row r="6964" spans="6:13" x14ac:dyDescent="0.25">
      <c r="F6964" t="s">
        <v>7819</v>
      </c>
      <c r="G6964">
        <v>65428</v>
      </c>
      <c r="H6964">
        <v>6433</v>
      </c>
      <c r="I6964" s="25" t="s">
        <v>2667</v>
      </c>
      <c r="J6964" t="s">
        <v>3682</v>
      </c>
      <c r="M6964" s="49"/>
    </row>
    <row r="6965" spans="6:13" x14ac:dyDescent="0.25">
      <c r="F6965" t="s">
        <v>7820</v>
      </c>
      <c r="G6965">
        <v>77977</v>
      </c>
      <c r="H6965">
        <v>8317</v>
      </c>
      <c r="I6965" s="25" t="s">
        <v>2639</v>
      </c>
      <c r="J6965" t="s">
        <v>2692</v>
      </c>
      <c r="M6965" s="49"/>
    </row>
    <row r="6966" spans="6:13" x14ac:dyDescent="0.25">
      <c r="F6966" t="s">
        <v>7821</v>
      </c>
      <c r="G6966">
        <v>71277</v>
      </c>
      <c r="H6966">
        <v>8115</v>
      </c>
      <c r="I6966" s="25" t="s">
        <v>2639</v>
      </c>
      <c r="J6966" t="s">
        <v>2843</v>
      </c>
      <c r="M6966" s="49"/>
    </row>
    <row r="6967" spans="6:13" x14ac:dyDescent="0.25">
      <c r="F6967" t="s">
        <v>7822</v>
      </c>
      <c r="G6967">
        <v>59602</v>
      </c>
      <c r="H6967">
        <v>5974</v>
      </c>
      <c r="I6967" s="25" t="s">
        <v>2644</v>
      </c>
      <c r="J6967" t="s">
        <v>2989</v>
      </c>
      <c r="M6967" s="49"/>
    </row>
    <row r="6968" spans="6:13" x14ac:dyDescent="0.25">
      <c r="F6968" t="s">
        <v>7823</v>
      </c>
      <c r="G6968">
        <v>18317</v>
      </c>
      <c r="H6968">
        <v>13073</v>
      </c>
      <c r="I6968" s="25" t="s">
        <v>2812</v>
      </c>
      <c r="J6968" t="s">
        <v>2813</v>
      </c>
      <c r="M6968" s="49"/>
    </row>
    <row r="6969" spans="6:13" x14ac:dyDescent="0.25">
      <c r="F6969" t="s">
        <v>7823</v>
      </c>
      <c r="G6969">
        <v>18317</v>
      </c>
      <c r="H6969">
        <v>13073</v>
      </c>
      <c r="I6969" s="25" t="s">
        <v>2812</v>
      </c>
      <c r="J6969" t="s">
        <v>2813</v>
      </c>
      <c r="M6969" s="49"/>
    </row>
    <row r="6970" spans="6:13" x14ac:dyDescent="0.25">
      <c r="F6970" t="s">
        <v>7824</v>
      </c>
      <c r="G6970">
        <v>93342</v>
      </c>
      <c r="H6970">
        <v>9273</v>
      </c>
      <c r="I6970" s="25" t="s">
        <v>2671</v>
      </c>
      <c r="J6970" t="s">
        <v>2675</v>
      </c>
      <c r="M6970" s="49"/>
    </row>
    <row r="6971" spans="6:13" x14ac:dyDescent="0.25">
      <c r="F6971" t="s">
        <v>7825</v>
      </c>
      <c r="G6971">
        <v>7929</v>
      </c>
      <c r="H6971">
        <v>16075</v>
      </c>
      <c r="I6971" s="25" t="s">
        <v>3005</v>
      </c>
      <c r="J6971" t="s">
        <v>4842</v>
      </c>
      <c r="M6971" s="49"/>
    </row>
    <row r="6972" spans="6:13" x14ac:dyDescent="0.25">
      <c r="F6972" t="s">
        <v>7826</v>
      </c>
      <c r="G6972">
        <v>83416</v>
      </c>
      <c r="H6972">
        <v>9172</v>
      </c>
      <c r="I6972" s="25" t="s">
        <v>2671</v>
      </c>
      <c r="J6972" t="s">
        <v>2663</v>
      </c>
      <c r="M6972" s="49"/>
    </row>
    <row r="6973" spans="6:13" x14ac:dyDescent="0.25">
      <c r="F6973" t="s">
        <v>7827</v>
      </c>
      <c r="G6973">
        <v>7318</v>
      </c>
      <c r="H6973">
        <v>16073</v>
      </c>
      <c r="I6973" s="25" t="s">
        <v>3005</v>
      </c>
      <c r="J6973" t="s">
        <v>3239</v>
      </c>
      <c r="M6973" s="49"/>
    </row>
    <row r="6974" spans="6:13" x14ac:dyDescent="0.25">
      <c r="F6974" t="s">
        <v>7828</v>
      </c>
      <c r="G6974">
        <v>66117</v>
      </c>
      <c r="H6974">
        <v>10041</v>
      </c>
      <c r="I6974" s="25" t="s">
        <v>3470</v>
      </c>
      <c r="J6974" t="s">
        <v>4759</v>
      </c>
      <c r="M6974" s="49"/>
    </row>
    <row r="6975" spans="6:13" x14ac:dyDescent="0.25">
      <c r="F6975" t="s">
        <v>7828</v>
      </c>
      <c r="G6975">
        <v>66133</v>
      </c>
      <c r="H6975">
        <v>10041</v>
      </c>
      <c r="I6975" s="25" t="s">
        <v>3470</v>
      </c>
      <c r="J6975" t="s">
        <v>4759</v>
      </c>
      <c r="M6975" s="49"/>
    </row>
    <row r="6976" spans="6:13" x14ac:dyDescent="0.25">
      <c r="F6976" t="s">
        <v>7828</v>
      </c>
      <c r="G6976">
        <v>66131</v>
      </c>
      <c r="H6976">
        <v>10041</v>
      </c>
      <c r="I6976" s="25" t="s">
        <v>3470</v>
      </c>
      <c r="J6976" t="s">
        <v>4759</v>
      </c>
      <c r="M6976" s="49"/>
    </row>
    <row r="6977" spans="6:13" x14ac:dyDescent="0.25">
      <c r="F6977" t="s">
        <v>7828</v>
      </c>
      <c r="G6977">
        <v>66130</v>
      </c>
      <c r="H6977">
        <v>10041</v>
      </c>
      <c r="I6977" s="25" t="s">
        <v>3470</v>
      </c>
      <c r="J6977" t="s">
        <v>4759</v>
      </c>
      <c r="M6977" s="49"/>
    </row>
    <row r="6978" spans="6:13" x14ac:dyDescent="0.25">
      <c r="F6978" t="s">
        <v>7828</v>
      </c>
      <c r="G6978">
        <v>66132</v>
      </c>
      <c r="H6978">
        <v>10041</v>
      </c>
      <c r="I6978" s="25" t="s">
        <v>3470</v>
      </c>
      <c r="J6978" t="s">
        <v>4759</v>
      </c>
      <c r="M6978" s="49"/>
    </row>
    <row r="6979" spans="6:13" x14ac:dyDescent="0.25">
      <c r="F6979" t="s">
        <v>7828</v>
      </c>
      <c r="G6979">
        <v>66128</v>
      </c>
      <c r="H6979">
        <v>10041</v>
      </c>
      <c r="I6979" s="25" t="s">
        <v>3470</v>
      </c>
      <c r="J6979" t="s">
        <v>4759</v>
      </c>
      <c r="M6979" s="49"/>
    </row>
    <row r="6980" spans="6:13" x14ac:dyDescent="0.25">
      <c r="F6980" t="s">
        <v>7828</v>
      </c>
      <c r="G6980">
        <v>66113</v>
      </c>
      <c r="H6980">
        <v>10041</v>
      </c>
      <c r="I6980" s="25" t="s">
        <v>3470</v>
      </c>
      <c r="J6980" t="s">
        <v>4759</v>
      </c>
      <c r="M6980" s="49"/>
    </row>
    <row r="6981" spans="6:13" x14ac:dyDescent="0.25">
      <c r="F6981" t="s">
        <v>7828</v>
      </c>
      <c r="G6981">
        <v>66129</v>
      </c>
      <c r="H6981">
        <v>10041</v>
      </c>
      <c r="I6981" s="25" t="s">
        <v>3470</v>
      </c>
      <c r="J6981" t="s">
        <v>4759</v>
      </c>
      <c r="M6981" s="49"/>
    </row>
    <row r="6982" spans="6:13" x14ac:dyDescent="0.25">
      <c r="F6982" t="s">
        <v>7828</v>
      </c>
      <c r="G6982">
        <v>66121</v>
      </c>
      <c r="H6982">
        <v>10041</v>
      </c>
      <c r="I6982" s="25" t="s">
        <v>3470</v>
      </c>
      <c r="J6982" t="s">
        <v>4759</v>
      </c>
      <c r="M6982" s="49"/>
    </row>
    <row r="6983" spans="6:13" x14ac:dyDescent="0.25">
      <c r="F6983" t="s">
        <v>7828</v>
      </c>
      <c r="G6983">
        <v>66111</v>
      </c>
      <c r="H6983">
        <v>10041</v>
      </c>
      <c r="I6983" s="25" t="s">
        <v>3470</v>
      </c>
      <c r="J6983" t="s">
        <v>4759</v>
      </c>
      <c r="M6983" s="49"/>
    </row>
    <row r="6984" spans="6:13" x14ac:dyDescent="0.25">
      <c r="F6984" t="s">
        <v>7828</v>
      </c>
      <c r="G6984">
        <v>66127</v>
      </c>
      <c r="H6984">
        <v>10041</v>
      </c>
      <c r="I6984" s="25" t="s">
        <v>3470</v>
      </c>
      <c r="J6984" t="s">
        <v>4759</v>
      </c>
      <c r="M6984" s="49"/>
    </row>
    <row r="6985" spans="6:13" x14ac:dyDescent="0.25">
      <c r="F6985" t="s">
        <v>7828</v>
      </c>
      <c r="G6985">
        <v>66126</v>
      </c>
      <c r="H6985">
        <v>10041</v>
      </c>
      <c r="I6985" s="25" t="s">
        <v>3470</v>
      </c>
      <c r="J6985" t="s">
        <v>4759</v>
      </c>
      <c r="M6985" s="49"/>
    </row>
    <row r="6986" spans="6:13" x14ac:dyDescent="0.25">
      <c r="F6986" t="s">
        <v>7828</v>
      </c>
      <c r="G6986">
        <v>66123</v>
      </c>
      <c r="H6986">
        <v>10041</v>
      </c>
      <c r="I6986" s="25" t="s">
        <v>3470</v>
      </c>
      <c r="J6986" t="s">
        <v>4759</v>
      </c>
      <c r="M6986" s="49"/>
    </row>
    <row r="6987" spans="6:13" x14ac:dyDescent="0.25">
      <c r="F6987" t="s">
        <v>7828</v>
      </c>
      <c r="G6987">
        <v>66115</v>
      </c>
      <c r="H6987">
        <v>10041</v>
      </c>
      <c r="I6987" s="25" t="s">
        <v>3470</v>
      </c>
      <c r="J6987" t="s">
        <v>4759</v>
      </c>
      <c r="M6987" s="49"/>
    </row>
    <row r="6988" spans="6:13" x14ac:dyDescent="0.25">
      <c r="F6988" t="s">
        <v>7828</v>
      </c>
      <c r="G6988">
        <v>66119</v>
      </c>
      <c r="H6988">
        <v>10041</v>
      </c>
      <c r="I6988" s="25" t="s">
        <v>3470</v>
      </c>
      <c r="J6988" t="s">
        <v>4759</v>
      </c>
      <c r="M6988" s="49"/>
    </row>
    <row r="6989" spans="6:13" x14ac:dyDescent="0.25">
      <c r="F6989" t="s">
        <v>7828</v>
      </c>
      <c r="G6989">
        <v>66125</v>
      </c>
      <c r="H6989">
        <v>10041</v>
      </c>
      <c r="I6989" s="25" t="s">
        <v>3470</v>
      </c>
      <c r="J6989" t="s">
        <v>4759</v>
      </c>
      <c r="M6989" s="49"/>
    </row>
    <row r="6990" spans="6:13" x14ac:dyDescent="0.25">
      <c r="F6990" t="s">
        <v>7829</v>
      </c>
      <c r="G6990">
        <v>54439</v>
      </c>
      <c r="H6990">
        <v>7235</v>
      </c>
      <c r="I6990" s="25" t="s">
        <v>2744</v>
      </c>
      <c r="J6990" t="s">
        <v>3016</v>
      </c>
      <c r="M6990" s="49"/>
    </row>
    <row r="6991" spans="6:13" x14ac:dyDescent="0.25">
      <c r="F6991" t="s">
        <v>3843</v>
      </c>
      <c r="G6991">
        <v>66740</v>
      </c>
      <c r="H6991">
        <v>10044</v>
      </c>
      <c r="I6991" s="25" t="s">
        <v>3470</v>
      </c>
      <c r="J6991" t="s">
        <v>3843</v>
      </c>
      <c r="M6991" s="49"/>
    </row>
    <row r="6992" spans="6:13" x14ac:dyDescent="0.25">
      <c r="F6992" t="s">
        <v>7830</v>
      </c>
      <c r="G6992">
        <v>66793</v>
      </c>
      <c r="H6992">
        <v>10044</v>
      </c>
      <c r="I6992" s="25" t="s">
        <v>3470</v>
      </c>
      <c r="J6992" t="s">
        <v>3843</v>
      </c>
      <c r="M6992" s="49"/>
    </row>
    <row r="6993" spans="6:13" x14ac:dyDescent="0.25">
      <c r="F6993" t="s">
        <v>7831</v>
      </c>
      <c r="G6993">
        <v>91623</v>
      </c>
      <c r="H6993">
        <v>9571</v>
      </c>
      <c r="I6993" s="25" t="s">
        <v>2671</v>
      </c>
      <c r="J6993" t="s">
        <v>2734</v>
      </c>
      <c r="M6993" s="49"/>
    </row>
    <row r="6994" spans="6:13" x14ac:dyDescent="0.25">
      <c r="F6994" t="s">
        <v>7832</v>
      </c>
      <c r="G6994">
        <v>74343</v>
      </c>
      <c r="H6994">
        <v>8118</v>
      </c>
      <c r="I6994" s="25" t="s">
        <v>2639</v>
      </c>
      <c r="J6994" t="s">
        <v>2763</v>
      </c>
      <c r="M6994" s="49"/>
    </row>
    <row r="6995" spans="6:13" x14ac:dyDescent="0.25">
      <c r="F6995" t="s">
        <v>7833</v>
      </c>
      <c r="G6995">
        <v>83679</v>
      </c>
      <c r="H6995">
        <v>9173</v>
      </c>
      <c r="I6995" s="25" t="s">
        <v>2671</v>
      </c>
      <c r="J6995" t="s">
        <v>3280</v>
      </c>
      <c r="M6995" s="49"/>
    </row>
    <row r="6996" spans="6:13" x14ac:dyDescent="0.25">
      <c r="F6996" t="s">
        <v>7834</v>
      </c>
      <c r="G6996">
        <v>48369</v>
      </c>
      <c r="H6996">
        <v>5566</v>
      </c>
      <c r="I6996" s="25" t="s">
        <v>2644</v>
      </c>
      <c r="J6996" t="s">
        <v>3000</v>
      </c>
      <c r="M6996" s="49"/>
    </row>
    <row r="6997" spans="6:13" x14ac:dyDescent="0.25">
      <c r="F6997" t="s">
        <v>7835</v>
      </c>
      <c r="G6997">
        <v>56648</v>
      </c>
      <c r="H6997">
        <v>7137</v>
      </c>
      <c r="I6997" s="25" t="s">
        <v>2744</v>
      </c>
      <c r="J6997" t="s">
        <v>2867</v>
      </c>
      <c r="M6997" s="49"/>
    </row>
    <row r="6998" spans="6:13" x14ac:dyDescent="0.25">
      <c r="F6998" t="s">
        <v>7836</v>
      </c>
      <c r="G6998">
        <v>18551</v>
      </c>
      <c r="H6998">
        <v>13073</v>
      </c>
      <c r="I6998" s="25" t="s">
        <v>2812</v>
      </c>
      <c r="J6998" t="s">
        <v>2813</v>
      </c>
      <c r="M6998" s="49"/>
    </row>
    <row r="6999" spans="6:13" x14ac:dyDescent="0.25">
      <c r="F6999" t="s">
        <v>7837</v>
      </c>
      <c r="G6999">
        <v>63877</v>
      </c>
      <c r="H6999">
        <v>9671</v>
      </c>
      <c r="I6999" s="25" t="s">
        <v>2671</v>
      </c>
      <c r="J6999" t="s">
        <v>3074</v>
      </c>
      <c r="M6999" s="49"/>
    </row>
    <row r="7000" spans="6:13" x14ac:dyDescent="0.25">
      <c r="F7000" t="s">
        <v>7838</v>
      </c>
      <c r="G7000">
        <v>73084</v>
      </c>
      <c r="H7000">
        <v>8117</v>
      </c>
      <c r="I7000" s="25" t="s">
        <v>2639</v>
      </c>
      <c r="J7000" t="s">
        <v>2710</v>
      </c>
      <c r="M7000" s="49"/>
    </row>
    <row r="7001" spans="6:13" x14ac:dyDescent="0.25">
      <c r="F7001" t="s">
        <v>7839</v>
      </c>
      <c r="G7001">
        <v>94163</v>
      </c>
      <c r="H7001">
        <v>9272</v>
      </c>
      <c r="I7001" s="25" t="s">
        <v>2671</v>
      </c>
      <c r="J7001" t="s">
        <v>2761</v>
      </c>
      <c r="M7001" s="49"/>
    </row>
    <row r="7002" spans="6:13" x14ac:dyDescent="0.25">
      <c r="F7002" t="s">
        <v>7840</v>
      </c>
      <c r="G7002">
        <v>88682</v>
      </c>
      <c r="H7002">
        <v>8435</v>
      </c>
      <c r="I7002" s="25" t="s">
        <v>2639</v>
      </c>
      <c r="J7002" t="s">
        <v>3632</v>
      </c>
      <c r="M7002" s="49"/>
    </row>
    <row r="7003" spans="6:13" x14ac:dyDescent="0.25">
      <c r="F7003" t="s">
        <v>7841</v>
      </c>
      <c r="G7003">
        <v>87775</v>
      </c>
      <c r="H7003">
        <v>9778</v>
      </c>
      <c r="I7003" s="25" t="s">
        <v>2671</v>
      </c>
      <c r="J7003" t="s">
        <v>3081</v>
      </c>
      <c r="M7003" s="49"/>
    </row>
    <row r="7004" spans="6:13" x14ac:dyDescent="0.25">
      <c r="F7004" t="s">
        <v>7842</v>
      </c>
      <c r="G7004">
        <v>54528</v>
      </c>
      <c r="H7004">
        <v>7231</v>
      </c>
      <c r="I7004" s="25" t="s">
        <v>2744</v>
      </c>
      <c r="J7004" t="s">
        <v>2664</v>
      </c>
      <c r="M7004" s="49"/>
    </row>
    <row r="7005" spans="6:13" x14ac:dyDescent="0.25">
      <c r="F7005" t="s">
        <v>7843</v>
      </c>
      <c r="G7005">
        <v>6198</v>
      </c>
      <c r="H7005">
        <v>15088</v>
      </c>
      <c r="I7005" s="25" t="s">
        <v>2862</v>
      </c>
      <c r="J7005" t="s">
        <v>2965</v>
      </c>
      <c r="M7005" s="49"/>
    </row>
    <row r="7006" spans="6:13" x14ac:dyDescent="0.25">
      <c r="F7006" t="s">
        <v>7844</v>
      </c>
      <c r="G7006">
        <v>48499</v>
      </c>
      <c r="H7006">
        <v>3454</v>
      </c>
      <c r="I7006" s="25" t="s">
        <v>2695</v>
      </c>
      <c r="J7006" t="s">
        <v>2739</v>
      </c>
      <c r="M7006" s="49"/>
    </row>
    <row r="7007" spans="6:13" x14ac:dyDescent="0.25">
      <c r="F7007" t="s">
        <v>7845</v>
      </c>
      <c r="G7007">
        <v>38239</v>
      </c>
      <c r="H7007">
        <v>3102</v>
      </c>
      <c r="I7007" s="25" t="s">
        <v>2695</v>
      </c>
      <c r="J7007" t="s">
        <v>2970</v>
      </c>
      <c r="M7007" s="49"/>
    </row>
    <row r="7008" spans="6:13" x14ac:dyDescent="0.25">
      <c r="F7008" t="s">
        <v>7845</v>
      </c>
      <c r="G7008">
        <v>38229</v>
      </c>
      <c r="H7008">
        <v>3102</v>
      </c>
      <c r="I7008" s="25" t="s">
        <v>2695</v>
      </c>
      <c r="J7008" t="s">
        <v>2970</v>
      </c>
      <c r="M7008" s="49"/>
    </row>
    <row r="7009" spans="6:13" x14ac:dyDescent="0.25">
      <c r="F7009" t="s">
        <v>7845</v>
      </c>
      <c r="G7009">
        <v>38259</v>
      </c>
      <c r="H7009">
        <v>3102</v>
      </c>
      <c r="I7009" s="25" t="s">
        <v>2695</v>
      </c>
      <c r="J7009" t="s">
        <v>2970</v>
      </c>
      <c r="M7009" s="49"/>
    </row>
    <row r="7010" spans="6:13" x14ac:dyDescent="0.25">
      <c r="F7010" t="s">
        <v>7845</v>
      </c>
      <c r="G7010">
        <v>38226</v>
      </c>
      <c r="H7010">
        <v>3102</v>
      </c>
      <c r="I7010" s="25" t="s">
        <v>2695</v>
      </c>
      <c r="J7010" t="s">
        <v>2970</v>
      </c>
      <c r="M7010" s="49"/>
    </row>
    <row r="7011" spans="6:13" x14ac:dyDescent="0.25">
      <c r="F7011" t="s">
        <v>7845</v>
      </c>
      <c r="G7011">
        <v>38228</v>
      </c>
      <c r="H7011">
        <v>3102</v>
      </c>
      <c r="I7011" s="25" t="s">
        <v>2695</v>
      </c>
      <c r="J7011" t="s">
        <v>2970</v>
      </c>
      <c r="M7011" s="49"/>
    </row>
    <row r="7012" spans="6:13" x14ac:dyDescent="0.25">
      <c r="F7012" t="s">
        <v>7846</v>
      </c>
      <c r="G7012">
        <v>21376</v>
      </c>
      <c r="H7012">
        <v>3353</v>
      </c>
      <c r="I7012" s="25" t="s">
        <v>2695</v>
      </c>
      <c r="J7012" t="s">
        <v>2797</v>
      </c>
      <c r="M7012" s="49"/>
    </row>
    <row r="7013" spans="6:13" x14ac:dyDescent="0.25">
      <c r="F7013" t="s">
        <v>7847</v>
      </c>
      <c r="G7013">
        <v>31020</v>
      </c>
      <c r="H7013">
        <v>3252</v>
      </c>
      <c r="I7013" s="25" t="s">
        <v>2695</v>
      </c>
      <c r="J7013" t="s">
        <v>2760</v>
      </c>
      <c r="M7013" s="49"/>
    </row>
    <row r="7014" spans="6:13" x14ac:dyDescent="0.25">
      <c r="F7014" t="s">
        <v>7848</v>
      </c>
      <c r="G7014">
        <v>33154</v>
      </c>
      <c r="H7014">
        <v>5774</v>
      </c>
      <c r="I7014" s="25" t="s">
        <v>2644</v>
      </c>
      <c r="J7014" t="s">
        <v>2925</v>
      </c>
      <c r="M7014" s="49"/>
    </row>
    <row r="7015" spans="6:13" x14ac:dyDescent="0.25">
      <c r="F7015" t="s">
        <v>7849</v>
      </c>
      <c r="G7015">
        <v>29410</v>
      </c>
      <c r="H7015">
        <v>15081</v>
      </c>
      <c r="I7015" s="25" t="s">
        <v>2862</v>
      </c>
      <c r="J7015" t="s">
        <v>2649</v>
      </c>
      <c r="M7015" s="49"/>
    </row>
    <row r="7016" spans="6:13" x14ac:dyDescent="0.25">
      <c r="F7016" t="s">
        <v>7850</v>
      </c>
      <c r="G7016">
        <v>94121</v>
      </c>
      <c r="H7016">
        <v>9275</v>
      </c>
      <c r="I7016" s="25" t="s">
        <v>2671</v>
      </c>
      <c r="J7016" t="s">
        <v>2819</v>
      </c>
      <c r="M7016" s="49"/>
    </row>
    <row r="7017" spans="6:13" x14ac:dyDescent="0.25">
      <c r="F7017" t="s">
        <v>7851</v>
      </c>
      <c r="G7017">
        <v>83122</v>
      </c>
      <c r="H7017">
        <v>9187</v>
      </c>
      <c r="I7017" s="25" t="s">
        <v>2671</v>
      </c>
      <c r="J7017" t="s">
        <v>2866</v>
      </c>
      <c r="M7017" s="49"/>
    </row>
    <row r="7018" spans="6:13" x14ac:dyDescent="0.25">
      <c r="F7018" t="s">
        <v>7852</v>
      </c>
      <c r="G7018">
        <v>18573</v>
      </c>
      <c r="H7018">
        <v>13073</v>
      </c>
      <c r="I7018" s="25" t="s">
        <v>2812</v>
      </c>
      <c r="J7018" t="s">
        <v>2813</v>
      </c>
      <c r="M7018" s="49"/>
    </row>
    <row r="7019" spans="6:13" x14ac:dyDescent="0.25">
      <c r="F7019" t="s">
        <v>7852</v>
      </c>
      <c r="G7019">
        <v>18573</v>
      </c>
      <c r="H7019">
        <v>13073</v>
      </c>
      <c r="I7019" s="25" t="s">
        <v>2812</v>
      </c>
      <c r="J7019" t="s">
        <v>2813</v>
      </c>
      <c r="M7019" s="49"/>
    </row>
    <row r="7020" spans="6:13" x14ac:dyDescent="0.25">
      <c r="F7020" t="s">
        <v>7853</v>
      </c>
      <c r="G7020">
        <v>97522</v>
      </c>
      <c r="H7020">
        <v>9674</v>
      </c>
      <c r="I7020" s="25" t="s">
        <v>2671</v>
      </c>
      <c r="J7020" t="s">
        <v>2839</v>
      </c>
      <c r="M7020" s="49"/>
    </row>
    <row r="7021" spans="6:13" x14ac:dyDescent="0.25">
      <c r="F7021" t="s">
        <v>7854</v>
      </c>
      <c r="G7021">
        <v>39524</v>
      </c>
      <c r="H7021">
        <v>15090</v>
      </c>
      <c r="I7021" s="25" t="s">
        <v>2862</v>
      </c>
      <c r="J7021" t="s">
        <v>3003</v>
      </c>
      <c r="M7021" s="49"/>
    </row>
    <row r="7022" spans="6:13" x14ac:dyDescent="0.25">
      <c r="F7022" t="s">
        <v>7855</v>
      </c>
      <c r="G7022">
        <v>97657</v>
      </c>
      <c r="H7022">
        <v>9673</v>
      </c>
      <c r="I7022" s="25" t="s">
        <v>2671</v>
      </c>
      <c r="J7022" t="s">
        <v>3297</v>
      </c>
      <c r="M7022" s="49"/>
    </row>
    <row r="7023" spans="6:13" x14ac:dyDescent="0.25">
      <c r="F7023" t="s">
        <v>7856</v>
      </c>
      <c r="G7023">
        <v>26452</v>
      </c>
      <c r="H7023">
        <v>3455</v>
      </c>
      <c r="I7023" s="25" t="s">
        <v>2695</v>
      </c>
      <c r="J7023" t="s">
        <v>2764</v>
      </c>
      <c r="M7023" s="49"/>
    </row>
    <row r="7024" spans="6:13" x14ac:dyDescent="0.25">
      <c r="F7024" t="s">
        <v>7857</v>
      </c>
      <c r="G7024">
        <v>6794</v>
      </c>
      <c r="H7024">
        <v>15082</v>
      </c>
      <c r="I7024" s="25" t="s">
        <v>2862</v>
      </c>
      <c r="J7024" t="s">
        <v>2863</v>
      </c>
      <c r="M7024" s="49"/>
    </row>
    <row r="7025" spans="6:13" x14ac:dyDescent="0.25">
      <c r="F7025" t="s">
        <v>7857</v>
      </c>
      <c r="G7025">
        <v>6792</v>
      </c>
      <c r="H7025">
        <v>15082</v>
      </c>
      <c r="I7025" s="25" t="s">
        <v>2862</v>
      </c>
      <c r="J7025" t="s">
        <v>2863</v>
      </c>
      <c r="M7025" s="49"/>
    </row>
    <row r="7026" spans="6:13" x14ac:dyDescent="0.25">
      <c r="F7026" t="s">
        <v>7857</v>
      </c>
      <c r="G7026">
        <v>6796</v>
      </c>
      <c r="H7026">
        <v>15082</v>
      </c>
      <c r="I7026" s="25" t="s">
        <v>2862</v>
      </c>
      <c r="J7026" t="s">
        <v>2863</v>
      </c>
      <c r="M7026" s="49"/>
    </row>
    <row r="7027" spans="6:13" x14ac:dyDescent="0.25">
      <c r="F7027" t="s">
        <v>7858</v>
      </c>
      <c r="G7027">
        <v>23898</v>
      </c>
      <c r="H7027">
        <v>1053</v>
      </c>
      <c r="I7027" s="25" t="s">
        <v>2706</v>
      </c>
      <c r="J7027" t="s">
        <v>2814</v>
      </c>
      <c r="M7027" s="49"/>
    </row>
    <row r="7028" spans="6:13" x14ac:dyDescent="0.25">
      <c r="F7028" t="s">
        <v>7859</v>
      </c>
      <c r="G7028">
        <v>69207</v>
      </c>
      <c r="H7028">
        <v>8226</v>
      </c>
      <c r="I7028" s="25" t="s">
        <v>2639</v>
      </c>
      <c r="J7028" t="s">
        <v>3063</v>
      </c>
      <c r="M7028" s="49"/>
    </row>
    <row r="7029" spans="6:13" x14ac:dyDescent="0.25">
      <c r="F7029" t="s">
        <v>7860</v>
      </c>
      <c r="G7029">
        <v>6526</v>
      </c>
      <c r="H7029">
        <v>15087</v>
      </c>
      <c r="I7029" s="25" t="s">
        <v>2862</v>
      </c>
      <c r="J7029" t="s">
        <v>2945</v>
      </c>
      <c r="M7029" s="49"/>
    </row>
    <row r="7030" spans="6:13" x14ac:dyDescent="0.25">
      <c r="F7030" t="s">
        <v>7861</v>
      </c>
      <c r="G7030">
        <v>18190</v>
      </c>
      <c r="H7030">
        <v>13072</v>
      </c>
      <c r="I7030" s="25" t="s">
        <v>2812</v>
      </c>
      <c r="J7030" t="s">
        <v>2657</v>
      </c>
      <c r="M7030" s="49"/>
    </row>
    <row r="7031" spans="6:13" x14ac:dyDescent="0.25">
      <c r="F7031" t="s">
        <v>7862</v>
      </c>
      <c r="G7031">
        <v>25776</v>
      </c>
      <c r="H7031">
        <v>1051</v>
      </c>
      <c r="I7031" s="25" t="s">
        <v>2706</v>
      </c>
      <c r="J7031" t="s">
        <v>2718</v>
      </c>
      <c r="M7031" s="49"/>
    </row>
    <row r="7032" spans="6:13" x14ac:dyDescent="0.25">
      <c r="F7032" t="s">
        <v>7862</v>
      </c>
      <c r="G7032">
        <v>25776</v>
      </c>
      <c r="H7032">
        <v>1051</v>
      </c>
      <c r="I7032" s="25" t="s">
        <v>2706</v>
      </c>
      <c r="J7032" t="s">
        <v>2718</v>
      </c>
      <c r="M7032" s="49"/>
    </row>
    <row r="7033" spans="6:13" x14ac:dyDescent="0.25">
      <c r="F7033" t="s">
        <v>7863</v>
      </c>
      <c r="G7033">
        <v>53757</v>
      </c>
      <c r="H7033">
        <v>5382</v>
      </c>
      <c r="I7033" s="25" t="s">
        <v>2644</v>
      </c>
      <c r="J7033" t="s">
        <v>2919</v>
      </c>
      <c r="M7033" s="49"/>
    </row>
    <row r="7034" spans="6:13" x14ac:dyDescent="0.25">
      <c r="F7034" t="s">
        <v>7864</v>
      </c>
      <c r="G7034">
        <v>94379</v>
      </c>
      <c r="H7034">
        <v>9278</v>
      </c>
      <c r="I7034" s="25" t="s">
        <v>2671</v>
      </c>
      <c r="J7034" t="s">
        <v>2791</v>
      </c>
      <c r="M7034" s="49"/>
    </row>
    <row r="7035" spans="6:13" x14ac:dyDescent="0.25">
      <c r="F7035" t="s">
        <v>7865</v>
      </c>
      <c r="G7035">
        <v>56329</v>
      </c>
      <c r="H7035">
        <v>7140</v>
      </c>
      <c r="I7035" s="25" t="s">
        <v>2744</v>
      </c>
      <c r="J7035" t="s">
        <v>2950</v>
      </c>
      <c r="M7035" s="49"/>
    </row>
    <row r="7036" spans="6:13" x14ac:dyDescent="0.25">
      <c r="F7036" t="s">
        <v>7866</v>
      </c>
      <c r="G7036">
        <v>56346</v>
      </c>
      <c r="H7036">
        <v>7141</v>
      </c>
      <c r="I7036" s="25" t="s">
        <v>2744</v>
      </c>
      <c r="J7036" t="s">
        <v>3009</v>
      </c>
      <c r="M7036" s="49"/>
    </row>
    <row r="7037" spans="6:13" x14ac:dyDescent="0.25">
      <c r="F7037" t="s">
        <v>7866</v>
      </c>
      <c r="G7037">
        <v>56346</v>
      </c>
      <c r="H7037">
        <v>7141</v>
      </c>
      <c r="I7037" s="25" t="s">
        <v>2744</v>
      </c>
      <c r="J7037" t="s">
        <v>3009</v>
      </c>
      <c r="M7037" s="49"/>
    </row>
    <row r="7038" spans="6:13" x14ac:dyDescent="0.25">
      <c r="F7038" t="s">
        <v>7866</v>
      </c>
      <c r="G7038">
        <v>56346</v>
      </c>
      <c r="H7038">
        <v>7141</v>
      </c>
      <c r="I7038" s="25" t="s">
        <v>2744</v>
      </c>
      <c r="J7038" t="s">
        <v>3009</v>
      </c>
      <c r="M7038" s="49"/>
    </row>
    <row r="7039" spans="6:13" x14ac:dyDescent="0.25">
      <c r="F7039" t="s">
        <v>7866</v>
      </c>
      <c r="G7039">
        <v>56346</v>
      </c>
      <c r="H7039">
        <v>7141</v>
      </c>
      <c r="I7039" s="25" t="s">
        <v>2744</v>
      </c>
      <c r="J7039" t="s">
        <v>3009</v>
      </c>
      <c r="M7039" s="49"/>
    </row>
    <row r="7040" spans="6:13" x14ac:dyDescent="0.25">
      <c r="F7040" t="s">
        <v>7867</v>
      </c>
      <c r="G7040">
        <v>66386</v>
      </c>
      <c r="H7040">
        <v>10045</v>
      </c>
      <c r="I7040" s="25" t="s">
        <v>3470</v>
      </c>
      <c r="J7040" t="s">
        <v>3669</v>
      </c>
      <c r="M7040" s="49"/>
    </row>
    <row r="7041" spans="6:13" x14ac:dyDescent="0.25">
      <c r="F7041" t="s">
        <v>7868</v>
      </c>
      <c r="G7041">
        <v>53562</v>
      </c>
      <c r="H7041">
        <v>7138</v>
      </c>
      <c r="I7041" s="25" t="s">
        <v>2744</v>
      </c>
      <c r="J7041" t="s">
        <v>3110</v>
      </c>
      <c r="M7041" s="49"/>
    </row>
    <row r="7042" spans="6:13" x14ac:dyDescent="0.25">
      <c r="F7042" t="s">
        <v>7869</v>
      </c>
      <c r="G7042">
        <v>68789</v>
      </c>
      <c r="H7042">
        <v>8226</v>
      </c>
      <c r="I7042" s="25" t="s">
        <v>2639</v>
      </c>
      <c r="J7042" t="s">
        <v>3063</v>
      </c>
      <c r="M7042" s="49"/>
    </row>
    <row r="7043" spans="6:13" x14ac:dyDescent="0.25">
      <c r="F7043" t="s">
        <v>7870</v>
      </c>
      <c r="G7043">
        <v>25572</v>
      </c>
      <c r="H7043">
        <v>1061</v>
      </c>
      <c r="I7043" s="25" t="s">
        <v>2706</v>
      </c>
      <c r="J7043" t="s">
        <v>2998</v>
      </c>
      <c r="M7043" s="49"/>
    </row>
    <row r="7044" spans="6:13" x14ac:dyDescent="0.25">
      <c r="F7044" t="s">
        <v>7871</v>
      </c>
      <c r="G7044">
        <v>25693</v>
      </c>
      <c r="H7044">
        <v>1051</v>
      </c>
      <c r="I7044" s="25" t="s">
        <v>2706</v>
      </c>
      <c r="J7044" t="s">
        <v>2718</v>
      </c>
      <c r="M7044" s="49"/>
    </row>
    <row r="7045" spans="6:13" x14ac:dyDescent="0.25">
      <c r="F7045" t="s">
        <v>7872</v>
      </c>
      <c r="G7045">
        <v>94568</v>
      </c>
      <c r="H7045">
        <v>9272</v>
      </c>
      <c r="I7045" s="25" t="s">
        <v>2671</v>
      </c>
      <c r="J7045" t="s">
        <v>2761</v>
      </c>
      <c r="M7045" s="49"/>
    </row>
    <row r="7046" spans="6:13" x14ac:dyDescent="0.25">
      <c r="F7046" t="s">
        <v>7873</v>
      </c>
      <c r="G7046">
        <v>79271</v>
      </c>
      <c r="H7046">
        <v>8315</v>
      </c>
      <c r="I7046" s="25" t="s">
        <v>2639</v>
      </c>
      <c r="J7046" t="s">
        <v>2682</v>
      </c>
      <c r="M7046" s="49"/>
    </row>
    <row r="7047" spans="6:13" x14ac:dyDescent="0.25">
      <c r="F7047" t="s">
        <v>7873</v>
      </c>
      <c r="G7047">
        <v>79271</v>
      </c>
      <c r="H7047">
        <v>8316</v>
      </c>
      <c r="I7047" s="25" t="s">
        <v>2639</v>
      </c>
      <c r="J7047" t="s">
        <v>3385</v>
      </c>
      <c r="M7047" s="49"/>
    </row>
    <row r="7048" spans="6:13" x14ac:dyDescent="0.25">
      <c r="F7048" t="s">
        <v>7874</v>
      </c>
      <c r="G7048">
        <v>25826</v>
      </c>
      <c r="H7048">
        <v>1054</v>
      </c>
      <c r="I7048" s="25" t="s">
        <v>2706</v>
      </c>
      <c r="J7048" t="s">
        <v>2816</v>
      </c>
      <c r="M7048" s="49"/>
    </row>
    <row r="7049" spans="6:13" x14ac:dyDescent="0.25">
      <c r="F7049" t="s">
        <v>7875</v>
      </c>
      <c r="G7049">
        <v>66606</v>
      </c>
      <c r="H7049">
        <v>10046</v>
      </c>
      <c r="I7049" s="25" t="s">
        <v>3470</v>
      </c>
      <c r="J7049" t="s">
        <v>2996</v>
      </c>
      <c r="M7049" s="49"/>
    </row>
    <row r="7050" spans="6:13" x14ac:dyDescent="0.25">
      <c r="F7050" t="s">
        <v>7876</v>
      </c>
      <c r="G7050">
        <v>84427</v>
      </c>
      <c r="H7050">
        <v>9177</v>
      </c>
      <c r="I7050" s="25" t="s">
        <v>2671</v>
      </c>
      <c r="J7050" t="s">
        <v>3536</v>
      </c>
      <c r="M7050" s="49"/>
    </row>
    <row r="7051" spans="6:13" x14ac:dyDescent="0.25">
      <c r="F7051" t="s">
        <v>7877</v>
      </c>
      <c r="G7051">
        <v>23629</v>
      </c>
      <c r="H7051">
        <v>1055</v>
      </c>
      <c r="I7051" s="25" t="s">
        <v>2706</v>
      </c>
      <c r="J7051" t="s">
        <v>2806</v>
      </c>
      <c r="M7051" s="49"/>
    </row>
    <row r="7052" spans="6:13" x14ac:dyDescent="0.25">
      <c r="F7052" t="s">
        <v>7878</v>
      </c>
      <c r="G7052">
        <v>31157</v>
      </c>
      <c r="H7052">
        <v>3254</v>
      </c>
      <c r="I7052" s="25" t="s">
        <v>2695</v>
      </c>
      <c r="J7052" t="s">
        <v>2817</v>
      </c>
      <c r="M7052" s="49"/>
    </row>
    <row r="7053" spans="6:13" x14ac:dyDescent="0.25">
      <c r="F7053" t="s">
        <v>7879</v>
      </c>
      <c r="G7053">
        <v>77880</v>
      </c>
      <c r="H7053">
        <v>8317</v>
      </c>
      <c r="I7053" s="25" t="s">
        <v>2639</v>
      </c>
      <c r="J7053" t="s">
        <v>2692</v>
      </c>
      <c r="M7053" s="49"/>
    </row>
    <row r="7054" spans="6:13" x14ac:dyDescent="0.25">
      <c r="F7054" t="s">
        <v>7879</v>
      </c>
      <c r="G7054">
        <v>77880</v>
      </c>
      <c r="H7054">
        <v>8317</v>
      </c>
      <c r="I7054" s="25" t="s">
        <v>2639</v>
      </c>
      <c r="J7054" t="s">
        <v>2692</v>
      </c>
      <c r="M7054" s="49"/>
    </row>
    <row r="7055" spans="6:13" x14ac:dyDescent="0.25">
      <c r="F7055" t="s">
        <v>7880</v>
      </c>
      <c r="G7055">
        <v>79361</v>
      </c>
      <c r="H7055">
        <v>8316</v>
      </c>
      <c r="I7055" s="25" t="s">
        <v>2639</v>
      </c>
      <c r="J7055" t="s">
        <v>3385</v>
      </c>
      <c r="M7055" s="49"/>
    </row>
    <row r="7056" spans="6:13" x14ac:dyDescent="0.25">
      <c r="F7056" t="s">
        <v>7881</v>
      </c>
      <c r="G7056">
        <v>77887</v>
      </c>
      <c r="H7056">
        <v>8317</v>
      </c>
      <c r="I7056" s="25" t="s">
        <v>2639</v>
      </c>
      <c r="J7056" t="s">
        <v>2692</v>
      </c>
      <c r="M7056" s="49"/>
    </row>
    <row r="7057" spans="6:13" x14ac:dyDescent="0.25">
      <c r="F7057" t="s">
        <v>7882</v>
      </c>
      <c r="G7057">
        <v>48336</v>
      </c>
      <c r="H7057">
        <v>5570</v>
      </c>
      <c r="I7057" s="25" t="s">
        <v>2644</v>
      </c>
      <c r="J7057" t="s">
        <v>2775</v>
      </c>
      <c r="M7057" s="49"/>
    </row>
    <row r="7058" spans="6:13" x14ac:dyDescent="0.25">
      <c r="F7058" t="s">
        <v>7883</v>
      </c>
      <c r="G7058">
        <v>38524</v>
      </c>
      <c r="H7058">
        <v>3151</v>
      </c>
      <c r="I7058" s="25" t="s">
        <v>2695</v>
      </c>
      <c r="J7058" t="s">
        <v>2747</v>
      </c>
      <c r="M7058" s="49"/>
    </row>
    <row r="7059" spans="6:13" x14ac:dyDescent="0.25">
      <c r="F7059" t="s">
        <v>7884</v>
      </c>
      <c r="G7059">
        <v>18546</v>
      </c>
      <c r="H7059">
        <v>13073</v>
      </c>
      <c r="I7059" s="25" t="s">
        <v>2812</v>
      </c>
      <c r="J7059" t="s">
        <v>2813</v>
      </c>
      <c r="M7059" s="49"/>
    </row>
    <row r="7060" spans="6:13" x14ac:dyDescent="0.25">
      <c r="F7060" t="s">
        <v>7885</v>
      </c>
      <c r="G7060">
        <v>26683</v>
      </c>
      <c r="H7060">
        <v>3453</v>
      </c>
      <c r="I7060" s="25" t="s">
        <v>2695</v>
      </c>
      <c r="J7060" t="s">
        <v>2690</v>
      </c>
      <c r="M7060" s="49"/>
    </row>
    <row r="7061" spans="6:13" x14ac:dyDescent="0.25">
      <c r="F7061" t="s">
        <v>7886</v>
      </c>
      <c r="G7061">
        <v>18239</v>
      </c>
      <c r="H7061">
        <v>13072</v>
      </c>
      <c r="I7061" s="25" t="s">
        <v>2812</v>
      </c>
      <c r="J7061" t="s">
        <v>2657</v>
      </c>
      <c r="M7061" s="49"/>
    </row>
    <row r="7062" spans="6:13" x14ac:dyDescent="0.25">
      <c r="F7062" t="s">
        <v>7887</v>
      </c>
      <c r="G7062">
        <v>74589</v>
      </c>
      <c r="H7062">
        <v>8127</v>
      </c>
      <c r="I7062" s="25" t="s">
        <v>2639</v>
      </c>
      <c r="J7062" t="s">
        <v>3747</v>
      </c>
      <c r="M7062" s="49"/>
    </row>
    <row r="7063" spans="6:13" x14ac:dyDescent="0.25">
      <c r="F7063" t="s">
        <v>7888</v>
      </c>
      <c r="G7063">
        <v>21644</v>
      </c>
      <c r="H7063">
        <v>3359</v>
      </c>
      <c r="I7063" s="25" t="s">
        <v>2695</v>
      </c>
      <c r="J7063" t="s">
        <v>2779</v>
      </c>
      <c r="M7063" s="49"/>
    </row>
    <row r="7064" spans="6:13" x14ac:dyDescent="0.25">
      <c r="F7064" t="s">
        <v>7889</v>
      </c>
      <c r="G7064">
        <v>82054</v>
      </c>
      <c r="H7064">
        <v>9184</v>
      </c>
      <c r="I7064" s="25" t="s">
        <v>2671</v>
      </c>
      <c r="J7064" t="s">
        <v>3168</v>
      </c>
      <c r="M7064" s="49"/>
    </row>
    <row r="7065" spans="6:13" x14ac:dyDescent="0.25">
      <c r="F7065" t="s">
        <v>7890</v>
      </c>
      <c r="G7065">
        <v>82442</v>
      </c>
      <c r="H7065">
        <v>9180</v>
      </c>
      <c r="I7065" s="25" t="s">
        <v>2671</v>
      </c>
      <c r="J7065" t="s">
        <v>2768</v>
      </c>
      <c r="M7065" s="49"/>
    </row>
    <row r="7066" spans="6:13" x14ac:dyDescent="0.25">
      <c r="F7066" t="s">
        <v>7891</v>
      </c>
      <c r="G7066">
        <v>55291</v>
      </c>
      <c r="H7066">
        <v>7331</v>
      </c>
      <c r="I7066" s="25" t="s">
        <v>2744</v>
      </c>
      <c r="J7066" t="s">
        <v>2650</v>
      </c>
      <c r="M7066" s="49"/>
    </row>
    <row r="7067" spans="6:13" x14ac:dyDescent="0.25">
      <c r="F7067" t="s">
        <v>7892</v>
      </c>
      <c r="G7067">
        <v>64850</v>
      </c>
      <c r="H7067">
        <v>6432</v>
      </c>
      <c r="I7067" s="25" t="s">
        <v>2667</v>
      </c>
      <c r="J7067" t="s">
        <v>2959</v>
      </c>
      <c r="M7067" s="49"/>
    </row>
    <row r="7068" spans="6:13" x14ac:dyDescent="0.25">
      <c r="F7068" t="s">
        <v>7893</v>
      </c>
      <c r="G7068">
        <v>24882</v>
      </c>
      <c r="H7068">
        <v>1059</v>
      </c>
      <c r="I7068" s="25" t="s">
        <v>2706</v>
      </c>
      <c r="J7068" t="s">
        <v>2975</v>
      </c>
      <c r="M7068" s="49"/>
    </row>
    <row r="7069" spans="6:13" x14ac:dyDescent="0.25">
      <c r="F7069" t="s">
        <v>7894</v>
      </c>
      <c r="G7069">
        <v>24790</v>
      </c>
      <c r="H7069">
        <v>1058</v>
      </c>
      <c r="I7069" s="25" t="s">
        <v>2706</v>
      </c>
      <c r="J7069" t="s">
        <v>2707</v>
      </c>
      <c r="M7069" s="49"/>
    </row>
    <row r="7070" spans="6:13" x14ac:dyDescent="0.25">
      <c r="F7070" t="s">
        <v>7895</v>
      </c>
      <c r="G7070">
        <v>24980</v>
      </c>
      <c r="H7070">
        <v>1059</v>
      </c>
      <c r="I7070" s="25" t="s">
        <v>2706</v>
      </c>
      <c r="J7070" t="s">
        <v>2975</v>
      </c>
      <c r="M7070" s="49"/>
    </row>
    <row r="7071" spans="6:13" x14ac:dyDescent="0.25">
      <c r="F7071" t="s">
        <v>7896</v>
      </c>
      <c r="G7071">
        <v>25725</v>
      </c>
      <c r="H7071">
        <v>1051</v>
      </c>
      <c r="I7071" s="25" t="s">
        <v>2706</v>
      </c>
      <c r="J7071" t="s">
        <v>2718</v>
      </c>
      <c r="M7071" s="49"/>
    </row>
    <row r="7072" spans="6:13" x14ac:dyDescent="0.25">
      <c r="F7072" t="s">
        <v>7896</v>
      </c>
      <c r="G7072">
        <v>25725</v>
      </c>
      <c r="H7072">
        <v>1058</v>
      </c>
      <c r="I7072" s="25" t="s">
        <v>2706</v>
      </c>
      <c r="J7072" t="s">
        <v>2707</v>
      </c>
      <c r="M7072" s="49"/>
    </row>
    <row r="7073" spans="6:13" x14ac:dyDescent="0.25">
      <c r="F7073" t="s">
        <v>7897</v>
      </c>
      <c r="G7073">
        <v>82069</v>
      </c>
      <c r="H7073">
        <v>9184</v>
      </c>
      <c r="I7073" s="25" t="s">
        <v>2671</v>
      </c>
      <c r="J7073" t="s">
        <v>3168</v>
      </c>
      <c r="M7073" s="49"/>
    </row>
    <row r="7074" spans="6:13" x14ac:dyDescent="0.25">
      <c r="F7074" t="s">
        <v>7897</v>
      </c>
      <c r="G7074">
        <v>82067</v>
      </c>
      <c r="H7074">
        <v>9184</v>
      </c>
      <c r="I7074" s="25" t="s">
        <v>2671</v>
      </c>
      <c r="J7074" t="s">
        <v>3168</v>
      </c>
      <c r="M7074" s="49"/>
    </row>
    <row r="7075" spans="6:13" x14ac:dyDescent="0.25">
      <c r="F7075" t="s">
        <v>7898</v>
      </c>
      <c r="G7075">
        <v>53426</v>
      </c>
      <c r="H7075">
        <v>7131</v>
      </c>
      <c r="I7075" s="25" t="s">
        <v>2744</v>
      </c>
      <c r="J7075" t="s">
        <v>2643</v>
      </c>
      <c r="M7075" s="49"/>
    </row>
    <row r="7076" spans="6:13" x14ac:dyDescent="0.25">
      <c r="F7076" t="s">
        <v>7899</v>
      </c>
      <c r="G7076">
        <v>58579</v>
      </c>
      <c r="H7076">
        <v>5962</v>
      </c>
      <c r="I7076" s="25" t="s">
        <v>2644</v>
      </c>
      <c r="J7076" t="s">
        <v>2860</v>
      </c>
      <c r="M7076" s="49"/>
    </row>
    <row r="7077" spans="6:13" x14ac:dyDescent="0.25">
      <c r="F7077" t="s">
        <v>7900</v>
      </c>
      <c r="G7077">
        <v>79597</v>
      </c>
      <c r="H7077">
        <v>8336</v>
      </c>
      <c r="I7077" s="25" t="s">
        <v>2639</v>
      </c>
      <c r="J7077" t="s">
        <v>2848</v>
      </c>
      <c r="M7077" s="49"/>
    </row>
    <row r="7078" spans="6:13" x14ac:dyDescent="0.25">
      <c r="F7078" t="s">
        <v>7901</v>
      </c>
      <c r="G7078">
        <v>67701</v>
      </c>
      <c r="H7078">
        <v>7335</v>
      </c>
      <c r="I7078" s="25" t="s">
        <v>2744</v>
      </c>
      <c r="J7078" t="s">
        <v>3464</v>
      </c>
      <c r="M7078" s="49"/>
    </row>
    <row r="7079" spans="6:13" x14ac:dyDescent="0.25">
      <c r="F7079" t="s">
        <v>7902</v>
      </c>
      <c r="G7079">
        <v>79227</v>
      </c>
      <c r="H7079">
        <v>8315</v>
      </c>
      <c r="I7079" s="25" t="s">
        <v>2639</v>
      </c>
      <c r="J7079" t="s">
        <v>2682</v>
      </c>
      <c r="M7079" s="49"/>
    </row>
    <row r="7080" spans="6:13" x14ac:dyDescent="0.25">
      <c r="F7080" t="s">
        <v>7903</v>
      </c>
      <c r="G7080">
        <v>23683</v>
      </c>
      <c r="H7080">
        <v>1055</v>
      </c>
      <c r="I7080" s="25" t="s">
        <v>2706</v>
      </c>
      <c r="J7080" t="s">
        <v>2806</v>
      </c>
      <c r="M7080" s="49"/>
    </row>
    <row r="7081" spans="6:13" x14ac:dyDescent="0.25">
      <c r="F7081" t="s">
        <v>7904</v>
      </c>
      <c r="G7081">
        <v>23684</v>
      </c>
      <c r="H7081">
        <v>1055</v>
      </c>
      <c r="I7081" s="25" t="s">
        <v>2706</v>
      </c>
      <c r="J7081" t="s">
        <v>2806</v>
      </c>
      <c r="M7081" s="49"/>
    </row>
    <row r="7082" spans="6:13" x14ac:dyDescent="0.25">
      <c r="F7082" t="s">
        <v>7905</v>
      </c>
      <c r="G7082">
        <v>21379</v>
      </c>
      <c r="H7082">
        <v>3355</v>
      </c>
      <c r="I7082" s="25" t="s">
        <v>2695</v>
      </c>
      <c r="J7082" t="s">
        <v>2750</v>
      </c>
      <c r="M7082" s="49"/>
    </row>
    <row r="7083" spans="6:13" x14ac:dyDescent="0.25">
      <c r="F7083" t="s">
        <v>7906</v>
      </c>
      <c r="G7083">
        <v>34270</v>
      </c>
      <c r="H7083">
        <v>6633</v>
      </c>
      <c r="I7083" s="25" t="s">
        <v>2667</v>
      </c>
      <c r="J7083" t="s">
        <v>2783</v>
      </c>
      <c r="M7083" s="49"/>
    </row>
    <row r="7084" spans="6:13" x14ac:dyDescent="0.25">
      <c r="F7084" t="s">
        <v>7907</v>
      </c>
      <c r="G7084">
        <v>95197</v>
      </c>
      <c r="H7084">
        <v>9475</v>
      </c>
      <c r="I7084" s="25" t="s">
        <v>2671</v>
      </c>
      <c r="J7084" t="s">
        <v>2822</v>
      </c>
      <c r="M7084" s="49"/>
    </row>
    <row r="7085" spans="6:13" x14ac:dyDescent="0.25">
      <c r="F7085" t="s">
        <v>7908</v>
      </c>
      <c r="G7085">
        <v>94571</v>
      </c>
      <c r="H7085">
        <v>9271</v>
      </c>
      <c r="I7085" s="25" t="s">
        <v>2671</v>
      </c>
      <c r="J7085" t="s">
        <v>2793</v>
      </c>
      <c r="M7085" s="49"/>
    </row>
    <row r="7086" spans="6:13" x14ac:dyDescent="0.25">
      <c r="F7086" t="s">
        <v>7909</v>
      </c>
      <c r="G7086">
        <v>83135</v>
      </c>
      <c r="H7086">
        <v>9187</v>
      </c>
      <c r="I7086" s="25" t="s">
        <v>2671</v>
      </c>
      <c r="J7086" t="s">
        <v>2866</v>
      </c>
      <c r="M7086" s="49"/>
    </row>
    <row r="7087" spans="6:13" x14ac:dyDescent="0.25">
      <c r="F7087" t="s">
        <v>7910</v>
      </c>
      <c r="G7087">
        <v>73579</v>
      </c>
      <c r="H7087">
        <v>8136</v>
      </c>
      <c r="I7087" s="25" t="s">
        <v>2639</v>
      </c>
      <c r="J7087" t="s">
        <v>2660</v>
      </c>
      <c r="M7087" s="49"/>
    </row>
    <row r="7088" spans="6:13" x14ac:dyDescent="0.25">
      <c r="F7088" t="s">
        <v>7911</v>
      </c>
      <c r="G7088">
        <v>72516</v>
      </c>
      <c r="H7088">
        <v>8437</v>
      </c>
      <c r="I7088" s="25" t="s">
        <v>2639</v>
      </c>
      <c r="J7088" t="s">
        <v>3341</v>
      </c>
      <c r="M7088" s="49"/>
    </row>
    <row r="7089" spans="6:13" x14ac:dyDescent="0.25">
      <c r="F7089" t="s">
        <v>7912</v>
      </c>
      <c r="G7089">
        <v>27383</v>
      </c>
      <c r="H7089">
        <v>3357</v>
      </c>
      <c r="I7089" s="25" t="s">
        <v>2695</v>
      </c>
      <c r="J7089" t="s">
        <v>2960</v>
      </c>
      <c r="M7089" s="49"/>
    </row>
    <row r="7090" spans="6:13" x14ac:dyDescent="0.25">
      <c r="F7090" t="s">
        <v>7913</v>
      </c>
      <c r="G7090">
        <v>74850</v>
      </c>
      <c r="H7090">
        <v>8225</v>
      </c>
      <c r="I7090" s="25" t="s">
        <v>2639</v>
      </c>
      <c r="J7090" t="s">
        <v>2729</v>
      </c>
      <c r="M7090" s="49"/>
    </row>
    <row r="7091" spans="6:13" x14ac:dyDescent="0.25">
      <c r="F7091" t="s">
        <v>7914</v>
      </c>
      <c r="G7091">
        <v>9481</v>
      </c>
      <c r="H7091">
        <v>14521</v>
      </c>
      <c r="I7091" s="25" t="s">
        <v>2756</v>
      </c>
      <c r="J7091" t="s">
        <v>2653</v>
      </c>
      <c r="M7091" s="49"/>
    </row>
    <row r="7092" spans="6:13" x14ac:dyDescent="0.25">
      <c r="F7092" t="s">
        <v>7915</v>
      </c>
      <c r="G7092">
        <v>76779</v>
      </c>
      <c r="H7092">
        <v>7334</v>
      </c>
      <c r="I7092" s="25" t="s">
        <v>2744</v>
      </c>
      <c r="J7092" t="s">
        <v>3494</v>
      </c>
      <c r="M7092" s="49"/>
    </row>
    <row r="7093" spans="6:13" x14ac:dyDescent="0.25">
      <c r="F7093" t="s">
        <v>7916</v>
      </c>
      <c r="G7093">
        <v>88175</v>
      </c>
      <c r="H7093">
        <v>9776</v>
      </c>
      <c r="I7093" s="25" t="s">
        <v>2671</v>
      </c>
      <c r="J7093" t="s">
        <v>5356</v>
      </c>
      <c r="M7093" s="49"/>
    </row>
    <row r="7094" spans="6:13" x14ac:dyDescent="0.25">
      <c r="F7094" t="s">
        <v>7917</v>
      </c>
      <c r="G7094">
        <v>91443</v>
      </c>
      <c r="H7094">
        <v>9575</v>
      </c>
      <c r="I7094" s="25" t="s">
        <v>2671</v>
      </c>
      <c r="J7094" t="s">
        <v>3370</v>
      </c>
      <c r="M7094" s="49"/>
    </row>
    <row r="7095" spans="6:13" x14ac:dyDescent="0.25">
      <c r="F7095" t="s">
        <v>7918</v>
      </c>
      <c r="G7095">
        <v>89601</v>
      </c>
      <c r="H7095">
        <v>8425</v>
      </c>
      <c r="I7095" s="25" t="s">
        <v>2639</v>
      </c>
      <c r="J7095" t="s">
        <v>2648</v>
      </c>
      <c r="M7095" s="49"/>
    </row>
    <row r="7096" spans="6:13" x14ac:dyDescent="0.25">
      <c r="F7096" t="s">
        <v>7919</v>
      </c>
      <c r="G7096">
        <v>31174</v>
      </c>
      <c r="H7096">
        <v>3254</v>
      </c>
      <c r="I7096" s="25" t="s">
        <v>2695</v>
      </c>
      <c r="J7096" t="s">
        <v>2817</v>
      </c>
      <c r="M7096" s="49"/>
    </row>
    <row r="7097" spans="6:13" x14ac:dyDescent="0.25">
      <c r="F7097" t="s">
        <v>7920</v>
      </c>
      <c r="G7097">
        <v>88433</v>
      </c>
      <c r="H7097">
        <v>8426</v>
      </c>
      <c r="I7097" s="25" t="s">
        <v>2639</v>
      </c>
      <c r="J7097" t="s">
        <v>2702</v>
      </c>
      <c r="M7097" s="49"/>
    </row>
    <row r="7098" spans="6:13" x14ac:dyDescent="0.25">
      <c r="F7098" t="s">
        <v>7921</v>
      </c>
      <c r="G7098">
        <v>22869</v>
      </c>
      <c r="H7098">
        <v>1056</v>
      </c>
      <c r="I7098" s="25" t="s">
        <v>2706</v>
      </c>
      <c r="J7098" t="s">
        <v>2932</v>
      </c>
      <c r="M7098" s="49"/>
    </row>
    <row r="7099" spans="6:13" x14ac:dyDescent="0.25">
      <c r="F7099" t="s">
        <v>7921</v>
      </c>
      <c r="G7099">
        <v>25560</v>
      </c>
      <c r="H7099">
        <v>1061</v>
      </c>
      <c r="I7099" s="25" t="s">
        <v>2706</v>
      </c>
      <c r="J7099" t="s">
        <v>2998</v>
      </c>
      <c r="M7099" s="49"/>
    </row>
    <row r="7100" spans="6:13" x14ac:dyDescent="0.25">
      <c r="F7100" t="s">
        <v>7922</v>
      </c>
      <c r="G7100">
        <v>77773</v>
      </c>
      <c r="H7100">
        <v>8325</v>
      </c>
      <c r="I7100" s="25" t="s">
        <v>2639</v>
      </c>
      <c r="J7100" t="s">
        <v>2829</v>
      </c>
      <c r="M7100" s="49"/>
    </row>
    <row r="7101" spans="6:13" x14ac:dyDescent="0.25">
      <c r="F7101" t="s">
        <v>7923</v>
      </c>
      <c r="G7101">
        <v>36277</v>
      </c>
      <c r="H7101">
        <v>6632</v>
      </c>
      <c r="I7101" s="25" t="s">
        <v>2667</v>
      </c>
      <c r="J7101" t="s">
        <v>2924</v>
      </c>
      <c r="M7101" s="49"/>
    </row>
    <row r="7102" spans="6:13" x14ac:dyDescent="0.25">
      <c r="F7102" t="s">
        <v>7924</v>
      </c>
      <c r="G7102">
        <v>46514</v>
      </c>
      <c r="H7102">
        <v>5170</v>
      </c>
      <c r="I7102" s="25" t="s">
        <v>2644</v>
      </c>
      <c r="J7102" t="s">
        <v>2949</v>
      </c>
      <c r="M7102" s="49"/>
    </row>
    <row r="7103" spans="6:13" x14ac:dyDescent="0.25">
      <c r="F7103" t="s">
        <v>7925</v>
      </c>
      <c r="G7103">
        <v>85132</v>
      </c>
      <c r="H7103">
        <v>9176</v>
      </c>
      <c r="I7103" s="25" t="s">
        <v>2671</v>
      </c>
      <c r="J7103" t="s">
        <v>2723</v>
      </c>
      <c r="M7103" s="49"/>
    </row>
    <row r="7104" spans="6:13" x14ac:dyDescent="0.25">
      <c r="F7104" t="s">
        <v>7926</v>
      </c>
      <c r="G7104">
        <v>86872</v>
      </c>
      <c r="H7104">
        <v>9772</v>
      </c>
      <c r="I7104" s="25" t="s">
        <v>2671</v>
      </c>
      <c r="J7104" t="s">
        <v>2738</v>
      </c>
      <c r="M7104" s="49"/>
    </row>
    <row r="7105" spans="6:13" x14ac:dyDescent="0.25">
      <c r="F7105" t="s">
        <v>7927</v>
      </c>
      <c r="G7105">
        <v>96110</v>
      </c>
      <c r="H7105">
        <v>9471</v>
      </c>
      <c r="I7105" s="25" t="s">
        <v>2671</v>
      </c>
      <c r="J7105" t="s">
        <v>3013</v>
      </c>
      <c r="M7105" s="49"/>
    </row>
    <row r="7106" spans="6:13" x14ac:dyDescent="0.25">
      <c r="F7106" t="s">
        <v>7928</v>
      </c>
      <c r="G7106">
        <v>57584</v>
      </c>
      <c r="H7106">
        <v>7132</v>
      </c>
      <c r="I7106" s="25" t="s">
        <v>2744</v>
      </c>
      <c r="J7106" t="s">
        <v>3022</v>
      </c>
      <c r="M7106" s="49"/>
    </row>
    <row r="7107" spans="6:13" x14ac:dyDescent="0.25">
      <c r="F7107" t="s">
        <v>7929</v>
      </c>
      <c r="G7107">
        <v>86937</v>
      </c>
      <c r="H7107">
        <v>9181</v>
      </c>
      <c r="I7107" s="25" t="s">
        <v>2671</v>
      </c>
      <c r="J7107" t="s">
        <v>3126</v>
      </c>
      <c r="M7107" s="49"/>
    </row>
    <row r="7108" spans="6:13" x14ac:dyDescent="0.25">
      <c r="F7108" t="s">
        <v>7930</v>
      </c>
      <c r="G7108">
        <v>85298</v>
      </c>
      <c r="H7108">
        <v>9186</v>
      </c>
      <c r="I7108" s="25" t="s">
        <v>2671</v>
      </c>
      <c r="J7108" t="s">
        <v>3215</v>
      </c>
      <c r="M7108" s="49"/>
    </row>
    <row r="7109" spans="6:13" x14ac:dyDescent="0.25">
      <c r="F7109" t="s">
        <v>7931</v>
      </c>
      <c r="G7109">
        <v>32816</v>
      </c>
      <c r="H7109">
        <v>5766</v>
      </c>
      <c r="I7109" s="25" t="s">
        <v>2644</v>
      </c>
      <c r="J7109" t="s">
        <v>2844</v>
      </c>
      <c r="M7109" s="49"/>
    </row>
    <row r="7110" spans="6:13" x14ac:dyDescent="0.25">
      <c r="F7110" t="s">
        <v>7932</v>
      </c>
      <c r="G7110">
        <v>84069</v>
      </c>
      <c r="H7110">
        <v>9375</v>
      </c>
      <c r="I7110" s="25" t="s">
        <v>2671</v>
      </c>
      <c r="J7110" t="s">
        <v>2986</v>
      </c>
      <c r="M7110" s="49"/>
    </row>
    <row r="7111" spans="6:13" x14ac:dyDescent="0.25">
      <c r="F7111" t="s">
        <v>7933</v>
      </c>
      <c r="G7111">
        <v>27619</v>
      </c>
      <c r="H7111">
        <v>3352</v>
      </c>
      <c r="I7111" s="25" t="s">
        <v>2695</v>
      </c>
      <c r="J7111" t="s">
        <v>2700</v>
      </c>
      <c r="M7111" s="49"/>
    </row>
    <row r="7112" spans="6:13" x14ac:dyDescent="0.25">
      <c r="F7112" t="s">
        <v>7934</v>
      </c>
      <c r="G7112">
        <v>67105</v>
      </c>
      <c r="H7112">
        <v>7338</v>
      </c>
      <c r="I7112" s="25" t="s">
        <v>2744</v>
      </c>
      <c r="J7112" t="s">
        <v>3069</v>
      </c>
      <c r="M7112" s="49"/>
    </row>
    <row r="7113" spans="6:13" x14ac:dyDescent="0.25">
      <c r="F7113" t="s">
        <v>7935</v>
      </c>
      <c r="G7113">
        <v>66578</v>
      </c>
      <c r="H7113">
        <v>10043</v>
      </c>
      <c r="I7113" s="25" t="s">
        <v>3470</v>
      </c>
      <c r="J7113" t="s">
        <v>4504</v>
      </c>
      <c r="M7113" s="49"/>
    </row>
    <row r="7114" spans="6:13" x14ac:dyDescent="0.25">
      <c r="F7114" t="s">
        <v>7936</v>
      </c>
      <c r="G7114">
        <v>16552</v>
      </c>
      <c r="H7114">
        <v>12065</v>
      </c>
      <c r="I7114" s="25" t="s">
        <v>2977</v>
      </c>
      <c r="J7114" t="s">
        <v>2904</v>
      </c>
      <c r="M7114" s="49"/>
    </row>
    <row r="7115" spans="6:13" x14ac:dyDescent="0.25">
      <c r="F7115" t="s">
        <v>7937</v>
      </c>
      <c r="G7115">
        <v>54429</v>
      </c>
      <c r="H7115">
        <v>7235</v>
      </c>
      <c r="I7115" s="25" t="s">
        <v>2744</v>
      </c>
      <c r="J7115" t="s">
        <v>3016</v>
      </c>
      <c r="M7115" s="49"/>
    </row>
    <row r="7116" spans="6:13" x14ac:dyDescent="0.25">
      <c r="F7116" t="s">
        <v>7938</v>
      </c>
      <c r="G7116">
        <v>91583</v>
      </c>
      <c r="H7116">
        <v>9571</v>
      </c>
      <c r="I7116" s="25" t="s">
        <v>2671</v>
      </c>
      <c r="J7116" t="s">
        <v>2734</v>
      </c>
      <c r="M7116" s="49"/>
    </row>
    <row r="7117" spans="6:13" x14ac:dyDescent="0.25">
      <c r="F7117" t="s">
        <v>7939</v>
      </c>
      <c r="G7117">
        <v>24637</v>
      </c>
      <c r="H7117">
        <v>1057</v>
      </c>
      <c r="I7117" s="25" t="s">
        <v>2706</v>
      </c>
      <c r="J7117" t="s">
        <v>2934</v>
      </c>
      <c r="M7117" s="49"/>
    </row>
    <row r="7118" spans="6:13" x14ac:dyDescent="0.25">
      <c r="F7118" t="s">
        <v>7940</v>
      </c>
      <c r="G7118">
        <v>77761</v>
      </c>
      <c r="H7118">
        <v>8325</v>
      </c>
      <c r="I7118" s="25" t="s">
        <v>2639</v>
      </c>
      <c r="J7118" t="s">
        <v>2829</v>
      </c>
      <c r="M7118" s="49"/>
    </row>
    <row r="7119" spans="6:13" x14ac:dyDescent="0.25">
      <c r="F7119" t="s">
        <v>7941</v>
      </c>
      <c r="G7119">
        <v>86576</v>
      </c>
      <c r="H7119">
        <v>9771</v>
      </c>
      <c r="I7119" s="25" t="s">
        <v>2671</v>
      </c>
      <c r="J7119" t="s">
        <v>2741</v>
      </c>
      <c r="M7119" s="49"/>
    </row>
    <row r="7120" spans="6:13" x14ac:dyDescent="0.25">
      <c r="F7120" t="s">
        <v>7942</v>
      </c>
      <c r="G7120">
        <v>1994</v>
      </c>
      <c r="H7120">
        <v>12066</v>
      </c>
      <c r="I7120" s="25" t="s">
        <v>2977</v>
      </c>
      <c r="J7120" t="s">
        <v>2978</v>
      </c>
      <c r="M7120" s="49"/>
    </row>
    <row r="7121" spans="6:13" x14ac:dyDescent="0.25">
      <c r="F7121" t="s">
        <v>7942</v>
      </c>
      <c r="G7121">
        <v>1993</v>
      </c>
      <c r="H7121">
        <v>12066</v>
      </c>
      <c r="I7121" s="25" t="s">
        <v>2977</v>
      </c>
      <c r="J7121" t="s">
        <v>2978</v>
      </c>
      <c r="M7121" s="49"/>
    </row>
    <row r="7122" spans="6:13" x14ac:dyDescent="0.25">
      <c r="F7122" t="s">
        <v>7942</v>
      </c>
      <c r="G7122">
        <v>1998</v>
      </c>
      <c r="H7122">
        <v>12066</v>
      </c>
      <c r="I7122" s="25" t="s">
        <v>2977</v>
      </c>
      <c r="J7122" t="s">
        <v>2978</v>
      </c>
      <c r="M7122" s="49"/>
    </row>
    <row r="7123" spans="6:13" x14ac:dyDescent="0.25">
      <c r="F7123" t="s">
        <v>7943</v>
      </c>
      <c r="G7123">
        <v>92718</v>
      </c>
      <c r="H7123">
        <v>9374</v>
      </c>
      <c r="I7123" s="25" t="s">
        <v>2671</v>
      </c>
      <c r="J7123" t="s">
        <v>3041</v>
      </c>
      <c r="M7123" s="49"/>
    </row>
    <row r="7124" spans="6:13" x14ac:dyDescent="0.25">
      <c r="F7124" t="s">
        <v>7944</v>
      </c>
      <c r="G7124">
        <v>95706</v>
      </c>
      <c r="H7124">
        <v>9479</v>
      </c>
      <c r="I7124" s="25" t="s">
        <v>2671</v>
      </c>
      <c r="J7124" t="s">
        <v>3057</v>
      </c>
      <c r="M7124" s="49"/>
    </row>
    <row r="7125" spans="6:13" x14ac:dyDescent="0.25">
      <c r="F7125" t="s">
        <v>7945</v>
      </c>
      <c r="G7125">
        <v>4435</v>
      </c>
      <c r="H7125">
        <v>14730</v>
      </c>
      <c r="I7125" s="25" t="s">
        <v>2756</v>
      </c>
      <c r="J7125" t="s">
        <v>2704</v>
      </c>
      <c r="M7125" s="49"/>
    </row>
    <row r="7126" spans="6:13" x14ac:dyDescent="0.25">
      <c r="F7126" t="s">
        <v>7946</v>
      </c>
      <c r="G7126">
        <v>7619</v>
      </c>
      <c r="H7126">
        <v>16074</v>
      </c>
      <c r="I7126" s="25" t="s">
        <v>3005</v>
      </c>
      <c r="J7126" t="s">
        <v>3292</v>
      </c>
      <c r="M7126" s="49"/>
    </row>
    <row r="7127" spans="6:13" x14ac:dyDescent="0.25">
      <c r="F7127" t="s">
        <v>7947</v>
      </c>
      <c r="G7127">
        <v>6258</v>
      </c>
      <c r="H7127">
        <v>15088</v>
      </c>
      <c r="I7127" s="25" t="s">
        <v>2862</v>
      </c>
      <c r="J7127" t="s">
        <v>2965</v>
      </c>
      <c r="M7127" s="49"/>
    </row>
    <row r="7128" spans="6:13" x14ac:dyDescent="0.25">
      <c r="F7128" t="s">
        <v>7948</v>
      </c>
      <c r="G7128">
        <v>38315</v>
      </c>
      <c r="H7128">
        <v>3158</v>
      </c>
      <c r="I7128" s="25" t="s">
        <v>2695</v>
      </c>
      <c r="J7128" t="s">
        <v>3055</v>
      </c>
      <c r="M7128" s="49"/>
    </row>
    <row r="7129" spans="6:13" x14ac:dyDescent="0.25">
      <c r="F7129" t="s">
        <v>7949</v>
      </c>
      <c r="G7129">
        <v>72667</v>
      </c>
      <c r="H7129">
        <v>8116</v>
      </c>
      <c r="I7129" s="25" t="s">
        <v>2639</v>
      </c>
      <c r="J7129" t="s">
        <v>2834</v>
      </c>
      <c r="M7129" s="49"/>
    </row>
    <row r="7130" spans="6:13" x14ac:dyDescent="0.25">
      <c r="F7130" t="s">
        <v>7950</v>
      </c>
      <c r="G7130">
        <v>33189</v>
      </c>
      <c r="H7130">
        <v>5766</v>
      </c>
      <c r="I7130" s="25" t="s">
        <v>2644</v>
      </c>
      <c r="J7130" t="s">
        <v>2844</v>
      </c>
      <c r="M7130" s="49"/>
    </row>
    <row r="7131" spans="6:13" x14ac:dyDescent="0.25">
      <c r="F7131" t="s">
        <v>7951</v>
      </c>
      <c r="G7131">
        <v>65388</v>
      </c>
      <c r="H7131">
        <v>6439</v>
      </c>
      <c r="I7131" s="25" t="s">
        <v>2667</v>
      </c>
      <c r="J7131" t="s">
        <v>2668</v>
      </c>
      <c r="M7131" s="49"/>
    </row>
    <row r="7132" spans="6:13" x14ac:dyDescent="0.25">
      <c r="F7132" t="s">
        <v>7952</v>
      </c>
      <c r="G7132">
        <v>73114</v>
      </c>
      <c r="H7132">
        <v>8117</v>
      </c>
      <c r="I7132" s="25" t="s">
        <v>2639</v>
      </c>
      <c r="J7132" t="s">
        <v>2710</v>
      </c>
      <c r="M7132" s="49"/>
    </row>
    <row r="7133" spans="6:13" x14ac:dyDescent="0.25">
      <c r="F7133" t="s">
        <v>7953</v>
      </c>
      <c r="G7133">
        <v>83259</v>
      </c>
      <c r="H7133">
        <v>9189</v>
      </c>
      <c r="I7133" s="25" t="s">
        <v>2671</v>
      </c>
      <c r="J7133" t="s">
        <v>3028</v>
      </c>
      <c r="M7133" s="49"/>
    </row>
    <row r="7134" spans="6:13" x14ac:dyDescent="0.25">
      <c r="F7134" t="s">
        <v>7954</v>
      </c>
      <c r="G7134">
        <v>82444</v>
      </c>
      <c r="H7134">
        <v>9173</v>
      </c>
      <c r="I7134" s="25" t="s">
        <v>2671</v>
      </c>
      <c r="J7134" t="s">
        <v>3280</v>
      </c>
      <c r="M7134" s="49"/>
    </row>
    <row r="7135" spans="6:13" x14ac:dyDescent="0.25">
      <c r="F7135" t="s">
        <v>7955</v>
      </c>
      <c r="G7135">
        <v>53937</v>
      </c>
      <c r="H7135">
        <v>5366</v>
      </c>
      <c r="I7135" s="25" t="s">
        <v>2644</v>
      </c>
      <c r="J7135" t="s">
        <v>2748</v>
      </c>
      <c r="M7135" s="49"/>
    </row>
    <row r="7136" spans="6:13" x14ac:dyDescent="0.25">
      <c r="F7136" t="s">
        <v>7956</v>
      </c>
      <c r="G7136">
        <v>2959</v>
      </c>
      <c r="H7136">
        <v>14626</v>
      </c>
      <c r="I7136" s="25" t="s">
        <v>2756</v>
      </c>
      <c r="J7136" t="s">
        <v>2771</v>
      </c>
      <c r="M7136" s="49"/>
    </row>
    <row r="7137" spans="6:13" x14ac:dyDescent="0.25">
      <c r="F7137" t="s">
        <v>7957</v>
      </c>
      <c r="G7137">
        <v>7907</v>
      </c>
      <c r="H7137">
        <v>16075</v>
      </c>
      <c r="I7137" s="25" t="s">
        <v>3005</v>
      </c>
      <c r="J7137" t="s">
        <v>4842</v>
      </c>
      <c r="M7137" s="49"/>
    </row>
    <row r="7138" spans="6:13" x14ac:dyDescent="0.25">
      <c r="F7138" t="s">
        <v>7958</v>
      </c>
      <c r="G7138">
        <v>8301</v>
      </c>
      <c r="H7138">
        <v>14521</v>
      </c>
      <c r="I7138" s="25" t="s">
        <v>2756</v>
      </c>
      <c r="J7138" t="s">
        <v>2653</v>
      </c>
      <c r="M7138" s="49"/>
    </row>
    <row r="7139" spans="6:13" x14ac:dyDescent="0.25">
      <c r="F7139" t="s">
        <v>2116</v>
      </c>
      <c r="G7139">
        <v>24837</v>
      </c>
      <c r="H7139">
        <v>1059</v>
      </c>
      <c r="I7139" s="25" t="s">
        <v>2706</v>
      </c>
      <c r="J7139" t="s">
        <v>2975</v>
      </c>
      <c r="M7139" s="49"/>
    </row>
    <row r="7140" spans="6:13" x14ac:dyDescent="0.25">
      <c r="F7140" t="s">
        <v>7959</v>
      </c>
      <c r="G7140">
        <v>9487</v>
      </c>
      <c r="H7140">
        <v>14521</v>
      </c>
      <c r="I7140" s="25" t="s">
        <v>2756</v>
      </c>
      <c r="J7140" t="s">
        <v>2653</v>
      </c>
      <c r="M7140" s="49"/>
    </row>
    <row r="7141" spans="6:13" x14ac:dyDescent="0.25">
      <c r="F7141" t="s">
        <v>7960</v>
      </c>
      <c r="G7141">
        <v>98667</v>
      </c>
      <c r="H7141">
        <v>16069</v>
      </c>
      <c r="I7141" s="25" t="s">
        <v>3005</v>
      </c>
      <c r="J7141" t="s">
        <v>3252</v>
      </c>
      <c r="M7141" s="49"/>
    </row>
    <row r="7142" spans="6:13" x14ac:dyDescent="0.25">
      <c r="F7142" t="s">
        <v>7961</v>
      </c>
      <c r="G7142">
        <v>98553</v>
      </c>
      <c r="H7142">
        <v>16069</v>
      </c>
      <c r="I7142" s="25" t="s">
        <v>3005</v>
      </c>
      <c r="J7142" t="s">
        <v>3252</v>
      </c>
      <c r="M7142" s="49"/>
    </row>
    <row r="7143" spans="6:13" x14ac:dyDescent="0.25">
      <c r="F7143" t="s">
        <v>7962</v>
      </c>
      <c r="G7143">
        <v>4936</v>
      </c>
      <c r="H7143">
        <v>12062</v>
      </c>
      <c r="I7143" s="25" t="s">
        <v>2977</v>
      </c>
      <c r="J7143" t="s">
        <v>3310</v>
      </c>
      <c r="M7143" s="49"/>
    </row>
    <row r="7144" spans="6:13" x14ac:dyDescent="0.25">
      <c r="F7144" t="s">
        <v>7963</v>
      </c>
      <c r="G7144">
        <v>79418</v>
      </c>
      <c r="H7144">
        <v>8336</v>
      </c>
      <c r="I7144" s="25" t="s">
        <v>2639</v>
      </c>
      <c r="J7144" t="s">
        <v>2848</v>
      </c>
      <c r="M7144" s="49"/>
    </row>
    <row r="7145" spans="6:13" x14ac:dyDescent="0.25">
      <c r="F7145" t="s">
        <v>7964</v>
      </c>
      <c r="G7145">
        <v>88281</v>
      </c>
      <c r="H7145">
        <v>8436</v>
      </c>
      <c r="I7145" s="25" t="s">
        <v>2639</v>
      </c>
      <c r="J7145" t="s">
        <v>2689</v>
      </c>
      <c r="M7145" s="49"/>
    </row>
    <row r="7146" spans="6:13" x14ac:dyDescent="0.25">
      <c r="F7146" t="s">
        <v>7965</v>
      </c>
      <c r="G7146">
        <v>73278</v>
      </c>
      <c r="H7146">
        <v>8117</v>
      </c>
      <c r="I7146" s="25" t="s">
        <v>2639</v>
      </c>
      <c r="J7146" t="s">
        <v>2710</v>
      </c>
      <c r="M7146" s="49"/>
    </row>
    <row r="7147" spans="6:13" x14ac:dyDescent="0.25">
      <c r="F7147" t="s">
        <v>7966</v>
      </c>
      <c r="G7147">
        <v>83727</v>
      </c>
      <c r="H7147">
        <v>9182</v>
      </c>
      <c r="I7147" s="25" t="s">
        <v>2671</v>
      </c>
      <c r="J7147" t="s">
        <v>2875</v>
      </c>
      <c r="M7147" s="49"/>
    </row>
    <row r="7148" spans="6:13" x14ac:dyDescent="0.25">
      <c r="F7148" t="s">
        <v>7967</v>
      </c>
      <c r="G7148">
        <v>36110</v>
      </c>
      <c r="H7148">
        <v>6535</v>
      </c>
      <c r="I7148" s="25" t="s">
        <v>2667</v>
      </c>
      <c r="J7148" t="s">
        <v>2967</v>
      </c>
      <c r="M7148" s="49"/>
    </row>
    <row r="7149" spans="6:13" x14ac:dyDescent="0.25">
      <c r="F7149" t="s">
        <v>7968</v>
      </c>
      <c r="G7149">
        <v>33758</v>
      </c>
      <c r="H7149">
        <v>5754</v>
      </c>
      <c r="I7149" s="25" t="s">
        <v>2644</v>
      </c>
      <c r="J7149" t="s">
        <v>2786</v>
      </c>
      <c r="M7149" s="49"/>
    </row>
    <row r="7150" spans="6:13" x14ac:dyDescent="0.25">
      <c r="F7150" t="s">
        <v>7969</v>
      </c>
      <c r="G7150">
        <v>99994</v>
      </c>
      <c r="H7150">
        <v>16064</v>
      </c>
      <c r="I7150" s="25" t="s">
        <v>3005</v>
      </c>
      <c r="J7150" t="s">
        <v>3026</v>
      </c>
      <c r="M7150" s="49"/>
    </row>
    <row r="7151" spans="6:13" x14ac:dyDescent="0.25">
      <c r="F7151" t="s">
        <v>7970</v>
      </c>
      <c r="G7151">
        <v>79859</v>
      </c>
      <c r="H7151">
        <v>8315</v>
      </c>
      <c r="I7151" s="25" t="s">
        <v>2639</v>
      </c>
      <c r="J7151" t="s">
        <v>2682</v>
      </c>
      <c r="M7151" s="49"/>
    </row>
    <row r="7152" spans="6:13" x14ac:dyDescent="0.25">
      <c r="F7152" t="s">
        <v>7971</v>
      </c>
      <c r="G7152">
        <v>36381</v>
      </c>
      <c r="H7152">
        <v>6435</v>
      </c>
      <c r="I7152" s="25" t="s">
        <v>2667</v>
      </c>
      <c r="J7152" t="s">
        <v>3324</v>
      </c>
      <c r="M7152" s="49"/>
    </row>
    <row r="7153" spans="6:13" x14ac:dyDescent="0.25">
      <c r="F7153" t="s">
        <v>7972</v>
      </c>
      <c r="G7153">
        <v>96132</v>
      </c>
      <c r="H7153">
        <v>9471</v>
      </c>
      <c r="I7153" s="25" t="s">
        <v>2671</v>
      </c>
      <c r="J7153" t="s">
        <v>3013</v>
      </c>
      <c r="M7153" s="49"/>
    </row>
    <row r="7154" spans="6:13" x14ac:dyDescent="0.25">
      <c r="F7154" t="s">
        <v>7973</v>
      </c>
      <c r="G7154">
        <v>67718</v>
      </c>
      <c r="H7154">
        <v>7340</v>
      </c>
      <c r="I7154" s="25" t="s">
        <v>2744</v>
      </c>
      <c r="J7154" t="s">
        <v>3447</v>
      </c>
      <c r="M7154" s="49"/>
    </row>
    <row r="7155" spans="6:13" x14ac:dyDescent="0.25">
      <c r="F7155" t="s">
        <v>7974</v>
      </c>
      <c r="G7155">
        <v>24638</v>
      </c>
      <c r="H7155">
        <v>1060</v>
      </c>
      <c r="I7155" s="25" t="s">
        <v>2706</v>
      </c>
      <c r="J7155" t="s">
        <v>2984</v>
      </c>
      <c r="M7155" s="49"/>
    </row>
    <row r="7156" spans="6:13" x14ac:dyDescent="0.25">
      <c r="F7156" t="s">
        <v>7975</v>
      </c>
      <c r="G7156">
        <v>24640</v>
      </c>
      <c r="H7156">
        <v>1060</v>
      </c>
      <c r="I7156" s="25" t="s">
        <v>2706</v>
      </c>
      <c r="J7156" t="s">
        <v>2984</v>
      </c>
      <c r="M7156" s="49"/>
    </row>
    <row r="7157" spans="6:13" x14ac:dyDescent="0.25">
      <c r="F7157" t="s">
        <v>7976</v>
      </c>
      <c r="G7157">
        <v>98574</v>
      </c>
      <c r="H7157">
        <v>16066</v>
      </c>
      <c r="I7157" s="25" t="s">
        <v>3005</v>
      </c>
      <c r="J7157" t="s">
        <v>2979</v>
      </c>
      <c r="M7157" s="49"/>
    </row>
    <row r="7158" spans="6:13" x14ac:dyDescent="0.25">
      <c r="F7158" t="s">
        <v>7977</v>
      </c>
      <c r="G7158">
        <v>57392</v>
      </c>
      <c r="H7158">
        <v>5958</v>
      </c>
      <c r="I7158" s="25" t="s">
        <v>2644</v>
      </c>
      <c r="J7158" t="s">
        <v>2820</v>
      </c>
      <c r="M7158" s="49"/>
    </row>
    <row r="7159" spans="6:13" x14ac:dyDescent="0.25">
      <c r="F7159" t="s">
        <v>7978</v>
      </c>
      <c r="G7159">
        <v>66839</v>
      </c>
      <c r="H7159">
        <v>10044</v>
      </c>
      <c r="I7159" s="25" t="s">
        <v>3470</v>
      </c>
      <c r="J7159" t="s">
        <v>3843</v>
      </c>
      <c r="M7159" s="49"/>
    </row>
    <row r="7160" spans="6:13" x14ac:dyDescent="0.25">
      <c r="F7160" t="s">
        <v>7979</v>
      </c>
      <c r="G7160">
        <v>92546</v>
      </c>
      <c r="H7160">
        <v>9376</v>
      </c>
      <c r="I7160" s="25" t="s">
        <v>2671</v>
      </c>
      <c r="J7160" t="s">
        <v>3011</v>
      </c>
      <c r="M7160" s="49"/>
    </row>
    <row r="7161" spans="6:13" x14ac:dyDescent="0.25">
      <c r="F7161" t="s">
        <v>7980</v>
      </c>
      <c r="G7161">
        <v>92287</v>
      </c>
      <c r="H7161">
        <v>9371</v>
      </c>
      <c r="I7161" s="25" t="s">
        <v>2671</v>
      </c>
      <c r="J7161" t="s">
        <v>3090</v>
      </c>
      <c r="M7161" s="49"/>
    </row>
    <row r="7162" spans="6:13" x14ac:dyDescent="0.25">
      <c r="F7162" t="s">
        <v>7981</v>
      </c>
      <c r="G7162">
        <v>86511</v>
      </c>
      <c r="H7162">
        <v>9771</v>
      </c>
      <c r="I7162" s="25" t="s">
        <v>2671</v>
      </c>
      <c r="J7162" t="s">
        <v>2741</v>
      </c>
      <c r="M7162" s="49"/>
    </row>
    <row r="7163" spans="6:13" x14ac:dyDescent="0.25">
      <c r="F7163" t="s">
        <v>7982</v>
      </c>
      <c r="G7163">
        <v>61389</v>
      </c>
      <c r="H7163">
        <v>6434</v>
      </c>
      <c r="I7163" s="25" t="s">
        <v>2667</v>
      </c>
      <c r="J7163" t="s">
        <v>3285</v>
      </c>
      <c r="M7163" s="49"/>
    </row>
    <row r="7164" spans="6:13" x14ac:dyDescent="0.25">
      <c r="F7164" t="s">
        <v>7983</v>
      </c>
      <c r="G7164">
        <v>4626</v>
      </c>
      <c r="H7164">
        <v>16077</v>
      </c>
      <c r="I7164" s="25" t="s">
        <v>3005</v>
      </c>
      <c r="J7164" t="s">
        <v>3006</v>
      </c>
      <c r="M7164" s="49"/>
    </row>
    <row r="7165" spans="6:13" x14ac:dyDescent="0.25">
      <c r="F7165" t="s">
        <v>7984</v>
      </c>
      <c r="G7165">
        <v>91289</v>
      </c>
      <c r="H7165">
        <v>9472</v>
      </c>
      <c r="I7165" s="25" t="s">
        <v>2671</v>
      </c>
      <c r="J7165" t="s">
        <v>2801</v>
      </c>
      <c r="M7165" s="49"/>
    </row>
    <row r="7166" spans="6:13" x14ac:dyDescent="0.25">
      <c r="F7166" t="s">
        <v>7985</v>
      </c>
      <c r="G7166">
        <v>29493</v>
      </c>
      <c r="H7166">
        <v>3354</v>
      </c>
      <c r="I7166" s="25" t="s">
        <v>2695</v>
      </c>
      <c r="J7166" t="s">
        <v>2853</v>
      </c>
      <c r="M7166" s="49"/>
    </row>
    <row r="7167" spans="6:13" x14ac:dyDescent="0.25">
      <c r="F7167" t="s">
        <v>7986</v>
      </c>
      <c r="G7167">
        <v>83530</v>
      </c>
      <c r="H7167">
        <v>9189</v>
      </c>
      <c r="I7167" s="25" t="s">
        <v>2671</v>
      </c>
      <c r="J7167" t="s">
        <v>3028</v>
      </c>
      <c r="M7167" s="49"/>
    </row>
    <row r="7168" spans="6:13" x14ac:dyDescent="0.25">
      <c r="F7168" t="s">
        <v>7987</v>
      </c>
      <c r="G7168">
        <v>91220</v>
      </c>
      <c r="H7168">
        <v>9574</v>
      </c>
      <c r="I7168" s="25" t="s">
        <v>2671</v>
      </c>
      <c r="J7168" t="s">
        <v>2912</v>
      </c>
      <c r="M7168" s="49"/>
    </row>
    <row r="7169" spans="6:13" x14ac:dyDescent="0.25">
      <c r="F7169" t="s">
        <v>7988</v>
      </c>
      <c r="G7169">
        <v>92253</v>
      </c>
      <c r="H7169">
        <v>9371</v>
      </c>
      <c r="I7169" s="25" t="s">
        <v>2671</v>
      </c>
      <c r="J7169" t="s">
        <v>3090</v>
      </c>
      <c r="M7169" s="49"/>
    </row>
    <row r="7170" spans="6:13" x14ac:dyDescent="0.25">
      <c r="F7170" t="s">
        <v>7989</v>
      </c>
      <c r="G7170">
        <v>67699</v>
      </c>
      <c r="H7170">
        <v>7335</v>
      </c>
      <c r="I7170" s="25" t="s">
        <v>2744</v>
      </c>
      <c r="J7170" t="s">
        <v>3464</v>
      </c>
      <c r="M7170" s="49"/>
    </row>
    <row r="7171" spans="6:13" x14ac:dyDescent="0.25">
      <c r="F7171" t="s">
        <v>7990</v>
      </c>
      <c r="G7171">
        <v>96277</v>
      </c>
      <c r="H7171">
        <v>9476</v>
      </c>
      <c r="I7171" s="25" t="s">
        <v>2671</v>
      </c>
      <c r="J7171" t="s">
        <v>6056</v>
      </c>
      <c r="M7171" s="49"/>
    </row>
    <row r="7172" spans="6:13" x14ac:dyDescent="0.25">
      <c r="F7172" t="s">
        <v>7991</v>
      </c>
      <c r="G7172">
        <v>63936</v>
      </c>
      <c r="H7172">
        <v>9676</v>
      </c>
      <c r="I7172" s="25" t="s">
        <v>2671</v>
      </c>
      <c r="J7172" t="s">
        <v>3002</v>
      </c>
      <c r="M7172" s="49"/>
    </row>
    <row r="7173" spans="6:13" x14ac:dyDescent="0.25">
      <c r="F7173" t="s">
        <v>7991</v>
      </c>
      <c r="G7173">
        <v>63936</v>
      </c>
      <c r="H7173">
        <v>9676</v>
      </c>
      <c r="I7173" s="25" t="s">
        <v>2671</v>
      </c>
      <c r="J7173" t="s">
        <v>3002</v>
      </c>
      <c r="M7173" s="49"/>
    </row>
    <row r="7174" spans="6:13" x14ac:dyDescent="0.25">
      <c r="F7174" t="s">
        <v>7991</v>
      </c>
      <c r="G7174">
        <v>8289</v>
      </c>
      <c r="H7174">
        <v>14521</v>
      </c>
      <c r="I7174" s="25" t="s">
        <v>2756</v>
      </c>
      <c r="J7174" t="s">
        <v>2653</v>
      </c>
      <c r="M7174" s="49"/>
    </row>
    <row r="7175" spans="6:13" x14ac:dyDescent="0.25">
      <c r="F7175" t="s">
        <v>7992</v>
      </c>
      <c r="G7175">
        <v>29465</v>
      </c>
      <c r="H7175">
        <v>3354</v>
      </c>
      <c r="I7175" s="25" t="s">
        <v>2695</v>
      </c>
      <c r="J7175" t="s">
        <v>2853</v>
      </c>
      <c r="M7175" s="49"/>
    </row>
    <row r="7176" spans="6:13" x14ac:dyDescent="0.25">
      <c r="F7176" t="s">
        <v>7993</v>
      </c>
      <c r="G7176">
        <v>83458</v>
      </c>
      <c r="H7176">
        <v>9172</v>
      </c>
      <c r="I7176" s="25" t="s">
        <v>2671</v>
      </c>
      <c r="J7176" t="s">
        <v>2663</v>
      </c>
      <c r="M7176" s="49"/>
    </row>
    <row r="7177" spans="6:13" x14ac:dyDescent="0.25">
      <c r="F7177" t="s">
        <v>7994</v>
      </c>
      <c r="G7177">
        <v>91625</v>
      </c>
      <c r="H7177">
        <v>9571</v>
      </c>
      <c r="I7177" s="25" t="s">
        <v>2671</v>
      </c>
      <c r="J7177" t="s">
        <v>2734</v>
      </c>
      <c r="M7177" s="49"/>
    </row>
    <row r="7178" spans="6:13" x14ac:dyDescent="0.25">
      <c r="F7178" t="s">
        <v>7995</v>
      </c>
      <c r="G7178">
        <v>29640</v>
      </c>
      <c r="H7178">
        <v>3353</v>
      </c>
      <c r="I7178" s="25" t="s">
        <v>2695</v>
      </c>
      <c r="J7178" t="s">
        <v>2797</v>
      </c>
      <c r="M7178" s="49"/>
    </row>
    <row r="7179" spans="6:13" x14ac:dyDescent="0.25">
      <c r="F7179" t="s">
        <v>7995</v>
      </c>
      <c r="G7179">
        <v>29640</v>
      </c>
      <c r="H7179">
        <v>3358</v>
      </c>
      <c r="I7179" s="25" t="s">
        <v>2695</v>
      </c>
      <c r="J7179" t="s">
        <v>2992</v>
      </c>
      <c r="M7179" s="49"/>
    </row>
    <row r="7180" spans="6:13" x14ac:dyDescent="0.25">
      <c r="F7180" t="s">
        <v>7996</v>
      </c>
      <c r="G7180">
        <v>89194</v>
      </c>
      <c r="H7180">
        <v>8425</v>
      </c>
      <c r="I7180" s="25" t="s">
        <v>2639</v>
      </c>
      <c r="J7180" t="s">
        <v>2648</v>
      </c>
      <c r="M7180" s="49"/>
    </row>
    <row r="7181" spans="6:13" x14ac:dyDescent="0.25">
      <c r="F7181" t="s">
        <v>7997</v>
      </c>
      <c r="G7181">
        <v>35641</v>
      </c>
      <c r="H7181">
        <v>6532</v>
      </c>
      <c r="I7181" s="25" t="s">
        <v>2667</v>
      </c>
      <c r="J7181" t="s">
        <v>3176</v>
      </c>
      <c r="M7181" s="49"/>
    </row>
    <row r="7182" spans="6:13" x14ac:dyDescent="0.25">
      <c r="F7182" t="s">
        <v>7998</v>
      </c>
      <c r="G7182">
        <v>94572</v>
      </c>
      <c r="H7182">
        <v>9272</v>
      </c>
      <c r="I7182" s="25" t="s">
        <v>2671</v>
      </c>
      <c r="J7182" t="s">
        <v>2761</v>
      </c>
      <c r="M7182" s="49"/>
    </row>
    <row r="7183" spans="6:13" x14ac:dyDescent="0.25">
      <c r="F7183" t="s">
        <v>7999</v>
      </c>
      <c r="G7183">
        <v>97852</v>
      </c>
      <c r="H7183">
        <v>9677</v>
      </c>
      <c r="I7183" s="25" t="s">
        <v>2671</v>
      </c>
      <c r="J7183" t="s">
        <v>3148</v>
      </c>
      <c r="M7183" s="49"/>
    </row>
    <row r="7184" spans="6:13" x14ac:dyDescent="0.25">
      <c r="F7184" t="s">
        <v>8000</v>
      </c>
      <c r="G7184">
        <v>63825</v>
      </c>
      <c r="H7184">
        <v>9671</v>
      </c>
      <c r="I7184" s="25" t="s">
        <v>2671</v>
      </c>
      <c r="J7184" t="s">
        <v>3074</v>
      </c>
      <c r="M7184" s="49"/>
    </row>
    <row r="7185" spans="6:13" x14ac:dyDescent="0.25">
      <c r="F7185" t="s">
        <v>8001</v>
      </c>
      <c r="G7185">
        <v>94508</v>
      </c>
      <c r="H7185">
        <v>9271</v>
      </c>
      <c r="I7185" s="25" t="s">
        <v>2671</v>
      </c>
      <c r="J7185" t="s">
        <v>2793</v>
      </c>
      <c r="M7185" s="49"/>
    </row>
    <row r="7186" spans="6:13" x14ac:dyDescent="0.25">
      <c r="F7186" t="s">
        <v>8002</v>
      </c>
      <c r="G7186">
        <v>75328</v>
      </c>
      <c r="H7186">
        <v>8235</v>
      </c>
      <c r="I7186" s="25" t="s">
        <v>2639</v>
      </c>
      <c r="J7186" t="s">
        <v>3043</v>
      </c>
      <c r="M7186" s="49"/>
    </row>
    <row r="7187" spans="6:13" x14ac:dyDescent="0.25">
      <c r="F7187" t="s">
        <v>8002</v>
      </c>
      <c r="G7187">
        <v>72355</v>
      </c>
      <c r="H7187">
        <v>8417</v>
      </c>
      <c r="I7187" s="25" t="s">
        <v>2639</v>
      </c>
      <c r="J7187" t="s">
        <v>2890</v>
      </c>
      <c r="M7187" s="49"/>
    </row>
    <row r="7188" spans="6:13" x14ac:dyDescent="0.25">
      <c r="F7188" t="s">
        <v>8003</v>
      </c>
      <c r="G7188">
        <v>78136</v>
      </c>
      <c r="H7188">
        <v>8326</v>
      </c>
      <c r="I7188" s="25" t="s">
        <v>2639</v>
      </c>
      <c r="J7188" t="s">
        <v>3259</v>
      </c>
      <c r="M7188" s="49"/>
    </row>
    <row r="7189" spans="6:13" x14ac:dyDescent="0.25">
      <c r="F7189" t="s">
        <v>8004</v>
      </c>
      <c r="G7189">
        <v>71101</v>
      </c>
      <c r="H7189">
        <v>8115</v>
      </c>
      <c r="I7189" s="25" t="s">
        <v>2639</v>
      </c>
      <c r="J7189" t="s">
        <v>2843</v>
      </c>
      <c r="M7189" s="49"/>
    </row>
    <row r="7190" spans="6:13" x14ac:dyDescent="0.25">
      <c r="F7190" t="s">
        <v>8005</v>
      </c>
      <c r="G7190">
        <v>69250</v>
      </c>
      <c r="H7190">
        <v>8226</v>
      </c>
      <c r="I7190" s="25" t="s">
        <v>2639</v>
      </c>
      <c r="J7190" t="s">
        <v>3063</v>
      </c>
      <c r="M7190" s="49"/>
    </row>
    <row r="7191" spans="6:13" x14ac:dyDescent="0.25">
      <c r="F7191" t="s">
        <v>8005</v>
      </c>
      <c r="G7191">
        <v>84337</v>
      </c>
      <c r="H7191">
        <v>9277</v>
      </c>
      <c r="I7191" s="25" t="s">
        <v>2671</v>
      </c>
      <c r="J7191" t="s">
        <v>3150</v>
      </c>
      <c r="M7191" s="49"/>
    </row>
    <row r="7192" spans="6:13" x14ac:dyDescent="0.25">
      <c r="F7192" t="s">
        <v>8006</v>
      </c>
      <c r="G7192">
        <v>97659</v>
      </c>
      <c r="H7192">
        <v>9673</v>
      </c>
      <c r="I7192" s="25" t="s">
        <v>2671</v>
      </c>
      <c r="J7192" t="s">
        <v>3297</v>
      </c>
      <c r="M7192" s="49"/>
    </row>
    <row r="7193" spans="6:13" x14ac:dyDescent="0.25">
      <c r="F7193" t="s">
        <v>8007</v>
      </c>
      <c r="G7193">
        <v>79677</v>
      </c>
      <c r="H7193">
        <v>8336</v>
      </c>
      <c r="I7193" s="25" t="s">
        <v>2639</v>
      </c>
      <c r="J7193" t="s">
        <v>2848</v>
      </c>
      <c r="M7193" s="49"/>
    </row>
    <row r="7194" spans="6:13" x14ac:dyDescent="0.25">
      <c r="F7194" t="s">
        <v>8008</v>
      </c>
      <c r="G7194">
        <v>84573</v>
      </c>
      <c r="H7194">
        <v>9183</v>
      </c>
      <c r="I7194" s="25" t="s">
        <v>2671</v>
      </c>
      <c r="J7194" t="s">
        <v>3095</v>
      </c>
      <c r="M7194" s="49"/>
    </row>
    <row r="7195" spans="6:13" x14ac:dyDescent="0.25">
      <c r="F7195" t="s">
        <v>8008</v>
      </c>
      <c r="G7195">
        <v>94513</v>
      </c>
      <c r="H7195">
        <v>9272</v>
      </c>
      <c r="I7195" s="25" t="s">
        <v>2671</v>
      </c>
      <c r="J7195" t="s">
        <v>2761</v>
      </c>
      <c r="M7195" s="49"/>
    </row>
    <row r="7196" spans="6:13" x14ac:dyDescent="0.25">
      <c r="F7196" t="s">
        <v>8008</v>
      </c>
      <c r="G7196">
        <v>23923</v>
      </c>
      <c r="H7196">
        <v>13074</v>
      </c>
      <c r="I7196" s="25" t="s">
        <v>2812</v>
      </c>
      <c r="J7196" t="s">
        <v>2896</v>
      </c>
      <c r="M7196" s="49"/>
    </row>
    <row r="7197" spans="6:13" x14ac:dyDescent="0.25">
      <c r="F7197" t="s">
        <v>8009</v>
      </c>
      <c r="G7197">
        <v>24217</v>
      </c>
      <c r="H7197">
        <v>1057</v>
      </c>
      <c r="I7197" s="25" t="s">
        <v>2706</v>
      </c>
      <c r="J7197" t="s">
        <v>2934</v>
      </c>
      <c r="M7197" s="49"/>
    </row>
    <row r="7198" spans="6:13" x14ac:dyDescent="0.25">
      <c r="F7198" t="s">
        <v>8010</v>
      </c>
      <c r="G7198">
        <v>56370</v>
      </c>
      <c r="H7198">
        <v>7141</v>
      </c>
      <c r="I7198" s="25" t="s">
        <v>2744</v>
      </c>
      <c r="J7198" t="s">
        <v>3009</v>
      </c>
      <c r="M7198" s="49"/>
    </row>
    <row r="7199" spans="6:13" x14ac:dyDescent="0.25">
      <c r="F7199" t="s">
        <v>8010</v>
      </c>
      <c r="G7199">
        <v>56370</v>
      </c>
      <c r="H7199">
        <v>7141</v>
      </c>
      <c r="I7199" s="25" t="s">
        <v>2744</v>
      </c>
      <c r="J7199" t="s">
        <v>3009</v>
      </c>
      <c r="M7199" s="49"/>
    </row>
    <row r="7200" spans="6:13" x14ac:dyDescent="0.25">
      <c r="F7200" t="s">
        <v>8010</v>
      </c>
      <c r="G7200">
        <v>56370</v>
      </c>
      <c r="H7200">
        <v>7141</v>
      </c>
      <c r="I7200" s="25" t="s">
        <v>2744</v>
      </c>
      <c r="J7200" t="s">
        <v>3009</v>
      </c>
      <c r="M7200" s="49"/>
    </row>
    <row r="7201" spans="6:13" x14ac:dyDescent="0.25">
      <c r="F7201" t="s">
        <v>8011</v>
      </c>
      <c r="G7201">
        <v>69436</v>
      </c>
      <c r="H7201">
        <v>8226</v>
      </c>
      <c r="I7201" s="25" t="s">
        <v>2639</v>
      </c>
      <c r="J7201" t="s">
        <v>3063</v>
      </c>
      <c r="M7201" s="49"/>
    </row>
    <row r="7202" spans="6:13" x14ac:dyDescent="0.25">
      <c r="F7202" t="s">
        <v>8012</v>
      </c>
      <c r="G7202">
        <v>96185</v>
      </c>
      <c r="H7202">
        <v>9471</v>
      </c>
      <c r="I7202" s="25" t="s">
        <v>2671</v>
      </c>
      <c r="J7202" t="s">
        <v>3013</v>
      </c>
      <c r="M7202" s="49"/>
    </row>
    <row r="7203" spans="6:13" x14ac:dyDescent="0.25">
      <c r="F7203" t="s">
        <v>8013</v>
      </c>
      <c r="G7203">
        <v>86938</v>
      </c>
      <c r="H7203">
        <v>9181</v>
      </c>
      <c r="I7203" s="25" t="s">
        <v>2671</v>
      </c>
      <c r="J7203" t="s">
        <v>3126</v>
      </c>
      <c r="M7203" s="49"/>
    </row>
    <row r="7204" spans="6:13" x14ac:dyDescent="0.25">
      <c r="F7204" t="s">
        <v>8014</v>
      </c>
      <c r="G7204">
        <v>97795</v>
      </c>
      <c r="H7204">
        <v>9672</v>
      </c>
      <c r="I7204" s="25" t="s">
        <v>2671</v>
      </c>
      <c r="J7204" t="s">
        <v>3241</v>
      </c>
      <c r="M7204" s="49"/>
    </row>
    <row r="7205" spans="6:13" x14ac:dyDescent="0.25">
      <c r="F7205" t="s">
        <v>8015</v>
      </c>
      <c r="G7205">
        <v>39218</v>
      </c>
      <c r="H7205">
        <v>15089</v>
      </c>
      <c r="I7205" s="25" t="s">
        <v>2862</v>
      </c>
      <c r="J7205" t="s">
        <v>2972</v>
      </c>
      <c r="M7205" s="49"/>
    </row>
    <row r="7206" spans="6:13" x14ac:dyDescent="0.25">
      <c r="F7206" t="s">
        <v>8016</v>
      </c>
      <c r="G7206">
        <v>39217</v>
      </c>
      <c r="H7206">
        <v>15089</v>
      </c>
      <c r="I7206" s="25" t="s">
        <v>2862</v>
      </c>
      <c r="J7206" t="s">
        <v>2972</v>
      </c>
      <c r="M7206" s="49"/>
    </row>
    <row r="7207" spans="6:13" x14ac:dyDescent="0.25">
      <c r="F7207" t="s">
        <v>8016</v>
      </c>
      <c r="G7207">
        <v>39217</v>
      </c>
      <c r="H7207">
        <v>15089</v>
      </c>
      <c r="I7207" s="25" t="s">
        <v>2862</v>
      </c>
      <c r="J7207" t="s">
        <v>2972</v>
      </c>
      <c r="M7207" s="49"/>
    </row>
    <row r="7208" spans="6:13" x14ac:dyDescent="0.25">
      <c r="F7208" t="s">
        <v>8017</v>
      </c>
      <c r="G7208">
        <v>61137</v>
      </c>
      <c r="H7208">
        <v>6435</v>
      </c>
      <c r="I7208" s="25" t="s">
        <v>2667</v>
      </c>
      <c r="J7208" t="s">
        <v>3324</v>
      </c>
      <c r="M7208" s="49"/>
    </row>
    <row r="7209" spans="6:13" x14ac:dyDescent="0.25">
      <c r="F7209" t="s">
        <v>8018</v>
      </c>
      <c r="G7209">
        <v>8261</v>
      </c>
      <c r="H7209">
        <v>14523</v>
      </c>
      <c r="I7209" s="25" t="s">
        <v>2756</v>
      </c>
      <c r="J7209" t="s">
        <v>2757</v>
      </c>
      <c r="M7209" s="49"/>
    </row>
    <row r="7210" spans="6:13" x14ac:dyDescent="0.25">
      <c r="F7210" t="s">
        <v>8019</v>
      </c>
      <c r="G7210">
        <v>54614</v>
      </c>
      <c r="H7210">
        <v>7232</v>
      </c>
      <c r="I7210" s="25" t="s">
        <v>2744</v>
      </c>
      <c r="J7210" t="s">
        <v>2733</v>
      </c>
      <c r="M7210" s="49"/>
    </row>
    <row r="7211" spans="6:13" x14ac:dyDescent="0.25">
      <c r="F7211" t="s">
        <v>8020</v>
      </c>
      <c r="G7211">
        <v>12529</v>
      </c>
      <c r="H7211">
        <v>12061</v>
      </c>
      <c r="I7211" s="25" t="s">
        <v>2977</v>
      </c>
      <c r="J7211" t="s">
        <v>3654</v>
      </c>
      <c r="M7211" s="49"/>
    </row>
    <row r="7212" spans="6:13" x14ac:dyDescent="0.25">
      <c r="F7212" t="s">
        <v>8021</v>
      </c>
      <c r="G7212">
        <v>15566</v>
      </c>
      <c r="H7212">
        <v>12067</v>
      </c>
      <c r="I7212" s="25" t="s">
        <v>2977</v>
      </c>
      <c r="J7212" t="s">
        <v>3332</v>
      </c>
      <c r="M7212" s="49"/>
    </row>
    <row r="7213" spans="6:13" x14ac:dyDescent="0.25">
      <c r="F7213" t="s">
        <v>8022</v>
      </c>
      <c r="G7213">
        <v>66901</v>
      </c>
      <c r="H7213">
        <v>7336</v>
      </c>
      <c r="I7213" s="25" t="s">
        <v>2744</v>
      </c>
      <c r="J7213" t="s">
        <v>2837</v>
      </c>
      <c r="M7213" s="49"/>
    </row>
    <row r="7214" spans="6:13" x14ac:dyDescent="0.25">
      <c r="F7214" t="s">
        <v>8023</v>
      </c>
      <c r="G7214">
        <v>29396</v>
      </c>
      <c r="H7214">
        <v>3151</v>
      </c>
      <c r="I7214" s="25" t="s">
        <v>2695</v>
      </c>
      <c r="J7214" t="s">
        <v>2747</v>
      </c>
      <c r="M7214" s="49"/>
    </row>
    <row r="7215" spans="6:13" x14ac:dyDescent="0.25">
      <c r="F7215" t="s">
        <v>8023</v>
      </c>
      <c r="G7215">
        <v>29396</v>
      </c>
      <c r="H7215">
        <v>3151</v>
      </c>
      <c r="I7215" s="25" t="s">
        <v>2695</v>
      </c>
      <c r="J7215" t="s">
        <v>2747</v>
      </c>
      <c r="M7215" s="49"/>
    </row>
    <row r="7216" spans="6:13" x14ac:dyDescent="0.25">
      <c r="F7216" t="s">
        <v>8024</v>
      </c>
      <c r="G7216">
        <v>86956</v>
      </c>
      <c r="H7216">
        <v>9190</v>
      </c>
      <c r="I7216" s="25" t="s">
        <v>2671</v>
      </c>
      <c r="J7216" t="s">
        <v>3038</v>
      </c>
      <c r="M7216" s="49"/>
    </row>
    <row r="7217" spans="6:13" x14ac:dyDescent="0.25">
      <c r="F7217" t="s">
        <v>8025</v>
      </c>
      <c r="G7217">
        <v>82296</v>
      </c>
      <c r="H7217">
        <v>9179</v>
      </c>
      <c r="I7217" s="25" t="s">
        <v>2671</v>
      </c>
      <c r="J7217" t="s">
        <v>2732</v>
      </c>
      <c r="M7217" s="49"/>
    </row>
    <row r="7218" spans="6:13" x14ac:dyDescent="0.25">
      <c r="F7218" t="s">
        <v>8026</v>
      </c>
      <c r="G7218">
        <v>8304</v>
      </c>
      <c r="H7218">
        <v>14521</v>
      </c>
      <c r="I7218" s="25" t="s">
        <v>2756</v>
      </c>
      <c r="J7218" t="s">
        <v>2653</v>
      </c>
      <c r="M7218" s="49"/>
    </row>
    <row r="7219" spans="6:13" x14ac:dyDescent="0.25">
      <c r="F7219" t="s">
        <v>8027</v>
      </c>
      <c r="G7219">
        <v>38364</v>
      </c>
      <c r="H7219">
        <v>3154</v>
      </c>
      <c r="I7219" s="25" t="s">
        <v>2695</v>
      </c>
      <c r="J7219" t="s">
        <v>2807</v>
      </c>
      <c r="M7219" s="49"/>
    </row>
    <row r="7220" spans="6:13" x14ac:dyDescent="0.25">
      <c r="F7220" t="s">
        <v>8028</v>
      </c>
      <c r="G7220">
        <v>24232</v>
      </c>
      <c r="H7220">
        <v>1057</v>
      </c>
      <c r="I7220" s="25" t="s">
        <v>2706</v>
      </c>
      <c r="J7220" t="s">
        <v>2934</v>
      </c>
      <c r="M7220" s="49"/>
    </row>
    <row r="7221" spans="6:13" x14ac:dyDescent="0.25">
      <c r="F7221" t="s">
        <v>8029</v>
      </c>
      <c r="G7221">
        <v>92539</v>
      </c>
      <c r="H7221">
        <v>9376</v>
      </c>
      <c r="I7221" s="25" t="s">
        <v>2671</v>
      </c>
      <c r="J7221" t="s">
        <v>3011</v>
      </c>
      <c r="M7221" s="49"/>
    </row>
    <row r="7222" spans="6:13" x14ac:dyDescent="0.25">
      <c r="F7222" t="s">
        <v>8030</v>
      </c>
      <c r="G7222">
        <v>83137</v>
      </c>
      <c r="H7222">
        <v>9187</v>
      </c>
      <c r="I7222" s="25" t="s">
        <v>2671</v>
      </c>
      <c r="J7222" t="s">
        <v>2866</v>
      </c>
      <c r="M7222" s="49"/>
    </row>
    <row r="7223" spans="6:13" x14ac:dyDescent="0.25">
      <c r="F7223" t="s">
        <v>8031</v>
      </c>
      <c r="G7223">
        <v>74214</v>
      </c>
      <c r="H7223">
        <v>8126</v>
      </c>
      <c r="I7223" s="25" t="s">
        <v>2639</v>
      </c>
      <c r="J7223" t="s">
        <v>3901</v>
      </c>
      <c r="M7223" s="49"/>
    </row>
    <row r="7224" spans="6:13" x14ac:dyDescent="0.25">
      <c r="F7224" t="s">
        <v>8032</v>
      </c>
      <c r="G7224">
        <v>93488</v>
      </c>
      <c r="H7224">
        <v>9372</v>
      </c>
      <c r="I7224" s="25" t="s">
        <v>2671</v>
      </c>
      <c r="J7224" t="s">
        <v>3144</v>
      </c>
      <c r="M7224" s="49"/>
    </row>
    <row r="7225" spans="6:13" x14ac:dyDescent="0.25">
      <c r="F7225" t="s">
        <v>8033</v>
      </c>
      <c r="G7225">
        <v>97453</v>
      </c>
      <c r="H7225">
        <v>9678</v>
      </c>
      <c r="I7225" s="25" t="s">
        <v>2671</v>
      </c>
      <c r="J7225" t="s">
        <v>3539</v>
      </c>
      <c r="M7225" s="49"/>
    </row>
    <row r="7226" spans="6:13" x14ac:dyDescent="0.25">
      <c r="F7226" t="s">
        <v>8034</v>
      </c>
      <c r="G7226">
        <v>95173</v>
      </c>
      <c r="H7226">
        <v>9479</v>
      </c>
      <c r="I7226" s="25" t="s">
        <v>2671</v>
      </c>
      <c r="J7226" t="s">
        <v>3057</v>
      </c>
      <c r="M7226" s="49"/>
    </row>
    <row r="7227" spans="6:13" x14ac:dyDescent="0.25">
      <c r="F7227" t="s">
        <v>8035</v>
      </c>
      <c r="G7227">
        <v>78141</v>
      </c>
      <c r="H7227">
        <v>8326</v>
      </c>
      <c r="I7227" s="25" t="s">
        <v>2639</v>
      </c>
      <c r="J7227" t="s">
        <v>3259</v>
      </c>
      <c r="M7227" s="49"/>
    </row>
    <row r="7228" spans="6:13" x14ac:dyDescent="0.25">
      <c r="F7228" t="s">
        <v>8036</v>
      </c>
      <c r="G7228">
        <v>15910</v>
      </c>
      <c r="H7228">
        <v>12061</v>
      </c>
      <c r="I7228" s="25" t="s">
        <v>2977</v>
      </c>
      <c r="J7228" t="s">
        <v>3654</v>
      </c>
      <c r="M7228" s="49"/>
    </row>
    <row r="7229" spans="6:13" x14ac:dyDescent="0.25">
      <c r="F7229" t="s">
        <v>8036</v>
      </c>
      <c r="G7229">
        <v>14621</v>
      </c>
      <c r="H7229">
        <v>12063</v>
      </c>
      <c r="I7229" s="25" t="s">
        <v>2977</v>
      </c>
      <c r="J7229" t="s">
        <v>2802</v>
      </c>
      <c r="M7229" s="49"/>
    </row>
    <row r="7230" spans="6:13" x14ac:dyDescent="0.25">
      <c r="F7230" t="s">
        <v>8037</v>
      </c>
      <c r="G7230">
        <v>23744</v>
      </c>
      <c r="H7230">
        <v>1055</v>
      </c>
      <c r="I7230" s="25" t="s">
        <v>2706</v>
      </c>
      <c r="J7230" t="s">
        <v>2806</v>
      </c>
      <c r="M7230" s="49"/>
    </row>
    <row r="7231" spans="6:13" x14ac:dyDescent="0.25">
      <c r="F7231" t="s">
        <v>8038</v>
      </c>
      <c r="G7231">
        <v>79650</v>
      </c>
      <c r="H7231">
        <v>8336</v>
      </c>
      <c r="I7231" s="25" t="s">
        <v>2639</v>
      </c>
      <c r="J7231" t="s">
        <v>2848</v>
      </c>
      <c r="M7231" s="49"/>
    </row>
    <row r="7232" spans="6:13" x14ac:dyDescent="0.25">
      <c r="F7232" t="s">
        <v>8039</v>
      </c>
      <c r="G7232">
        <v>72296</v>
      </c>
      <c r="H7232">
        <v>8237</v>
      </c>
      <c r="I7232" s="25" t="s">
        <v>2639</v>
      </c>
      <c r="J7232" t="s">
        <v>2957</v>
      </c>
      <c r="M7232" s="49"/>
    </row>
    <row r="7233" spans="6:13" x14ac:dyDescent="0.25">
      <c r="F7233" t="s">
        <v>8039</v>
      </c>
      <c r="G7233">
        <v>72296</v>
      </c>
      <c r="H7233">
        <v>8237</v>
      </c>
      <c r="I7233" s="25" t="s">
        <v>2639</v>
      </c>
      <c r="J7233" t="s">
        <v>2957</v>
      </c>
      <c r="M7233" s="49"/>
    </row>
    <row r="7234" spans="6:13" x14ac:dyDescent="0.25">
      <c r="F7234" t="s">
        <v>8039</v>
      </c>
      <c r="G7234">
        <v>91626</v>
      </c>
      <c r="H7234">
        <v>9571</v>
      </c>
      <c r="I7234" s="25" t="s">
        <v>2671</v>
      </c>
      <c r="J7234" t="s">
        <v>2734</v>
      </c>
      <c r="M7234" s="49"/>
    </row>
    <row r="7235" spans="6:13" x14ac:dyDescent="0.25">
      <c r="F7235" t="s">
        <v>8040</v>
      </c>
      <c r="G7235">
        <v>67707</v>
      </c>
      <c r="H7235">
        <v>7335</v>
      </c>
      <c r="I7235" s="25" t="s">
        <v>2744</v>
      </c>
      <c r="J7235" t="s">
        <v>3464</v>
      </c>
      <c r="M7235" s="49"/>
    </row>
    <row r="7236" spans="6:13" x14ac:dyDescent="0.25">
      <c r="F7236" t="s">
        <v>8041</v>
      </c>
      <c r="G7236">
        <v>38170</v>
      </c>
      <c r="H7236">
        <v>3158</v>
      </c>
      <c r="I7236" s="25" t="s">
        <v>2695</v>
      </c>
      <c r="J7236" t="s">
        <v>3055</v>
      </c>
      <c r="M7236" s="49"/>
    </row>
    <row r="7237" spans="6:13" x14ac:dyDescent="0.25">
      <c r="F7237" t="s">
        <v>8042</v>
      </c>
      <c r="G7237">
        <v>48624</v>
      </c>
      <c r="H7237">
        <v>5554</v>
      </c>
      <c r="I7237" s="25" t="s">
        <v>2644</v>
      </c>
      <c r="J7237" t="s">
        <v>2676</v>
      </c>
      <c r="M7237" s="49"/>
    </row>
    <row r="7238" spans="6:13" x14ac:dyDescent="0.25">
      <c r="F7238" t="s">
        <v>8043</v>
      </c>
      <c r="G7238">
        <v>16244</v>
      </c>
      <c r="H7238">
        <v>12060</v>
      </c>
      <c r="I7238" s="25" t="s">
        <v>2977</v>
      </c>
      <c r="J7238" t="s">
        <v>2661</v>
      </c>
      <c r="M7238" s="49"/>
    </row>
    <row r="7239" spans="6:13" x14ac:dyDescent="0.25">
      <c r="F7239" t="s">
        <v>8044</v>
      </c>
      <c r="G7239">
        <v>73614</v>
      </c>
      <c r="H7239">
        <v>8119</v>
      </c>
      <c r="I7239" s="25" t="s">
        <v>2639</v>
      </c>
      <c r="J7239" t="s">
        <v>2908</v>
      </c>
      <c r="M7239" s="49"/>
    </row>
    <row r="7240" spans="6:13" x14ac:dyDescent="0.25">
      <c r="F7240" t="s">
        <v>8044</v>
      </c>
      <c r="G7240">
        <v>93489</v>
      </c>
      <c r="H7240">
        <v>9372</v>
      </c>
      <c r="I7240" s="25" t="s">
        <v>2671</v>
      </c>
      <c r="J7240" t="s">
        <v>3144</v>
      </c>
      <c r="M7240" s="49"/>
    </row>
    <row r="7241" spans="6:13" x14ac:dyDescent="0.25">
      <c r="F7241" t="s">
        <v>8045</v>
      </c>
      <c r="G7241">
        <v>26419</v>
      </c>
      <c r="H7241">
        <v>3455</v>
      </c>
      <c r="I7241" s="25" t="s">
        <v>2695</v>
      </c>
      <c r="J7241" t="s">
        <v>2764</v>
      </c>
      <c r="M7241" s="49"/>
    </row>
    <row r="7242" spans="6:13" x14ac:dyDescent="0.25">
      <c r="F7242" t="s">
        <v>8046</v>
      </c>
      <c r="G7242">
        <v>63679</v>
      </c>
      <c r="H7242">
        <v>6535</v>
      </c>
      <c r="I7242" s="25" t="s">
        <v>2667</v>
      </c>
      <c r="J7242" t="s">
        <v>2967</v>
      </c>
      <c r="M7242" s="49"/>
    </row>
    <row r="7243" spans="6:13" x14ac:dyDescent="0.25">
      <c r="F7243" t="s">
        <v>8047</v>
      </c>
      <c r="G7243">
        <v>78144</v>
      </c>
      <c r="H7243">
        <v>8325</v>
      </c>
      <c r="I7243" s="25" t="s">
        <v>2639</v>
      </c>
      <c r="J7243" t="s">
        <v>2829</v>
      </c>
      <c r="M7243" s="49"/>
    </row>
    <row r="7244" spans="6:13" x14ac:dyDescent="0.25">
      <c r="F7244" t="s">
        <v>8047</v>
      </c>
      <c r="G7244">
        <v>78713</v>
      </c>
      <c r="H7244">
        <v>8325</v>
      </c>
      <c r="I7244" s="25" t="s">
        <v>2639</v>
      </c>
      <c r="J7244" t="s">
        <v>2829</v>
      </c>
      <c r="M7244" s="49"/>
    </row>
    <row r="7245" spans="6:13" x14ac:dyDescent="0.25">
      <c r="F7245" t="s">
        <v>8048</v>
      </c>
      <c r="G7245">
        <v>6279</v>
      </c>
      <c r="H7245">
        <v>15088</v>
      </c>
      <c r="I7245" s="25" t="s">
        <v>2862</v>
      </c>
      <c r="J7245" t="s">
        <v>2965</v>
      </c>
      <c r="M7245" s="49"/>
    </row>
    <row r="7246" spans="6:13" x14ac:dyDescent="0.25">
      <c r="F7246" t="s">
        <v>8049</v>
      </c>
      <c r="G7246">
        <v>34637</v>
      </c>
      <c r="H7246">
        <v>6634</v>
      </c>
      <c r="I7246" s="25" t="s">
        <v>2667</v>
      </c>
      <c r="J7246" t="s">
        <v>2981</v>
      </c>
      <c r="M7246" s="49"/>
    </row>
    <row r="7247" spans="6:13" x14ac:dyDescent="0.25">
      <c r="F7247" t="s">
        <v>8050</v>
      </c>
      <c r="G7247">
        <v>69198</v>
      </c>
      <c r="H7247">
        <v>8226</v>
      </c>
      <c r="I7247" s="25" t="s">
        <v>2639</v>
      </c>
      <c r="J7247" t="s">
        <v>3063</v>
      </c>
      <c r="M7247" s="49"/>
    </row>
    <row r="7248" spans="6:13" x14ac:dyDescent="0.25">
      <c r="F7248" t="s">
        <v>8051</v>
      </c>
      <c r="G7248">
        <v>86529</v>
      </c>
      <c r="H7248">
        <v>9185</v>
      </c>
      <c r="I7248" s="25" t="s">
        <v>2671</v>
      </c>
      <c r="J7248" t="s">
        <v>3136</v>
      </c>
      <c r="M7248" s="49"/>
    </row>
    <row r="7249" spans="6:13" x14ac:dyDescent="0.25">
      <c r="F7249" t="s">
        <v>8052</v>
      </c>
      <c r="G7249">
        <v>74575</v>
      </c>
      <c r="H7249">
        <v>8127</v>
      </c>
      <c r="I7249" s="25" t="s">
        <v>2639</v>
      </c>
      <c r="J7249" t="s">
        <v>3747</v>
      </c>
      <c r="M7249" s="49"/>
    </row>
    <row r="7250" spans="6:13" x14ac:dyDescent="0.25">
      <c r="F7250" t="s">
        <v>8053</v>
      </c>
      <c r="G7250">
        <v>24850</v>
      </c>
      <c r="H7250">
        <v>1059</v>
      </c>
      <c r="I7250" s="25" t="s">
        <v>2706</v>
      </c>
      <c r="J7250" t="s">
        <v>2975</v>
      </c>
      <c r="M7250" s="49"/>
    </row>
    <row r="7251" spans="6:13" x14ac:dyDescent="0.25">
      <c r="F7251" t="s">
        <v>8054</v>
      </c>
      <c r="G7251">
        <v>54586</v>
      </c>
      <c r="H7251">
        <v>7233</v>
      </c>
      <c r="I7251" s="25" t="s">
        <v>2744</v>
      </c>
      <c r="J7251" t="s">
        <v>3037</v>
      </c>
      <c r="M7251" s="49"/>
    </row>
    <row r="7252" spans="6:13" x14ac:dyDescent="0.25">
      <c r="F7252" t="s">
        <v>8055</v>
      </c>
      <c r="G7252">
        <v>24813</v>
      </c>
      <c r="H7252">
        <v>1058</v>
      </c>
      <c r="I7252" s="25" t="s">
        <v>2706</v>
      </c>
      <c r="J7252" t="s">
        <v>2707</v>
      </c>
      <c r="M7252" s="49"/>
    </row>
    <row r="7253" spans="6:13" x14ac:dyDescent="0.25">
      <c r="F7253" t="s">
        <v>8056</v>
      </c>
      <c r="G7253">
        <v>15732</v>
      </c>
      <c r="H7253">
        <v>12061</v>
      </c>
      <c r="I7253" s="25" t="s">
        <v>2977</v>
      </c>
      <c r="J7253" t="s">
        <v>3654</v>
      </c>
      <c r="M7253" s="49"/>
    </row>
    <row r="7254" spans="6:13" x14ac:dyDescent="0.25">
      <c r="F7254" t="s">
        <v>8057</v>
      </c>
      <c r="G7254">
        <v>77978</v>
      </c>
      <c r="H7254">
        <v>8317</v>
      </c>
      <c r="I7254" s="25" t="s">
        <v>2639</v>
      </c>
      <c r="J7254" t="s">
        <v>2692</v>
      </c>
      <c r="M7254" s="49"/>
    </row>
    <row r="7255" spans="6:13" x14ac:dyDescent="0.25">
      <c r="F7255" t="s">
        <v>8058</v>
      </c>
      <c r="G7255">
        <v>77746</v>
      </c>
      <c r="H7255">
        <v>8317</v>
      </c>
      <c r="I7255" s="25" t="s">
        <v>2639</v>
      </c>
      <c r="J7255" t="s">
        <v>2692</v>
      </c>
      <c r="M7255" s="49"/>
    </row>
    <row r="7256" spans="6:13" x14ac:dyDescent="0.25">
      <c r="F7256" t="s">
        <v>8059</v>
      </c>
      <c r="G7256">
        <v>18258</v>
      </c>
      <c r="H7256">
        <v>13072</v>
      </c>
      <c r="I7256" s="25" t="s">
        <v>2812</v>
      </c>
      <c r="J7256" t="s">
        <v>2657</v>
      </c>
      <c r="M7256" s="49"/>
    </row>
    <row r="7257" spans="6:13" x14ac:dyDescent="0.25">
      <c r="F7257" t="s">
        <v>8060</v>
      </c>
      <c r="G7257">
        <v>91126</v>
      </c>
      <c r="H7257">
        <v>9565</v>
      </c>
      <c r="I7257" s="25" t="s">
        <v>2671</v>
      </c>
      <c r="J7257" t="s">
        <v>8061</v>
      </c>
      <c r="M7257" s="49"/>
    </row>
    <row r="7258" spans="6:13" x14ac:dyDescent="0.25">
      <c r="F7258" t="s">
        <v>8060</v>
      </c>
      <c r="G7258">
        <v>91126</v>
      </c>
      <c r="H7258">
        <v>9576</v>
      </c>
      <c r="I7258" s="25" t="s">
        <v>2671</v>
      </c>
      <c r="J7258" t="s">
        <v>2672</v>
      </c>
      <c r="M7258" s="49"/>
    </row>
    <row r="7259" spans="6:13" x14ac:dyDescent="0.25">
      <c r="F7259" t="s">
        <v>8062</v>
      </c>
      <c r="G7259">
        <v>86986</v>
      </c>
      <c r="H7259">
        <v>9190</v>
      </c>
      <c r="I7259" s="25" t="s">
        <v>2671</v>
      </c>
      <c r="J7259" t="s">
        <v>3038</v>
      </c>
      <c r="M7259" s="49"/>
    </row>
    <row r="7260" spans="6:13" x14ac:dyDescent="0.25">
      <c r="F7260" t="s">
        <v>8063</v>
      </c>
      <c r="G7260">
        <v>85247</v>
      </c>
      <c r="H7260">
        <v>9174</v>
      </c>
      <c r="I7260" s="25" t="s">
        <v>2671</v>
      </c>
      <c r="J7260" t="s">
        <v>3066</v>
      </c>
      <c r="M7260" s="49"/>
    </row>
    <row r="7261" spans="6:13" x14ac:dyDescent="0.25">
      <c r="F7261" t="s">
        <v>8064</v>
      </c>
      <c r="G7261">
        <v>73527</v>
      </c>
      <c r="H7261">
        <v>8136</v>
      </c>
      <c r="I7261" s="25" t="s">
        <v>2639</v>
      </c>
      <c r="J7261" t="s">
        <v>2660</v>
      </c>
      <c r="M7261" s="49"/>
    </row>
    <row r="7262" spans="6:13" x14ac:dyDescent="0.25">
      <c r="F7262" t="s">
        <v>3747</v>
      </c>
      <c r="G7262">
        <v>74523</v>
      </c>
      <c r="H7262">
        <v>8127</v>
      </c>
      <c r="I7262" s="25" t="s">
        <v>2639</v>
      </c>
      <c r="J7262" t="s">
        <v>3747</v>
      </c>
      <c r="M7262" s="49"/>
    </row>
    <row r="7263" spans="6:13" x14ac:dyDescent="0.25">
      <c r="F7263" t="s">
        <v>8065</v>
      </c>
      <c r="G7263">
        <v>86830</v>
      </c>
      <c r="H7263">
        <v>9772</v>
      </c>
      <c r="I7263" s="25" t="s">
        <v>2671</v>
      </c>
      <c r="J7263" t="s">
        <v>2738</v>
      </c>
      <c r="M7263" s="49"/>
    </row>
    <row r="7264" spans="6:13" x14ac:dyDescent="0.25">
      <c r="F7264" t="s">
        <v>8066</v>
      </c>
      <c r="G7264">
        <v>86987</v>
      </c>
      <c r="H7264">
        <v>9190</v>
      </c>
      <c r="I7264" s="25" t="s">
        <v>2671</v>
      </c>
      <c r="J7264" t="s">
        <v>3038</v>
      </c>
      <c r="M7264" s="49"/>
    </row>
    <row r="7265" spans="6:13" x14ac:dyDescent="0.25">
      <c r="F7265" t="s">
        <v>8067</v>
      </c>
      <c r="G7265">
        <v>25876</v>
      </c>
      <c r="H7265">
        <v>1054</v>
      </c>
      <c r="I7265" s="25" t="s">
        <v>2706</v>
      </c>
      <c r="J7265" t="s">
        <v>2816</v>
      </c>
      <c r="M7265" s="49"/>
    </row>
    <row r="7266" spans="6:13" x14ac:dyDescent="0.25">
      <c r="F7266" t="s">
        <v>8068</v>
      </c>
      <c r="G7266">
        <v>27252</v>
      </c>
      <c r="H7266">
        <v>3251</v>
      </c>
      <c r="I7266" s="25" t="s">
        <v>2695</v>
      </c>
      <c r="J7266" t="s">
        <v>2715</v>
      </c>
      <c r="M7266" s="49"/>
    </row>
    <row r="7267" spans="6:13" x14ac:dyDescent="0.25">
      <c r="F7267" t="s">
        <v>8069</v>
      </c>
      <c r="G7267">
        <v>90571</v>
      </c>
      <c r="H7267">
        <v>9574</v>
      </c>
      <c r="I7267" s="25" t="s">
        <v>2671</v>
      </c>
      <c r="J7267" t="s">
        <v>2912</v>
      </c>
      <c r="M7267" s="49"/>
    </row>
    <row r="7268" spans="6:13" x14ac:dyDescent="0.25">
      <c r="F7268" t="s">
        <v>8070</v>
      </c>
      <c r="G7268">
        <v>82445</v>
      </c>
      <c r="H7268">
        <v>9180</v>
      </c>
      <c r="I7268" s="25" t="s">
        <v>2671</v>
      </c>
      <c r="J7268" t="s">
        <v>2768</v>
      </c>
      <c r="M7268" s="49"/>
    </row>
    <row r="7269" spans="6:13" x14ac:dyDescent="0.25">
      <c r="F7269" t="s">
        <v>8071</v>
      </c>
      <c r="G7269">
        <v>74193</v>
      </c>
      <c r="H7269">
        <v>8125</v>
      </c>
      <c r="I7269" s="25" t="s">
        <v>2639</v>
      </c>
      <c r="J7269" t="s">
        <v>2681</v>
      </c>
      <c r="M7269" s="49"/>
    </row>
    <row r="7270" spans="6:13" x14ac:dyDescent="0.25">
      <c r="F7270" t="s">
        <v>8072</v>
      </c>
      <c r="G7270">
        <v>71409</v>
      </c>
      <c r="H7270">
        <v>8119</v>
      </c>
      <c r="I7270" s="25" t="s">
        <v>2639</v>
      </c>
      <c r="J7270" t="s">
        <v>2908</v>
      </c>
      <c r="M7270" s="49"/>
    </row>
    <row r="7271" spans="6:13" x14ac:dyDescent="0.25">
      <c r="F7271" t="s">
        <v>8073</v>
      </c>
      <c r="G7271">
        <v>66773</v>
      </c>
      <c r="H7271">
        <v>10044</v>
      </c>
      <c r="I7271" s="25" t="s">
        <v>3470</v>
      </c>
      <c r="J7271" t="s">
        <v>3843</v>
      </c>
      <c r="M7271" s="49"/>
    </row>
    <row r="7272" spans="6:13" x14ac:dyDescent="0.25">
      <c r="F7272" t="s">
        <v>8074</v>
      </c>
      <c r="G7272">
        <v>65824</v>
      </c>
      <c r="H7272">
        <v>6436</v>
      </c>
      <c r="I7272" s="25" t="s">
        <v>2667</v>
      </c>
      <c r="J7272" t="s">
        <v>3351</v>
      </c>
      <c r="M7272" s="49"/>
    </row>
    <row r="7273" spans="6:13" x14ac:dyDescent="0.25">
      <c r="F7273" t="s">
        <v>8075</v>
      </c>
      <c r="G7273">
        <v>98590</v>
      </c>
      <c r="H7273">
        <v>16066</v>
      </c>
      <c r="I7273" s="25" t="s">
        <v>3005</v>
      </c>
      <c r="J7273" t="s">
        <v>2979</v>
      </c>
      <c r="M7273" s="49"/>
    </row>
    <row r="7274" spans="6:13" x14ac:dyDescent="0.25">
      <c r="F7274" t="s">
        <v>8076</v>
      </c>
      <c r="G7274">
        <v>34613</v>
      </c>
      <c r="H7274">
        <v>6634</v>
      </c>
      <c r="I7274" s="25" t="s">
        <v>2667</v>
      </c>
      <c r="J7274" t="s">
        <v>2981</v>
      </c>
      <c r="M7274" s="49"/>
    </row>
    <row r="7275" spans="6:13" x14ac:dyDescent="0.25">
      <c r="F7275" t="s">
        <v>8077</v>
      </c>
      <c r="G7275">
        <v>41366</v>
      </c>
      <c r="H7275">
        <v>5166</v>
      </c>
      <c r="I7275" s="25" t="s">
        <v>2644</v>
      </c>
      <c r="J7275" t="s">
        <v>3033</v>
      </c>
      <c r="M7275" s="49"/>
    </row>
    <row r="7276" spans="6:13" x14ac:dyDescent="0.25">
      <c r="F7276" t="s">
        <v>8077</v>
      </c>
      <c r="G7276">
        <v>36318</v>
      </c>
      <c r="H7276">
        <v>6535</v>
      </c>
      <c r="I7276" s="25" t="s">
        <v>2667</v>
      </c>
      <c r="J7276" t="s">
        <v>2967</v>
      </c>
      <c r="M7276" s="49"/>
    </row>
    <row r="7277" spans="6:13" x14ac:dyDescent="0.25">
      <c r="F7277" t="s">
        <v>8078</v>
      </c>
      <c r="G7277">
        <v>77963</v>
      </c>
      <c r="H7277">
        <v>8317</v>
      </c>
      <c r="I7277" s="25" t="s">
        <v>2639</v>
      </c>
      <c r="J7277" t="s">
        <v>2692</v>
      </c>
      <c r="M7277" s="49"/>
    </row>
    <row r="7278" spans="6:13" x14ac:dyDescent="0.25">
      <c r="F7278" t="s">
        <v>3011</v>
      </c>
      <c r="G7278">
        <v>92421</v>
      </c>
      <c r="H7278">
        <v>9376</v>
      </c>
      <c r="I7278" s="25" t="s">
        <v>2671</v>
      </c>
      <c r="J7278" t="s">
        <v>3011</v>
      </c>
      <c r="M7278" s="49"/>
    </row>
    <row r="7279" spans="6:13" x14ac:dyDescent="0.25">
      <c r="F7279" t="s">
        <v>8079</v>
      </c>
      <c r="G7279">
        <v>39397</v>
      </c>
      <c r="H7279">
        <v>15083</v>
      </c>
      <c r="I7279" s="25" t="s">
        <v>2862</v>
      </c>
      <c r="J7279" t="s">
        <v>2673</v>
      </c>
      <c r="M7279" s="49"/>
    </row>
    <row r="7280" spans="6:13" x14ac:dyDescent="0.25">
      <c r="F7280" t="s">
        <v>8079</v>
      </c>
      <c r="G7280">
        <v>39397</v>
      </c>
      <c r="H7280">
        <v>15085</v>
      </c>
      <c r="I7280" s="25" t="s">
        <v>2862</v>
      </c>
      <c r="J7280" t="s">
        <v>2799</v>
      </c>
      <c r="M7280" s="49"/>
    </row>
    <row r="7281" spans="6:13" x14ac:dyDescent="0.25">
      <c r="F7281" t="s">
        <v>8080</v>
      </c>
      <c r="G7281">
        <v>28790</v>
      </c>
      <c r="H7281">
        <v>3356</v>
      </c>
      <c r="I7281" s="25" t="s">
        <v>2695</v>
      </c>
      <c r="J7281" t="s">
        <v>2916</v>
      </c>
      <c r="M7281" s="49"/>
    </row>
    <row r="7282" spans="6:13" x14ac:dyDescent="0.25">
      <c r="F7282" t="s">
        <v>8081</v>
      </c>
      <c r="G7282">
        <v>97523</v>
      </c>
      <c r="H7282">
        <v>9678</v>
      </c>
      <c r="I7282" s="25" t="s">
        <v>2671</v>
      </c>
      <c r="J7282" t="s">
        <v>3539</v>
      </c>
      <c r="M7282" s="49"/>
    </row>
    <row r="7283" spans="6:13" x14ac:dyDescent="0.25">
      <c r="F7283" t="s">
        <v>8082</v>
      </c>
      <c r="G7283">
        <v>87645</v>
      </c>
      <c r="H7283">
        <v>9777</v>
      </c>
      <c r="I7283" s="25" t="s">
        <v>2671</v>
      </c>
      <c r="J7283" t="s">
        <v>2858</v>
      </c>
      <c r="M7283" s="49"/>
    </row>
    <row r="7284" spans="6:13" x14ac:dyDescent="0.25">
      <c r="F7284" t="s">
        <v>8083</v>
      </c>
      <c r="G7284">
        <v>90596</v>
      </c>
      <c r="H7284">
        <v>9576</v>
      </c>
      <c r="I7284" s="25" t="s">
        <v>2671</v>
      </c>
      <c r="J7284" t="s">
        <v>2672</v>
      </c>
      <c r="M7284" s="49"/>
    </row>
    <row r="7285" spans="6:13" x14ac:dyDescent="0.25">
      <c r="F7285" t="s">
        <v>8084</v>
      </c>
      <c r="G7285">
        <v>29690</v>
      </c>
      <c r="H7285">
        <v>3358</v>
      </c>
      <c r="I7285" s="25" t="s">
        <v>2695</v>
      </c>
      <c r="J7285" t="s">
        <v>2992</v>
      </c>
      <c r="M7285" s="49"/>
    </row>
    <row r="7286" spans="6:13" x14ac:dyDescent="0.25">
      <c r="F7286" t="s">
        <v>8085</v>
      </c>
      <c r="G7286">
        <v>74869</v>
      </c>
      <c r="H7286">
        <v>8225</v>
      </c>
      <c r="I7286" s="25" t="s">
        <v>2639</v>
      </c>
      <c r="J7286" t="s">
        <v>2729</v>
      </c>
      <c r="M7286" s="49"/>
    </row>
    <row r="7287" spans="6:13" x14ac:dyDescent="0.25">
      <c r="F7287" t="s">
        <v>8085</v>
      </c>
      <c r="G7287">
        <v>94374</v>
      </c>
      <c r="H7287">
        <v>9278</v>
      </c>
      <c r="I7287" s="25" t="s">
        <v>2671</v>
      </c>
      <c r="J7287" t="s">
        <v>2791</v>
      </c>
      <c r="M7287" s="49"/>
    </row>
    <row r="7288" spans="6:13" x14ac:dyDescent="0.25">
      <c r="F7288" t="s">
        <v>8086</v>
      </c>
      <c r="G7288">
        <v>97359</v>
      </c>
      <c r="H7288">
        <v>9675</v>
      </c>
      <c r="I7288" s="25" t="s">
        <v>2671</v>
      </c>
      <c r="J7288" t="s">
        <v>2880</v>
      </c>
      <c r="M7288" s="49"/>
    </row>
    <row r="7289" spans="6:13" x14ac:dyDescent="0.25">
      <c r="F7289" t="s">
        <v>8087</v>
      </c>
      <c r="G7289">
        <v>92548</v>
      </c>
      <c r="H7289">
        <v>9376</v>
      </c>
      <c r="I7289" s="25" t="s">
        <v>2671</v>
      </c>
      <c r="J7289" t="s">
        <v>3011</v>
      </c>
      <c r="M7289" s="49"/>
    </row>
    <row r="7290" spans="6:13" x14ac:dyDescent="0.25">
      <c r="F7290" t="s">
        <v>8088</v>
      </c>
      <c r="G7290">
        <v>7427</v>
      </c>
      <c r="H7290">
        <v>16073</v>
      </c>
      <c r="I7290" s="25" t="s">
        <v>3005</v>
      </c>
      <c r="J7290" t="s">
        <v>3239</v>
      </c>
      <c r="M7290" s="49"/>
    </row>
    <row r="7291" spans="6:13" x14ac:dyDescent="0.25">
      <c r="F7291" t="s">
        <v>8089</v>
      </c>
      <c r="G7291">
        <v>92720</v>
      </c>
      <c r="H7291">
        <v>9374</v>
      </c>
      <c r="I7291" s="25" t="s">
        <v>2671</v>
      </c>
      <c r="J7291" t="s">
        <v>3041</v>
      </c>
      <c r="M7291" s="49"/>
    </row>
    <row r="7292" spans="6:13" x14ac:dyDescent="0.25">
      <c r="F7292" t="s">
        <v>8090</v>
      </c>
      <c r="G7292">
        <v>95131</v>
      </c>
      <c r="H7292">
        <v>9475</v>
      </c>
      <c r="I7292" s="25" t="s">
        <v>2671</v>
      </c>
      <c r="J7292" t="s">
        <v>2822</v>
      </c>
      <c r="M7292" s="49"/>
    </row>
    <row r="7293" spans="6:13" x14ac:dyDescent="0.25">
      <c r="F7293" t="s">
        <v>8091</v>
      </c>
      <c r="G7293">
        <v>95126</v>
      </c>
      <c r="H7293">
        <v>9475</v>
      </c>
      <c r="I7293" s="25" t="s">
        <v>2671</v>
      </c>
      <c r="J7293" t="s">
        <v>2822</v>
      </c>
      <c r="M7293" s="49"/>
    </row>
    <row r="7294" spans="6:13" x14ac:dyDescent="0.25">
      <c r="F7294" t="s">
        <v>8092</v>
      </c>
      <c r="G7294">
        <v>8340</v>
      </c>
      <c r="H7294">
        <v>14521</v>
      </c>
      <c r="I7294" s="25" t="s">
        <v>2756</v>
      </c>
      <c r="J7294" t="s">
        <v>2653</v>
      </c>
      <c r="M7294" s="49"/>
    </row>
    <row r="7295" spans="6:13" x14ac:dyDescent="0.25">
      <c r="F7295" t="s">
        <v>8093</v>
      </c>
      <c r="G7295">
        <v>34639</v>
      </c>
      <c r="H7295">
        <v>6634</v>
      </c>
      <c r="I7295" s="25" t="s">
        <v>2667</v>
      </c>
      <c r="J7295" t="s">
        <v>2981</v>
      </c>
      <c r="M7295" s="49"/>
    </row>
    <row r="7296" spans="6:13" x14ac:dyDescent="0.25">
      <c r="F7296" t="s">
        <v>8094</v>
      </c>
      <c r="G7296">
        <v>90592</v>
      </c>
      <c r="H7296">
        <v>9574</v>
      </c>
      <c r="I7296" s="25" t="s">
        <v>2671</v>
      </c>
      <c r="J7296" t="s">
        <v>2912</v>
      </c>
      <c r="M7296" s="49"/>
    </row>
    <row r="7297" spans="6:13" x14ac:dyDescent="0.25">
      <c r="F7297" t="s">
        <v>8095</v>
      </c>
      <c r="G7297">
        <v>92521</v>
      </c>
      <c r="H7297">
        <v>9376</v>
      </c>
      <c r="I7297" s="25" t="s">
        <v>2671</v>
      </c>
      <c r="J7297" t="s">
        <v>3011</v>
      </c>
      <c r="M7297" s="49"/>
    </row>
    <row r="7298" spans="6:13" x14ac:dyDescent="0.25">
      <c r="F7298" t="s">
        <v>8096</v>
      </c>
      <c r="G7298">
        <v>67813</v>
      </c>
      <c r="H7298">
        <v>7333</v>
      </c>
      <c r="I7298" s="25" t="s">
        <v>2744</v>
      </c>
      <c r="J7298" t="s">
        <v>2724</v>
      </c>
      <c r="M7298" s="49"/>
    </row>
    <row r="7299" spans="6:13" x14ac:dyDescent="0.25">
      <c r="F7299" t="s">
        <v>8097</v>
      </c>
      <c r="G7299">
        <v>1987</v>
      </c>
      <c r="H7299">
        <v>12066</v>
      </c>
      <c r="I7299" s="25" t="s">
        <v>2977</v>
      </c>
      <c r="J7299" t="s">
        <v>2978</v>
      </c>
      <c r="M7299" s="49"/>
    </row>
    <row r="7300" spans="6:13" x14ac:dyDescent="0.25">
      <c r="F7300" t="s">
        <v>8098</v>
      </c>
      <c r="G7300">
        <v>92447</v>
      </c>
      <c r="H7300">
        <v>9376</v>
      </c>
      <c r="I7300" s="25" t="s">
        <v>2671</v>
      </c>
      <c r="J7300" t="s">
        <v>3011</v>
      </c>
      <c r="M7300" s="49"/>
    </row>
    <row r="7301" spans="6:13" x14ac:dyDescent="0.25">
      <c r="F7301" t="s">
        <v>8099</v>
      </c>
      <c r="G7301">
        <v>97525</v>
      </c>
      <c r="H7301">
        <v>9678</v>
      </c>
      <c r="I7301" s="25" t="s">
        <v>2671</v>
      </c>
      <c r="J7301" t="s">
        <v>3539</v>
      </c>
      <c r="M7301" s="49"/>
    </row>
    <row r="7302" spans="6:13" x14ac:dyDescent="0.25">
      <c r="F7302" t="s">
        <v>8100</v>
      </c>
      <c r="G7302">
        <v>16303</v>
      </c>
      <c r="H7302">
        <v>12073</v>
      </c>
      <c r="I7302" s="25" t="s">
        <v>2977</v>
      </c>
      <c r="J7302" t="s">
        <v>3018</v>
      </c>
      <c r="M7302" s="49"/>
    </row>
    <row r="7303" spans="6:13" x14ac:dyDescent="0.25">
      <c r="F7303" t="s">
        <v>8101</v>
      </c>
      <c r="G7303">
        <v>67365</v>
      </c>
      <c r="H7303">
        <v>7334</v>
      </c>
      <c r="I7303" s="25" t="s">
        <v>2744</v>
      </c>
      <c r="J7303" t="s">
        <v>3494</v>
      </c>
      <c r="M7303" s="49"/>
    </row>
    <row r="7304" spans="6:13" x14ac:dyDescent="0.25">
      <c r="F7304" t="s">
        <v>8102</v>
      </c>
      <c r="G7304">
        <v>54338</v>
      </c>
      <c r="H7304">
        <v>7235</v>
      </c>
      <c r="I7304" s="25" t="s">
        <v>2744</v>
      </c>
      <c r="J7304" t="s">
        <v>3016</v>
      </c>
      <c r="M7304" s="49"/>
    </row>
    <row r="7305" spans="6:13" x14ac:dyDescent="0.25">
      <c r="F7305" t="s">
        <v>3539</v>
      </c>
      <c r="G7305">
        <v>97424</v>
      </c>
      <c r="H7305">
        <v>9662</v>
      </c>
      <c r="I7305" s="25" t="s">
        <v>2671</v>
      </c>
      <c r="J7305" t="s">
        <v>8103</v>
      </c>
      <c r="M7305" s="49"/>
    </row>
    <row r="7306" spans="6:13" x14ac:dyDescent="0.25">
      <c r="F7306" t="s">
        <v>3539</v>
      </c>
      <c r="G7306">
        <v>97421</v>
      </c>
      <c r="H7306">
        <v>9662</v>
      </c>
      <c r="I7306" s="25" t="s">
        <v>2671</v>
      </c>
      <c r="J7306" t="s">
        <v>8103</v>
      </c>
      <c r="M7306" s="49"/>
    </row>
    <row r="7307" spans="6:13" x14ac:dyDescent="0.25">
      <c r="F7307" t="s">
        <v>3539</v>
      </c>
      <c r="G7307">
        <v>97422</v>
      </c>
      <c r="H7307">
        <v>9662</v>
      </c>
      <c r="I7307" s="25" t="s">
        <v>2671</v>
      </c>
      <c r="J7307" t="s">
        <v>8103</v>
      </c>
      <c r="M7307" s="49"/>
    </row>
    <row r="7308" spans="6:13" x14ac:dyDescent="0.25">
      <c r="F7308" t="s">
        <v>8104</v>
      </c>
      <c r="G7308">
        <v>85301</v>
      </c>
      <c r="H7308">
        <v>9186</v>
      </c>
      <c r="I7308" s="25" t="s">
        <v>2671</v>
      </c>
      <c r="J7308" t="s">
        <v>3215</v>
      </c>
      <c r="M7308" s="49"/>
    </row>
    <row r="7309" spans="6:13" x14ac:dyDescent="0.25">
      <c r="F7309" t="s">
        <v>8105</v>
      </c>
      <c r="G7309">
        <v>58332</v>
      </c>
      <c r="H7309">
        <v>5954</v>
      </c>
      <c r="I7309" s="25" t="s">
        <v>2644</v>
      </c>
      <c r="J7309" t="s">
        <v>2745</v>
      </c>
      <c r="M7309" s="49"/>
    </row>
    <row r="7310" spans="6:13" x14ac:dyDescent="0.25">
      <c r="F7310" t="s">
        <v>8106</v>
      </c>
      <c r="G7310">
        <v>88477</v>
      </c>
      <c r="H7310">
        <v>8426</v>
      </c>
      <c r="I7310" s="25" t="s">
        <v>2639</v>
      </c>
      <c r="J7310" t="s">
        <v>2702</v>
      </c>
      <c r="M7310" s="49"/>
    </row>
    <row r="7311" spans="6:13" x14ac:dyDescent="0.25">
      <c r="F7311" t="s">
        <v>8107</v>
      </c>
      <c r="G7311">
        <v>72477</v>
      </c>
      <c r="H7311">
        <v>8437</v>
      </c>
      <c r="I7311" s="25" t="s">
        <v>2639</v>
      </c>
      <c r="J7311" t="s">
        <v>3341</v>
      </c>
      <c r="M7311" s="49"/>
    </row>
    <row r="7312" spans="6:13" x14ac:dyDescent="0.25">
      <c r="F7312" t="s">
        <v>8107</v>
      </c>
      <c r="G7312">
        <v>89443</v>
      </c>
      <c r="H7312">
        <v>9773</v>
      </c>
      <c r="I7312" s="25" t="s">
        <v>2671</v>
      </c>
      <c r="J7312" t="s">
        <v>2852</v>
      </c>
      <c r="M7312" s="49"/>
    </row>
    <row r="7313" spans="6:13" x14ac:dyDescent="0.25">
      <c r="F7313" t="s">
        <v>8108</v>
      </c>
      <c r="G7313">
        <v>24222</v>
      </c>
      <c r="H7313">
        <v>1057</v>
      </c>
      <c r="I7313" s="25" t="s">
        <v>2706</v>
      </c>
      <c r="J7313" t="s">
        <v>2934</v>
      </c>
      <c r="M7313" s="49"/>
    </row>
    <row r="7314" spans="6:13" x14ac:dyDescent="0.25">
      <c r="F7314" t="s">
        <v>8109</v>
      </c>
      <c r="G7314">
        <v>24223</v>
      </c>
      <c r="H7314">
        <v>1057</v>
      </c>
      <c r="I7314" s="25" t="s">
        <v>2706</v>
      </c>
      <c r="J7314" t="s">
        <v>2934</v>
      </c>
      <c r="M7314" s="49"/>
    </row>
    <row r="7315" spans="6:13" x14ac:dyDescent="0.25">
      <c r="F7315" t="s">
        <v>2120</v>
      </c>
      <c r="G7315">
        <v>19053</v>
      </c>
      <c r="H7315">
        <v>13004</v>
      </c>
      <c r="I7315" s="25" t="s">
        <v>2812</v>
      </c>
      <c r="J7315" t="s">
        <v>2982</v>
      </c>
      <c r="M7315" s="49"/>
    </row>
    <row r="7316" spans="6:13" x14ac:dyDescent="0.25">
      <c r="F7316" t="s">
        <v>2120</v>
      </c>
      <c r="G7316">
        <v>19061</v>
      </c>
      <c r="H7316">
        <v>13004</v>
      </c>
      <c r="I7316" s="25" t="s">
        <v>2812</v>
      </c>
      <c r="J7316" t="s">
        <v>2982</v>
      </c>
      <c r="M7316" s="49"/>
    </row>
    <row r="7317" spans="6:13" x14ac:dyDescent="0.25">
      <c r="F7317" t="s">
        <v>2120</v>
      </c>
      <c r="G7317">
        <v>19055</v>
      </c>
      <c r="H7317">
        <v>13004</v>
      </c>
      <c r="I7317" s="25" t="s">
        <v>2812</v>
      </c>
      <c r="J7317" t="s">
        <v>2982</v>
      </c>
      <c r="M7317" s="49"/>
    </row>
    <row r="7318" spans="6:13" x14ac:dyDescent="0.25">
      <c r="F7318" t="s">
        <v>2120</v>
      </c>
      <c r="G7318">
        <v>19059</v>
      </c>
      <c r="H7318">
        <v>13004</v>
      </c>
      <c r="I7318" s="25" t="s">
        <v>2812</v>
      </c>
      <c r="J7318" t="s">
        <v>2982</v>
      </c>
      <c r="M7318" s="49"/>
    </row>
    <row r="7319" spans="6:13" x14ac:dyDescent="0.25">
      <c r="F7319" t="s">
        <v>2120</v>
      </c>
      <c r="G7319">
        <v>19063</v>
      </c>
      <c r="H7319">
        <v>13004</v>
      </c>
      <c r="I7319" s="25" t="s">
        <v>2812</v>
      </c>
      <c r="J7319" t="s">
        <v>2982</v>
      </c>
      <c r="M7319" s="49"/>
    </row>
    <row r="7320" spans="6:13" x14ac:dyDescent="0.25">
      <c r="F7320" t="s">
        <v>2120</v>
      </c>
      <c r="G7320">
        <v>19055</v>
      </c>
      <c r="H7320">
        <v>13004</v>
      </c>
      <c r="I7320" s="25" t="s">
        <v>2812</v>
      </c>
      <c r="J7320" t="s">
        <v>2982</v>
      </c>
      <c r="M7320" s="49"/>
    </row>
    <row r="7321" spans="6:13" x14ac:dyDescent="0.25">
      <c r="F7321" t="s">
        <v>2120</v>
      </c>
      <c r="G7321">
        <v>19057</v>
      </c>
      <c r="H7321">
        <v>13004</v>
      </c>
      <c r="I7321" s="25" t="s">
        <v>2812</v>
      </c>
      <c r="J7321" t="s">
        <v>2982</v>
      </c>
      <c r="M7321" s="49"/>
    </row>
    <row r="7322" spans="6:13" x14ac:dyDescent="0.25">
      <c r="F7322" t="s">
        <v>8110</v>
      </c>
      <c r="G7322">
        <v>27333</v>
      </c>
      <c r="H7322">
        <v>3256</v>
      </c>
      <c r="I7322" s="25" t="s">
        <v>2695</v>
      </c>
      <c r="J7322" t="s">
        <v>2892</v>
      </c>
      <c r="M7322" s="49"/>
    </row>
    <row r="7323" spans="6:13" x14ac:dyDescent="0.25">
      <c r="F7323" t="s">
        <v>8111</v>
      </c>
      <c r="G7323">
        <v>58239</v>
      </c>
      <c r="H7323">
        <v>5978</v>
      </c>
      <c r="I7323" s="25" t="s">
        <v>2644</v>
      </c>
      <c r="J7323" t="s">
        <v>3023</v>
      </c>
      <c r="M7323" s="49"/>
    </row>
    <row r="7324" spans="6:13" x14ac:dyDescent="0.25">
      <c r="F7324" t="s">
        <v>8112</v>
      </c>
      <c r="G7324">
        <v>68723</v>
      </c>
      <c r="H7324">
        <v>8226</v>
      </c>
      <c r="I7324" s="25" t="s">
        <v>2639</v>
      </c>
      <c r="J7324" t="s">
        <v>3063</v>
      </c>
      <c r="M7324" s="49"/>
    </row>
    <row r="7325" spans="6:13" x14ac:dyDescent="0.25">
      <c r="F7325" t="s">
        <v>8113</v>
      </c>
      <c r="G7325">
        <v>71701</v>
      </c>
      <c r="H7325">
        <v>8118</v>
      </c>
      <c r="I7325" s="25" t="s">
        <v>2639</v>
      </c>
      <c r="J7325" t="s">
        <v>2763</v>
      </c>
      <c r="M7325" s="49"/>
    </row>
    <row r="7326" spans="6:13" x14ac:dyDescent="0.25">
      <c r="F7326" t="s">
        <v>8114</v>
      </c>
      <c r="G7326">
        <v>14548</v>
      </c>
      <c r="H7326">
        <v>12069</v>
      </c>
      <c r="I7326" s="25" t="s">
        <v>2977</v>
      </c>
      <c r="J7326" t="s">
        <v>3478</v>
      </c>
      <c r="M7326" s="49"/>
    </row>
    <row r="7327" spans="6:13" x14ac:dyDescent="0.25">
      <c r="F7327" t="s">
        <v>8115</v>
      </c>
      <c r="G7327">
        <v>29593</v>
      </c>
      <c r="H7327">
        <v>3360</v>
      </c>
      <c r="I7327" s="25" t="s">
        <v>2695</v>
      </c>
      <c r="J7327" t="s">
        <v>3021</v>
      </c>
      <c r="M7327" s="49"/>
    </row>
    <row r="7328" spans="6:13" x14ac:dyDescent="0.25">
      <c r="F7328" t="s">
        <v>8116</v>
      </c>
      <c r="G7328">
        <v>86940</v>
      </c>
      <c r="H7328">
        <v>9181</v>
      </c>
      <c r="I7328" s="25" t="s">
        <v>2671</v>
      </c>
      <c r="J7328" t="s">
        <v>3126</v>
      </c>
      <c r="M7328" s="49"/>
    </row>
    <row r="7329" spans="6:13" x14ac:dyDescent="0.25">
      <c r="F7329" t="s">
        <v>8117</v>
      </c>
      <c r="G7329">
        <v>84419</v>
      </c>
      <c r="H7329">
        <v>9183</v>
      </c>
      <c r="I7329" s="25" t="s">
        <v>2671</v>
      </c>
      <c r="J7329" t="s">
        <v>3095</v>
      </c>
      <c r="M7329" s="49"/>
    </row>
    <row r="7330" spans="6:13" x14ac:dyDescent="0.25">
      <c r="F7330" t="s">
        <v>8118</v>
      </c>
      <c r="G7330">
        <v>79739</v>
      </c>
      <c r="H7330">
        <v>8336</v>
      </c>
      <c r="I7330" s="25" t="s">
        <v>2639</v>
      </c>
      <c r="J7330" t="s">
        <v>2848</v>
      </c>
      <c r="M7330" s="49"/>
    </row>
    <row r="7331" spans="6:13" x14ac:dyDescent="0.25">
      <c r="F7331" t="s">
        <v>8119</v>
      </c>
      <c r="G7331">
        <v>38179</v>
      </c>
      <c r="H7331">
        <v>3151</v>
      </c>
      <c r="I7331" s="25" t="s">
        <v>2695</v>
      </c>
      <c r="J7331" t="s">
        <v>2747</v>
      </c>
      <c r="M7331" s="49"/>
    </row>
    <row r="7332" spans="6:13" x14ac:dyDescent="0.25">
      <c r="F7332" t="s">
        <v>8120</v>
      </c>
      <c r="G7332">
        <v>1855</v>
      </c>
      <c r="H7332">
        <v>14628</v>
      </c>
      <c r="I7332" s="25" t="s">
        <v>2756</v>
      </c>
      <c r="J7332" t="s">
        <v>2968</v>
      </c>
      <c r="M7332" s="49"/>
    </row>
    <row r="7333" spans="6:13" x14ac:dyDescent="0.25">
      <c r="F7333" t="s">
        <v>8120</v>
      </c>
      <c r="G7333">
        <v>1855</v>
      </c>
      <c r="H7333">
        <v>14628</v>
      </c>
      <c r="I7333" s="25" t="s">
        <v>2756</v>
      </c>
      <c r="J7333" t="s">
        <v>2968</v>
      </c>
      <c r="M7333" s="49"/>
    </row>
    <row r="7334" spans="6:13" x14ac:dyDescent="0.25">
      <c r="F7334" t="s">
        <v>8121</v>
      </c>
      <c r="G7334">
        <v>74743</v>
      </c>
      <c r="H7334">
        <v>8225</v>
      </c>
      <c r="I7334" s="25" t="s">
        <v>2639</v>
      </c>
      <c r="J7334" t="s">
        <v>2729</v>
      </c>
      <c r="M7334" s="49"/>
    </row>
    <row r="7335" spans="6:13" x14ac:dyDescent="0.25">
      <c r="F7335" t="s">
        <v>8122</v>
      </c>
      <c r="G7335">
        <v>14554</v>
      </c>
      <c r="H7335">
        <v>12069</v>
      </c>
      <c r="I7335" s="25" t="s">
        <v>2977</v>
      </c>
      <c r="J7335" t="s">
        <v>3478</v>
      </c>
      <c r="M7335" s="49"/>
    </row>
    <row r="7336" spans="6:13" x14ac:dyDescent="0.25">
      <c r="F7336" t="s">
        <v>8123</v>
      </c>
      <c r="G7336">
        <v>77889</v>
      </c>
      <c r="H7336">
        <v>8317</v>
      </c>
      <c r="I7336" s="25" t="s">
        <v>2639</v>
      </c>
      <c r="J7336" t="s">
        <v>2692</v>
      </c>
      <c r="M7336" s="49"/>
    </row>
    <row r="7337" spans="6:13" x14ac:dyDescent="0.25">
      <c r="F7337" t="s">
        <v>8123</v>
      </c>
      <c r="G7337">
        <v>99846</v>
      </c>
      <c r="H7337">
        <v>16063</v>
      </c>
      <c r="I7337" s="25" t="s">
        <v>3005</v>
      </c>
      <c r="J7337" t="s">
        <v>3308</v>
      </c>
      <c r="M7337" s="49"/>
    </row>
    <row r="7338" spans="6:13" x14ac:dyDescent="0.25">
      <c r="F7338" t="s">
        <v>8124</v>
      </c>
      <c r="G7338">
        <v>17419</v>
      </c>
      <c r="H7338">
        <v>13075</v>
      </c>
      <c r="I7338" s="25" t="s">
        <v>2812</v>
      </c>
      <c r="J7338" t="s">
        <v>2781</v>
      </c>
      <c r="M7338" s="49"/>
    </row>
    <row r="7339" spans="6:13" x14ac:dyDescent="0.25">
      <c r="F7339" t="s">
        <v>8125</v>
      </c>
      <c r="G7339">
        <v>23823</v>
      </c>
      <c r="H7339">
        <v>1060</v>
      </c>
      <c r="I7339" s="25" t="s">
        <v>2706</v>
      </c>
      <c r="J7339" t="s">
        <v>2984</v>
      </c>
      <c r="M7339" s="49"/>
    </row>
    <row r="7340" spans="6:13" x14ac:dyDescent="0.25">
      <c r="F7340" t="s">
        <v>8126</v>
      </c>
      <c r="G7340">
        <v>82229</v>
      </c>
      <c r="H7340">
        <v>9188</v>
      </c>
      <c r="I7340" s="25" t="s">
        <v>2671</v>
      </c>
      <c r="J7340" t="s">
        <v>3102</v>
      </c>
      <c r="M7340" s="49"/>
    </row>
    <row r="7341" spans="6:13" x14ac:dyDescent="0.25">
      <c r="F7341" t="s">
        <v>8127</v>
      </c>
      <c r="G7341">
        <v>87637</v>
      </c>
      <c r="H7341">
        <v>9777</v>
      </c>
      <c r="I7341" s="25" t="s">
        <v>2671</v>
      </c>
      <c r="J7341" t="s">
        <v>2858</v>
      </c>
      <c r="M7341" s="49"/>
    </row>
    <row r="7342" spans="6:13" x14ac:dyDescent="0.25">
      <c r="F7342" t="s">
        <v>8128</v>
      </c>
      <c r="G7342">
        <v>6317</v>
      </c>
      <c r="H7342">
        <v>15087</v>
      </c>
      <c r="I7342" s="25" t="s">
        <v>2862</v>
      </c>
      <c r="J7342" t="s">
        <v>2945</v>
      </c>
      <c r="M7342" s="49"/>
    </row>
    <row r="7343" spans="6:13" x14ac:dyDescent="0.25">
      <c r="F7343" t="s">
        <v>8129</v>
      </c>
      <c r="G7343">
        <v>39615</v>
      </c>
      <c r="H7343">
        <v>15090</v>
      </c>
      <c r="I7343" s="25" t="s">
        <v>2862</v>
      </c>
      <c r="J7343" t="s">
        <v>3003</v>
      </c>
      <c r="M7343" s="49"/>
    </row>
    <row r="7344" spans="6:13" x14ac:dyDescent="0.25">
      <c r="F7344" t="s">
        <v>8130</v>
      </c>
      <c r="G7344">
        <v>64342</v>
      </c>
      <c r="H7344">
        <v>6432</v>
      </c>
      <c r="I7344" s="25" t="s">
        <v>2667</v>
      </c>
      <c r="J7344" t="s">
        <v>2959</v>
      </c>
      <c r="M7344" s="49"/>
    </row>
    <row r="7345" spans="6:13" x14ac:dyDescent="0.25">
      <c r="F7345" t="s">
        <v>8131</v>
      </c>
      <c r="G7345">
        <v>6467</v>
      </c>
      <c r="H7345">
        <v>15089</v>
      </c>
      <c r="I7345" s="25" t="s">
        <v>2862</v>
      </c>
      <c r="J7345" t="s">
        <v>2972</v>
      </c>
      <c r="M7345" s="49"/>
    </row>
    <row r="7346" spans="6:13" x14ac:dyDescent="0.25">
      <c r="F7346" t="s">
        <v>8131</v>
      </c>
      <c r="G7346">
        <v>6469</v>
      </c>
      <c r="H7346">
        <v>15089</v>
      </c>
      <c r="I7346" s="25" t="s">
        <v>2862</v>
      </c>
      <c r="J7346" t="s">
        <v>2972</v>
      </c>
      <c r="M7346" s="49"/>
    </row>
    <row r="7347" spans="6:13" x14ac:dyDescent="0.25">
      <c r="F7347" t="s">
        <v>8131</v>
      </c>
      <c r="G7347">
        <v>6464</v>
      </c>
      <c r="H7347">
        <v>15089</v>
      </c>
      <c r="I7347" s="25" t="s">
        <v>2862</v>
      </c>
      <c r="J7347" t="s">
        <v>2972</v>
      </c>
      <c r="M7347" s="49"/>
    </row>
    <row r="7348" spans="6:13" x14ac:dyDescent="0.25">
      <c r="F7348" t="s">
        <v>8131</v>
      </c>
      <c r="G7348">
        <v>6466</v>
      </c>
      <c r="H7348">
        <v>15089</v>
      </c>
      <c r="I7348" s="25" t="s">
        <v>2862</v>
      </c>
      <c r="J7348" t="s">
        <v>2972</v>
      </c>
      <c r="M7348" s="49"/>
    </row>
    <row r="7349" spans="6:13" x14ac:dyDescent="0.25">
      <c r="F7349" t="s">
        <v>8132</v>
      </c>
      <c r="G7349">
        <v>77960</v>
      </c>
      <c r="H7349">
        <v>8317</v>
      </c>
      <c r="I7349" s="25" t="s">
        <v>2639</v>
      </c>
      <c r="J7349" t="s">
        <v>2692</v>
      </c>
      <c r="M7349" s="49"/>
    </row>
    <row r="7350" spans="6:13" x14ac:dyDescent="0.25">
      <c r="F7350" t="s">
        <v>8133</v>
      </c>
      <c r="G7350">
        <v>15306</v>
      </c>
      <c r="H7350">
        <v>12064</v>
      </c>
      <c r="I7350" s="25" t="s">
        <v>2977</v>
      </c>
      <c r="J7350" t="s">
        <v>2864</v>
      </c>
      <c r="M7350" s="49"/>
    </row>
    <row r="7351" spans="6:13" x14ac:dyDescent="0.25">
      <c r="F7351" t="s">
        <v>8134</v>
      </c>
      <c r="G7351">
        <v>30926</v>
      </c>
      <c r="H7351">
        <v>3241</v>
      </c>
      <c r="I7351" s="25" t="s">
        <v>2695</v>
      </c>
      <c r="J7351" t="s">
        <v>2942</v>
      </c>
      <c r="M7351" s="49"/>
    </row>
    <row r="7352" spans="6:13" x14ac:dyDescent="0.25">
      <c r="F7352" t="s">
        <v>8135</v>
      </c>
      <c r="G7352">
        <v>83358</v>
      </c>
      <c r="H7352">
        <v>9189</v>
      </c>
      <c r="I7352" s="25" t="s">
        <v>2671</v>
      </c>
      <c r="J7352" t="s">
        <v>3028</v>
      </c>
      <c r="M7352" s="49"/>
    </row>
    <row r="7353" spans="6:13" x14ac:dyDescent="0.25">
      <c r="F7353" t="s">
        <v>8135</v>
      </c>
      <c r="G7353">
        <v>83376</v>
      </c>
      <c r="H7353">
        <v>9189</v>
      </c>
      <c r="I7353" s="25" t="s">
        <v>2671</v>
      </c>
      <c r="J7353" t="s">
        <v>3028</v>
      </c>
      <c r="M7353" s="49"/>
    </row>
    <row r="7354" spans="6:13" x14ac:dyDescent="0.25">
      <c r="F7354" t="s">
        <v>8135</v>
      </c>
      <c r="G7354">
        <v>83370</v>
      </c>
      <c r="H7354">
        <v>9189</v>
      </c>
      <c r="I7354" s="25" t="s">
        <v>2671</v>
      </c>
      <c r="J7354" t="s">
        <v>3028</v>
      </c>
      <c r="M7354" s="49"/>
    </row>
    <row r="7355" spans="6:13" x14ac:dyDescent="0.25">
      <c r="F7355" t="s">
        <v>8136</v>
      </c>
      <c r="G7355">
        <v>55629</v>
      </c>
      <c r="H7355">
        <v>7133</v>
      </c>
      <c r="I7355" s="25" t="s">
        <v>2744</v>
      </c>
      <c r="J7355" t="s">
        <v>2658</v>
      </c>
      <c r="M7355" s="49"/>
    </row>
    <row r="7356" spans="6:13" x14ac:dyDescent="0.25">
      <c r="F7356" t="s">
        <v>8137</v>
      </c>
      <c r="G7356">
        <v>38723</v>
      </c>
      <c r="H7356">
        <v>3153</v>
      </c>
      <c r="I7356" s="25" t="s">
        <v>2695</v>
      </c>
      <c r="J7356" t="s">
        <v>2773</v>
      </c>
      <c r="M7356" s="49"/>
    </row>
    <row r="7357" spans="6:13" x14ac:dyDescent="0.25">
      <c r="F7357" t="s">
        <v>8138</v>
      </c>
      <c r="G7357">
        <v>82402</v>
      </c>
      <c r="H7357">
        <v>9190</v>
      </c>
      <c r="I7357" s="25" t="s">
        <v>2671</v>
      </c>
      <c r="J7357" t="s">
        <v>3038</v>
      </c>
      <c r="M7357" s="49"/>
    </row>
    <row r="7358" spans="6:13" x14ac:dyDescent="0.25">
      <c r="F7358" t="s">
        <v>8139</v>
      </c>
      <c r="G7358">
        <v>25370</v>
      </c>
      <c r="H7358">
        <v>1056</v>
      </c>
      <c r="I7358" s="25" t="s">
        <v>2706</v>
      </c>
      <c r="J7358" t="s">
        <v>2932</v>
      </c>
      <c r="M7358" s="49"/>
    </row>
    <row r="7359" spans="6:13" x14ac:dyDescent="0.25">
      <c r="F7359" t="s">
        <v>8140</v>
      </c>
      <c r="G7359">
        <v>25371</v>
      </c>
      <c r="H7359">
        <v>1056</v>
      </c>
      <c r="I7359" s="25" t="s">
        <v>2706</v>
      </c>
      <c r="J7359" t="s">
        <v>2932</v>
      </c>
      <c r="M7359" s="49"/>
    </row>
    <row r="7360" spans="6:13" x14ac:dyDescent="0.25">
      <c r="F7360" t="s">
        <v>8141</v>
      </c>
      <c r="G7360">
        <v>21218</v>
      </c>
      <c r="H7360">
        <v>3353</v>
      </c>
      <c r="I7360" s="25" t="s">
        <v>2695</v>
      </c>
      <c r="J7360" t="s">
        <v>2797</v>
      </c>
      <c r="M7360" s="49"/>
    </row>
    <row r="7361" spans="6:13" x14ac:dyDescent="0.25">
      <c r="F7361" t="s">
        <v>8141</v>
      </c>
      <c r="G7361">
        <v>21220</v>
      </c>
      <c r="H7361">
        <v>3353</v>
      </c>
      <c r="I7361" s="25" t="s">
        <v>2695</v>
      </c>
      <c r="J7361" t="s">
        <v>2797</v>
      </c>
      <c r="M7361" s="49"/>
    </row>
    <row r="7362" spans="6:13" x14ac:dyDescent="0.25">
      <c r="F7362" t="s">
        <v>8141</v>
      </c>
      <c r="G7362">
        <v>21217</v>
      </c>
      <c r="H7362">
        <v>3353</v>
      </c>
      <c r="I7362" s="25" t="s">
        <v>2695</v>
      </c>
      <c r="J7362" t="s">
        <v>2797</v>
      </c>
      <c r="M7362" s="49"/>
    </row>
    <row r="7363" spans="6:13" x14ac:dyDescent="0.25">
      <c r="F7363" t="s">
        <v>8142</v>
      </c>
      <c r="G7363">
        <v>72297</v>
      </c>
      <c r="H7363">
        <v>8237</v>
      </c>
      <c r="I7363" s="25" t="s">
        <v>2639</v>
      </c>
      <c r="J7363" t="s">
        <v>2957</v>
      </c>
      <c r="M7363" s="49"/>
    </row>
    <row r="7364" spans="6:13" x14ac:dyDescent="0.25">
      <c r="F7364" t="s">
        <v>8143</v>
      </c>
      <c r="G7364">
        <v>24814</v>
      </c>
      <c r="H7364">
        <v>1058</v>
      </c>
      <c r="I7364" s="25" t="s">
        <v>2706</v>
      </c>
      <c r="J7364" t="s">
        <v>2707</v>
      </c>
      <c r="M7364" s="49"/>
    </row>
    <row r="7365" spans="6:13" x14ac:dyDescent="0.25">
      <c r="F7365" t="s">
        <v>8144</v>
      </c>
      <c r="G7365">
        <v>38279</v>
      </c>
      <c r="H7365">
        <v>3158</v>
      </c>
      <c r="I7365" s="25" t="s">
        <v>2695</v>
      </c>
      <c r="J7365" t="s">
        <v>3055</v>
      </c>
      <c r="M7365" s="49"/>
    </row>
    <row r="7366" spans="6:13" x14ac:dyDescent="0.25">
      <c r="F7366" t="s">
        <v>8145</v>
      </c>
      <c r="G7366">
        <v>9465</v>
      </c>
      <c r="H7366">
        <v>14521</v>
      </c>
      <c r="I7366" s="25" t="s">
        <v>2756</v>
      </c>
      <c r="J7366" t="s">
        <v>2653</v>
      </c>
      <c r="M7366" s="49"/>
    </row>
    <row r="7367" spans="6:13" x14ac:dyDescent="0.25">
      <c r="F7367" t="s">
        <v>8146</v>
      </c>
      <c r="G7367">
        <v>31319</v>
      </c>
      <c r="H7367">
        <v>3241</v>
      </c>
      <c r="I7367" s="25" t="s">
        <v>2695</v>
      </c>
      <c r="J7367" t="s">
        <v>2942</v>
      </c>
      <c r="M7367" s="49"/>
    </row>
    <row r="7368" spans="6:13" x14ac:dyDescent="0.25">
      <c r="F7368" t="s">
        <v>8147</v>
      </c>
      <c r="G7368">
        <v>55444</v>
      </c>
      <c r="H7368">
        <v>7133</v>
      </c>
      <c r="I7368" s="25" t="s">
        <v>2744</v>
      </c>
      <c r="J7368" t="s">
        <v>2658</v>
      </c>
      <c r="M7368" s="49"/>
    </row>
    <row r="7369" spans="6:13" x14ac:dyDescent="0.25">
      <c r="F7369" t="s">
        <v>8148</v>
      </c>
      <c r="G7369">
        <v>9548</v>
      </c>
      <c r="H7369">
        <v>14521</v>
      </c>
      <c r="I7369" s="25" t="s">
        <v>2756</v>
      </c>
      <c r="J7369" t="s">
        <v>2653</v>
      </c>
      <c r="M7369" s="49"/>
    </row>
    <row r="7370" spans="6:13" x14ac:dyDescent="0.25">
      <c r="F7370" t="s">
        <v>8149</v>
      </c>
      <c r="G7370">
        <v>2782</v>
      </c>
      <c r="H7370">
        <v>14626</v>
      </c>
      <c r="I7370" s="25" t="s">
        <v>2756</v>
      </c>
      <c r="J7370" t="s">
        <v>2771</v>
      </c>
      <c r="M7370" s="49"/>
    </row>
    <row r="7371" spans="6:13" x14ac:dyDescent="0.25">
      <c r="F7371" t="s">
        <v>8150</v>
      </c>
      <c r="G7371">
        <v>78606</v>
      </c>
      <c r="H7371">
        <v>8327</v>
      </c>
      <c r="I7371" s="25" t="s">
        <v>2639</v>
      </c>
      <c r="J7371" t="s">
        <v>2898</v>
      </c>
      <c r="M7371" s="49"/>
    </row>
    <row r="7372" spans="6:13" x14ac:dyDescent="0.25">
      <c r="F7372" t="s">
        <v>8151</v>
      </c>
      <c r="G7372">
        <v>95100</v>
      </c>
      <c r="H7372">
        <v>9479</v>
      </c>
      <c r="I7372" s="25" t="s">
        <v>2671</v>
      </c>
      <c r="J7372" t="s">
        <v>3057</v>
      </c>
      <c r="M7372" s="49"/>
    </row>
    <row r="7373" spans="6:13" x14ac:dyDescent="0.25">
      <c r="F7373" t="s">
        <v>8152</v>
      </c>
      <c r="G7373">
        <v>95152</v>
      </c>
      <c r="H7373">
        <v>9475</v>
      </c>
      <c r="I7373" s="25" t="s">
        <v>2671</v>
      </c>
      <c r="J7373" t="s">
        <v>2822</v>
      </c>
      <c r="M7373" s="49"/>
    </row>
    <row r="7374" spans="6:13" x14ac:dyDescent="0.25">
      <c r="F7374" t="s">
        <v>8153</v>
      </c>
      <c r="G7374">
        <v>24238</v>
      </c>
      <c r="H7374">
        <v>1057</v>
      </c>
      <c r="I7374" s="25" t="s">
        <v>2706</v>
      </c>
      <c r="J7374" t="s">
        <v>2934</v>
      </c>
      <c r="M7374" s="49"/>
    </row>
    <row r="7375" spans="6:13" x14ac:dyDescent="0.25">
      <c r="F7375" t="s">
        <v>8154</v>
      </c>
      <c r="G7375">
        <v>63500</v>
      </c>
      <c r="H7375">
        <v>6438</v>
      </c>
      <c r="I7375" s="25" t="s">
        <v>2667</v>
      </c>
      <c r="J7375" t="s">
        <v>4188</v>
      </c>
      <c r="M7375" s="49"/>
    </row>
    <row r="7376" spans="6:13" x14ac:dyDescent="0.25">
      <c r="F7376" t="s">
        <v>8155</v>
      </c>
      <c r="G7376">
        <v>24884</v>
      </c>
      <c r="H7376">
        <v>1059</v>
      </c>
      <c r="I7376" s="25" t="s">
        <v>2706</v>
      </c>
      <c r="J7376" t="s">
        <v>2975</v>
      </c>
      <c r="M7376" s="49"/>
    </row>
    <row r="7377" spans="6:13" x14ac:dyDescent="0.25">
      <c r="F7377" t="s">
        <v>8156</v>
      </c>
      <c r="G7377">
        <v>18586</v>
      </c>
      <c r="H7377">
        <v>13073</v>
      </c>
      <c r="I7377" s="25" t="s">
        <v>2812</v>
      </c>
      <c r="J7377" t="s">
        <v>2813</v>
      </c>
      <c r="M7377" s="49"/>
    </row>
    <row r="7378" spans="6:13" x14ac:dyDescent="0.25">
      <c r="F7378" t="s">
        <v>8157</v>
      </c>
      <c r="G7378">
        <v>59379</v>
      </c>
      <c r="H7378">
        <v>5978</v>
      </c>
      <c r="I7378" s="25" t="s">
        <v>2644</v>
      </c>
      <c r="J7378" t="s">
        <v>3023</v>
      </c>
      <c r="M7378" s="49"/>
    </row>
    <row r="7379" spans="6:13" x14ac:dyDescent="0.25">
      <c r="F7379" t="s">
        <v>8158</v>
      </c>
      <c r="G7379">
        <v>27446</v>
      </c>
      <c r="H7379">
        <v>3357</v>
      </c>
      <c r="I7379" s="25" t="s">
        <v>2695</v>
      </c>
      <c r="J7379" t="s">
        <v>2960</v>
      </c>
      <c r="M7379" s="49"/>
    </row>
    <row r="7380" spans="6:13" x14ac:dyDescent="0.25">
      <c r="F7380" t="s">
        <v>8159</v>
      </c>
      <c r="G7380">
        <v>65618</v>
      </c>
      <c r="H7380">
        <v>6533</v>
      </c>
      <c r="I7380" s="25" t="s">
        <v>2667</v>
      </c>
      <c r="J7380" t="s">
        <v>3250</v>
      </c>
      <c r="M7380" s="49"/>
    </row>
    <row r="7381" spans="6:13" x14ac:dyDescent="0.25">
      <c r="F7381" t="s">
        <v>8160</v>
      </c>
      <c r="G7381">
        <v>56242</v>
      </c>
      <c r="H7381">
        <v>7143</v>
      </c>
      <c r="I7381" s="25" t="s">
        <v>2744</v>
      </c>
      <c r="J7381" t="s">
        <v>2952</v>
      </c>
      <c r="M7381" s="49"/>
    </row>
    <row r="7382" spans="6:13" x14ac:dyDescent="0.25">
      <c r="F7382" t="s">
        <v>8160</v>
      </c>
      <c r="G7382">
        <v>56242</v>
      </c>
      <c r="H7382">
        <v>7143</v>
      </c>
      <c r="I7382" s="25" t="s">
        <v>2744</v>
      </c>
      <c r="J7382" t="s">
        <v>2952</v>
      </c>
      <c r="M7382" s="49"/>
    </row>
    <row r="7383" spans="6:13" x14ac:dyDescent="0.25">
      <c r="F7383" t="s">
        <v>8161</v>
      </c>
      <c r="G7383">
        <v>67681</v>
      </c>
      <c r="H7383">
        <v>7333</v>
      </c>
      <c r="I7383" s="25" t="s">
        <v>2744</v>
      </c>
      <c r="J7383" t="s">
        <v>2724</v>
      </c>
      <c r="M7383" s="49"/>
    </row>
    <row r="7384" spans="6:13" x14ac:dyDescent="0.25">
      <c r="F7384" t="s">
        <v>8161</v>
      </c>
      <c r="G7384">
        <v>67681</v>
      </c>
      <c r="H7384">
        <v>7335</v>
      </c>
      <c r="I7384" s="25" t="s">
        <v>2744</v>
      </c>
      <c r="J7384" t="s">
        <v>3464</v>
      </c>
      <c r="M7384" s="49"/>
    </row>
    <row r="7385" spans="6:13" x14ac:dyDescent="0.25">
      <c r="F7385" t="s">
        <v>8162</v>
      </c>
      <c r="G7385">
        <v>38327</v>
      </c>
      <c r="H7385">
        <v>3158</v>
      </c>
      <c r="I7385" s="25" t="s">
        <v>2695</v>
      </c>
      <c r="J7385" t="s">
        <v>3055</v>
      </c>
      <c r="M7385" s="49"/>
    </row>
    <row r="7386" spans="6:13" x14ac:dyDescent="0.25">
      <c r="F7386" t="s">
        <v>8163</v>
      </c>
      <c r="G7386">
        <v>48308</v>
      </c>
      <c r="H7386">
        <v>5558</v>
      </c>
      <c r="I7386" s="25" t="s">
        <v>2644</v>
      </c>
      <c r="J7386" t="s">
        <v>2697</v>
      </c>
      <c r="M7386" s="49"/>
    </row>
    <row r="7387" spans="6:13" x14ac:dyDescent="0.25">
      <c r="F7387" t="s">
        <v>8163</v>
      </c>
      <c r="G7387">
        <v>89250</v>
      </c>
      <c r="H7387">
        <v>9775</v>
      </c>
      <c r="I7387" s="25" t="s">
        <v>2671</v>
      </c>
      <c r="J7387" t="s">
        <v>3039</v>
      </c>
      <c r="M7387" s="49"/>
    </row>
    <row r="7388" spans="6:13" x14ac:dyDescent="0.25">
      <c r="F7388" t="s">
        <v>8164</v>
      </c>
      <c r="G7388">
        <v>48324</v>
      </c>
      <c r="H7388">
        <v>5570</v>
      </c>
      <c r="I7388" s="25" t="s">
        <v>2644</v>
      </c>
      <c r="J7388" t="s">
        <v>2775</v>
      </c>
      <c r="M7388" s="49"/>
    </row>
    <row r="7389" spans="6:13" x14ac:dyDescent="0.25">
      <c r="F7389" t="s">
        <v>8165</v>
      </c>
      <c r="G7389">
        <v>1996</v>
      </c>
      <c r="H7389">
        <v>12066</v>
      </c>
      <c r="I7389" s="25" t="s">
        <v>2977</v>
      </c>
      <c r="J7389" t="s">
        <v>2978</v>
      </c>
      <c r="M7389" s="49"/>
    </row>
    <row r="7390" spans="6:13" x14ac:dyDescent="0.25">
      <c r="F7390" t="s">
        <v>8165</v>
      </c>
      <c r="G7390">
        <v>1968</v>
      </c>
      <c r="H7390">
        <v>12066</v>
      </c>
      <c r="I7390" s="25" t="s">
        <v>2977</v>
      </c>
      <c r="J7390" t="s">
        <v>2978</v>
      </c>
      <c r="M7390" s="49"/>
    </row>
    <row r="7391" spans="6:13" x14ac:dyDescent="0.25">
      <c r="F7391" t="s">
        <v>8166</v>
      </c>
      <c r="G7391">
        <v>92369</v>
      </c>
      <c r="H7391">
        <v>9373</v>
      </c>
      <c r="I7391" s="25" t="s">
        <v>2671</v>
      </c>
      <c r="J7391" t="s">
        <v>3512</v>
      </c>
      <c r="M7391" s="49"/>
    </row>
    <row r="7392" spans="6:13" x14ac:dyDescent="0.25">
      <c r="F7392" t="s">
        <v>8167</v>
      </c>
      <c r="G7392">
        <v>56820</v>
      </c>
      <c r="H7392">
        <v>7135</v>
      </c>
      <c r="I7392" s="25" t="s">
        <v>2744</v>
      </c>
      <c r="J7392" t="s">
        <v>2693</v>
      </c>
      <c r="M7392" s="49"/>
    </row>
    <row r="7393" spans="6:13" x14ac:dyDescent="0.25">
      <c r="F7393" t="s">
        <v>8168</v>
      </c>
      <c r="G7393">
        <v>97526</v>
      </c>
      <c r="H7393">
        <v>9678</v>
      </c>
      <c r="I7393" s="25" t="s">
        <v>2671</v>
      </c>
      <c r="J7393" t="s">
        <v>3539</v>
      </c>
      <c r="M7393" s="49"/>
    </row>
    <row r="7394" spans="6:13" x14ac:dyDescent="0.25">
      <c r="F7394" t="s">
        <v>8169</v>
      </c>
      <c r="G7394">
        <v>54455</v>
      </c>
      <c r="H7394">
        <v>7235</v>
      </c>
      <c r="I7394" s="25" t="s">
        <v>2744</v>
      </c>
      <c r="J7394" t="s">
        <v>3016</v>
      </c>
      <c r="M7394" s="49"/>
    </row>
    <row r="7395" spans="6:13" x14ac:dyDescent="0.25">
      <c r="F7395" t="s">
        <v>8170</v>
      </c>
      <c r="G7395">
        <v>74372</v>
      </c>
      <c r="H7395">
        <v>8118</v>
      </c>
      <c r="I7395" s="25" t="s">
        <v>2639</v>
      </c>
      <c r="J7395" t="s">
        <v>2763</v>
      </c>
      <c r="M7395" s="49"/>
    </row>
    <row r="7396" spans="6:13" x14ac:dyDescent="0.25">
      <c r="F7396" t="s">
        <v>8171</v>
      </c>
      <c r="G7396">
        <v>96145</v>
      </c>
      <c r="H7396">
        <v>9473</v>
      </c>
      <c r="I7396" s="25" t="s">
        <v>2671</v>
      </c>
      <c r="J7396" t="s">
        <v>2798</v>
      </c>
      <c r="M7396" s="49"/>
    </row>
    <row r="7397" spans="6:13" x14ac:dyDescent="0.25">
      <c r="F7397" t="s">
        <v>8172</v>
      </c>
      <c r="G7397">
        <v>23845</v>
      </c>
      <c r="H7397">
        <v>1060</v>
      </c>
      <c r="I7397" s="25" t="s">
        <v>2706</v>
      </c>
      <c r="J7397" t="s">
        <v>2984</v>
      </c>
      <c r="M7397" s="49"/>
    </row>
    <row r="7398" spans="6:13" x14ac:dyDescent="0.25">
      <c r="F7398" t="s">
        <v>8172</v>
      </c>
      <c r="G7398">
        <v>23845</v>
      </c>
      <c r="H7398">
        <v>1060</v>
      </c>
      <c r="I7398" s="25" t="s">
        <v>2706</v>
      </c>
      <c r="J7398" t="s">
        <v>2984</v>
      </c>
      <c r="M7398" s="49"/>
    </row>
    <row r="7399" spans="6:13" x14ac:dyDescent="0.25">
      <c r="F7399" t="s">
        <v>8172</v>
      </c>
      <c r="G7399">
        <v>23845</v>
      </c>
      <c r="H7399">
        <v>1060</v>
      </c>
      <c r="I7399" s="25" t="s">
        <v>2706</v>
      </c>
      <c r="J7399" t="s">
        <v>2984</v>
      </c>
      <c r="M7399" s="49"/>
    </row>
    <row r="7400" spans="6:13" x14ac:dyDescent="0.25">
      <c r="F7400" t="s">
        <v>8172</v>
      </c>
      <c r="G7400">
        <v>23845</v>
      </c>
      <c r="H7400">
        <v>1062</v>
      </c>
      <c r="I7400" s="25" t="s">
        <v>2706</v>
      </c>
      <c r="J7400" t="s">
        <v>2809</v>
      </c>
      <c r="M7400" s="49"/>
    </row>
    <row r="7401" spans="6:13" x14ac:dyDescent="0.25">
      <c r="F7401" t="s">
        <v>8172</v>
      </c>
      <c r="G7401">
        <v>23845</v>
      </c>
      <c r="H7401">
        <v>1062</v>
      </c>
      <c r="I7401" s="25" t="s">
        <v>2706</v>
      </c>
      <c r="J7401" t="s">
        <v>2809</v>
      </c>
      <c r="M7401" s="49"/>
    </row>
    <row r="7402" spans="6:13" x14ac:dyDescent="0.25">
      <c r="F7402" t="s">
        <v>8172</v>
      </c>
      <c r="G7402">
        <v>23845</v>
      </c>
      <c r="H7402">
        <v>1062</v>
      </c>
      <c r="I7402" s="25" t="s">
        <v>2706</v>
      </c>
      <c r="J7402" t="s">
        <v>2809</v>
      </c>
      <c r="M7402" s="49"/>
    </row>
    <row r="7403" spans="6:13" x14ac:dyDescent="0.25">
      <c r="F7403" t="s">
        <v>8173</v>
      </c>
      <c r="G7403">
        <v>92358</v>
      </c>
      <c r="H7403">
        <v>9373</v>
      </c>
      <c r="I7403" s="25" t="s">
        <v>2671</v>
      </c>
      <c r="J7403" t="s">
        <v>3512</v>
      </c>
      <c r="M7403" s="49"/>
    </row>
    <row r="7404" spans="6:13" x14ac:dyDescent="0.25">
      <c r="F7404" t="s">
        <v>8174</v>
      </c>
      <c r="G7404">
        <v>37136</v>
      </c>
      <c r="H7404">
        <v>3159</v>
      </c>
      <c r="I7404" s="25" t="s">
        <v>2695</v>
      </c>
      <c r="J7404" t="s">
        <v>2714</v>
      </c>
      <c r="M7404" s="49"/>
    </row>
    <row r="7405" spans="6:13" x14ac:dyDescent="0.25">
      <c r="F7405" t="s">
        <v>8175</v>
      </c>
      <c r="G7405">
        <v>79350</v>
      </c>
      <c r="H7405">
        <v>8316</v>
      </c>
      <c r="I7405" s="25" t="s">
        <v>2639</v>
      </c>
      <c r="J7405" t="s">
        <v>3385</v>
      </c>
      <c r="M7405" s="49"/>
    </row>
    <row r="7406" spans="6:13" x14ac:dyDescent="0.25">
      <c r="F7406" t="s">
        <v>8176</v>
      </c>
      <c r="G7406">
        <v>31079</v>
      </c>
      <c r="H7406">
        <v>3254</v>
      </c>
      <c r="I7406" s="25" t="s">
        <v>2695</v>
      </c>
      <c r="J7406" t="s">
        <v>2817</v>
      </c>
      <c r="M7406" s="49"/>
    </row>
    <row r="7407" spans="6:13" x14ac:dyDescent="0.25">
      <c r="F7407" t="s">
        <v>8176</v>
      </c>
      <c r="G7407">
        <v>31079</v>
      </c>
      <c r="H7407">
        <v>3254</v>
      </c>
      <c r="I7407" s="25" t="s">
        <v>2695</v>
      </c>
      <c r="J7407" t="s">
        <v>2817</v>
      </c>
      <c r="M7407" s="49"/>
    </row>
    <row r="7408" spans="6:13" x14ac:dyDescent="0.25">
      <c r="F7408" t="s">
        <v>8177</v>
      </c>
      <c r="G7408">
        <v>38173</v>
      </c>
      <c r="H7408">
        <v>3158</v>
      </c>
      <c r="I7408" s="25" t="s">
        <v>2695</v>
      </c>
      <c r="J7408" t="s">
        <v>3055</v>
      </c>
      <c r="M7408" s="49"/>
    </row>
    <row r="7409" spans="6:13" x14ac:dyDescent="0.25">
      <c r="F7409" t="s">
        <v>8178</v>
      </c>
      <c r="G7409">
        <v>27254</v>
      </c>
      <c r="H7409">
        <v>3251</v>
      </c>
      <c r="I7409" s="25" t="s">
        <v>2695</v>
      </c>
      <c r="J7409" t="s">
        <v>2715</v>
      </c>
      <c r="M7409" s="49"/>
    </row>
    <row r="7410" spans="6:13" x14ac:dyDescent="0.25">
      <c r="F7410" t="s">
        <v>8179</v>
      </c>
      <c r="G7410">
        <v>35768</v>
      </c>
      <c r="H7410">
        <v>6532</v>
      </c>
      <c r="I7410" s="25" t="s">
        <v>2667</v>
      </c>
      <c r="J7410" t="s">
        <v>3176</v>
      </c>
      <c r="M7410" s="49"/>
    </row>
    <row r="7411" spans="6:13" x14ac:dyDescent="0.25">
      <c r="F7411" t="s">
        <v>8180</v>
      </c>
      <c r="G7411">
        <v>53721</v>
      </c>
      <c r="H7411">
        <v>5382</v>
      </c>
      <c r="I7411" s="25" t="s">
        <v>2644</v>
      </c>
      <c r="J7411" t="s">
        <v>2919</v>
      </c>
      <c r="M7411" s="49"/>
    </row>
    <row r="7412" spans="6:13" x14ac:dyDescent="0.25">
      <c r="F7412" t="s">
        <v>8181</v>
      </c>
      <c r="G7412">
        <v>74936</v>
      </c>
      <c r="H7412">
        <v>8125</v>
      </c>
      <c r="I7412" s="25" t="s">
        <v>2639</v>
      </c>
      <c r="J7412" t="s">
        <v>2681</v>
      </c>
      <c r="M7412" s="49"/>
    </row>
    <row r="7413" spans="6:13" x14ac:dyDescent="0.25">
      <c r="F7413" t="s">
        <v>8182</v>
      </c>
      <c r="G7413">
        <v>57074</v>
      </c>
      <c r="H7413">
        <v>5970</v>
      </c>
      <c r="I7413" s="25" t="s">
        <v>2644</v>
      </c>
      <c r="J7413" t="s">
        <v>2987</v>
      </c>
      <c r="M7413" s="49"/>
    </row>
    <row r="7414" spans="6:13" x14ac:dyDescent="0.25">
      <c r="F7414" t="s">
        <v>8182</v>
      </c>
      <c r="G7414">
        <v>57078</v>
      </c>
      <c r="H7414">
        <v>5970</v>
      </c>
      <c r="I7414" s="25" t="s">
        <v>2644</v>
      </c>
      <c r="J7414" t="s">
        <v>2987</v>
      </c>
      <c r="M7414" s="49"/>
    </row>
    <row r="7415" spans="6:13" x14ac:dyDescent="0.25">
      <c r="F7415" t="s">
        <v>8182</v>
      </c>
      <c r="G7415">
        <v>57076</v>
      </c>
      <c r="H7415">
        <v>5970</v>
      </c>
      <c r="I7415" s="25" t="s">
        <v>2644</v>
      </c>
      <c r="J7415" t="s">
        <v>2987</v>
      </c>
      <c r="M7415" s="49"/>
    </row>
    <row r="7416" spans="6:13" x14ac:dyDescent="0.25">
      <c r="F7416" t="s">
        <v>8182</v>
      </c>
      <c r="G7416">
        <v>57072</v>
      </c>
      <c r="H7416">
        <v>5970</v>
      </c>
      <c r="I7416" s="25" t="s">
        <v>2644</v>
      </c>
      <c r="J7416" t="s">
        <v>2987</v>
      </c>
      <c r="M7416" s="49"/>
    </row>
    <row r="7417" spans="6:13" x14ac:dyDescent="0.25">
      <c r="F7417" t="s">
        <v>8182</v>
      </c>
      <c r="G7417">
        <v>57080</v>
      </c>
      <c r="H7417">
        <v>5970</v>
      </c>
      <c r="I7417" s="25" t="s">
        <v>2644</v>
      </c>
      <c r="J7417" t="s">
        <v>2987</v>
      </c>
      <c r="M7417" s="49"/>
    </row>
    <row r="7418" spans="6:13" x14ac:dyDescent="0.25">
      <c r="F7418" t="s">
        <v>8183</v>
      </c>
      <c r="G7418">
        <v>93354</v>
      </c>
      <c r="H7418">
        <v>9273</v>
      </c>
      <c r="I7418" s="25" t="s">
        <v>2671</v>
      </c>
      <c r="J7418" t="s">
        <v>2675</v>
      </c>
      <c r="M7418" s="49"/>
    </row>
    <row r="7419" spans="6:13" x14ac:dyDescent="0.25">
      <c r="F7419" t="s">
        <v>8184</v>
      </c>
      <c r="G7419">
        <v>83313</v>
      </c>
      <c r="H7419">
        <v>9189</v>
      </c>
      <c r="I7419" s="25" t="s">
        <v>2671</v>
      </c>
      <c r="J7419" t="s">
        <v>3028</v>
      </c>
      <c r="M7419" s="49"/>
    </row>
    <row r="7420" spans="6:13" x14ac:dyDescent="0.25">
      <c r="F7420" t="s">
        <v>8185</v>
      </c>
      <c r="G7420">
        <v>22962</v>
      </c>
      <c r="H7420">
        <v>1062</v>
      </c>
      <c r="I7420" s="25" t="s">
        <v>2706</v>
      </c>
      <c r="J7420" t="s">
        <v>2809</v>
      </c>
      <c r="M7420" s="49"/>
    </row>
    <row r="7421" spans="6:13" x14ac:dyDescent="0.25">
      <c r="F7421" t="s">
        <v>8186</v>
      </c>
      <c r="G7421">
        <v>86577</v>
      </c>
      <c r="H7421">
        <v>9771</v>
      </c>
      <c r="I7421" s="25" t="s">
        <v>2671</v>
      </c>
      <c r="J7421" t="s">
        <v>2741</v>
      </c>
      <c r="M7421" s="49"/>
    </row>
    <row r="7422" spans="6:13" x14ac:dyDescent="0.25">
      <c r="F7422" t="s">
        <v>8187</v>
      </c>
      <c r="G7422">
        <v>56427</v>
      </c>
      <c r="H7422">
        <v>7143</v>
      </c>
      <c r="I7422" s="25" t="s">
        <v>2744</v>
      </c>
      <c r="J7422" t="s">
        <v>2952</v>
      </c>
      <c r="M7422" s="49"/>
    </row>
    <row r="7423" spans="6:13" x14ac:dyDescent="0.25">
      <c r="F7423" t="s">
        <v>8188</v>
      </c>
      <c r="G7423">
        <v>24641</v>
      </c>
      <c r="H7423">
        <v>1060</v>
      </c>
      <c r="I7423" s="25" t="s">
        <v>2706</v>
      </c>
      <c r="J7423" t="s">
        <v>2984</v>
      </c>
      <c r="M7423" s="49"/>
    </row>
    <row r="7424" spans="6:13" x14ac:dyDescent="0.25">
      <c r="F7424" t="s">
        <v>8189</v>
      </c>
      <c r="G7424">
        <v>24885</v>
      </c>
      <c r="H7424">
        <v>1059</v>
      </c>
      <c r="I7424" s="25" t="s">
        <v>2706</v>
      </c>
      <c r="J7424" t="s">
        <v>2975</v>
      </c>
      <c r="M7424" s="49"/>
    </row>
    <row r="7425" spans="6:13" x14ac:dyDescent="0.25">
      <c r="F7425" t="s">
        <v>3341</v>
      </c>
      <c r="G7425">
        <v>72488</v>
      </c>
      <c r="H7425">
        <v>8437</v>
      </c>
      <c r="I7425" s="25" t="s">
        <v>2639</v>
      </c>
      <c r="J7425" t="s">
        <v>3341</v>
      </c>
      <c r="M7425" s="49"/>
    </row>
    <row r="7426" spans="6:13" x14ac:dyDescent="0.25">
      <c r="F7426" t="s">
        <v>8190</v>
      </c>
      <c r="G7426">
        <v>72517</v>
      </c>
      <c r="H7426">
        <v>8437</v>
      </c>
      <c r="I7426" s="25" t="s">
        <v>2639</v>
      </c>
      <c r="J7426" t="s">
        <v>3341</v>
      </c>
      <c r="M7426" s="49"/>
    </row>
    <row r="7427" spans="6:13" x14ac:dyDescent="0.25">
      <c r="F7427" t="s">
        <v>8191</v>
      </c>
      <c r="G7427">
        <v>88138</v>
      </c>
      <c r="H7427">
        <v>9776</v>
      </c>
      <c r="I7427" s="25" t="s">
        <v>2671</v>
      </c>
      <c r="J7427" t="s">
        <v>5356</v>
      </c>
      <c r="M7427" s="49"/>
    </row>
    <row r="7428" spans="6:13" x14ac:dyDescent="0.25">
      <c r="F7428" t="s">
        <v>8192</v>
      </c>
      <c r="G7428">
        <v>24887</v>
      </c>
      <c r="H7428">
        <v>1059</v>
      </c>
      <c r="I7428" s="25" t="s">
        <v>2706</v>
      </c>
      <c r="J7428" t="s">
        <v>2975</v>
      </c>
      <c r="M7428" s="49"/>
    </row>
    <row r="7429" spans="6:13" x14ac:dyDescent="0.25">
      <c r="F7429" t="s">
        <v>8193</v>
      </c>
      <c r="G7429">
        <v>94436</v>
      </c>
      <c r="H7429">
        <v>9279</v>
      </c>
      <c r="I7429" s="25" t="s">
        <v>2671</v>
      </c>
      <c r="J7429" t="s">
        <v>4195</v>
      </c>
      <c r="M7429" s="49"/>
    </row>
    <row r="7430" spans="6:13" x14ac:dyDescent="0.25">
      <c r="F7430" t="s">
        <v>8194</v>
      </c>
      <c r="G7430">
        <v>84359</v>
      </c>
      <c r="H7430">
        <v>9277</v>
      </c>
      <c r="I7430" s="25" t="s">
        <v>2671</v>
      </c>
      <c r="J7430" t="s">
        <v>3150</v>
      </c>
      <c r="M7430" s="49"/>
    </row>
    <row r="7431" spans="6:13" x14ac:dyDescent="0.25">
      <c r="F7431" t="s">
        <v>8195</v>
      </c>
      <c r="G7431">
        <v>91245</v>
      </c>
      <c r="H7431">
        <v>9574</v>
      </c>
      <c r="I7431" s="25" t="s">
        <v>2671</v>
      </c>
      <c r="J7431" t="s">
        <v>2912</v>
      </c>
      <c r="M7431" s="49"/>
    </row>
    <row r="7432" spans="6:13" x14ac:dyDescent="0.25">
      <c r="F7432" t="s">
        <v>8196</v>
      </c>
      <c r="G7432">
        <v>52152</v>
      </c>
      <c r="H7432">
        <v>5334</v>
      </c>
      <c r="I7432" s="25" t="s">
        <v>2644</v>
      </c>
      <c r="J7432" t="s">
        <v>2962</v>
      </c>
      <c r="M7432" s="49"/>
    </row>
    <row r="7433" spans="6:13" x14ac:dyDescent="0.25">
      <c r="F7433" t="s">
        <v>8196</v>
      </c>
      <c r="G7433">
        <v>52152</v>
      </c>
      <c r="H7433">
        <v>5334</v>
      </c>
      <c r="I7433" s="25" t="s">
        <v>2644</v>
      </c>
      <c r="J7433" t="s">
        <v>2962</v>
      </c>
      <c r="M7433" s="49"/>
    </row>
    <row r="7434" spans="6:13" x14ac:dyDescent="0.25">
      <c r="F7434" t="s">
        <v>8197</v>
      </c>
      <c r="G7434">
        <v>55469</v>
      </c>
      <c r="H7434">
        <v>7140</v>
      </c>
      <c r="I7434" s="25" t="s">
        <v>2744</v>
      </c>
      <c r="J7434" t="s">
        <v>2950</v>
      </c>
      <c r="M7434" s="49"/>
    </row>
    <row r="7435" spans="6:13" x14ac:dyDescent="0.25">
      <c r="F7435" t="s">
        <v>8198</v>
      </c>
      <c r="G7435">
        <v>72226</v>
      </c>
      <c r="H7435">
        <v>8235</v>
      </c>
      <c r="I7435" s="25" t="s">
        <v>2639</v>
      </c>
      <c r="J7435" t="s">
        <v>3043</v>
      </c>
      <c r="M7435" s="49"/>
    </row>
    <row r="7436" spans="6:13" x14ac:dyDescent="0.25">
      <c r="F7436" t="s">
        <v>8199</v>
      </c>
      <c r="G7436">
        <v>55618</v>
      </c>
      <c r="H7436">
        <v>7133</v>
      </c>
      <c r="I7436" s="25" t="s">
        <v>2744</v>
      </c>
      <c r="J7436" t="s">
        <v>2658</v>
      </c>
      <c r="M7436" s="49"/>
    </row>
    <row r="7437" spans="6:13" x14ac:dyDescent="0.25">
      <c r="F7437" t="s">
        <v>8200</v>
      </c>
      <c r="G7437">
        <v>75397</v>
      </c>
      <c r="H7437">
        <v>8235</v>
      </c>
      <c r="I7437" s="25" t="s">
        <v>2639</v>
      </c>
      <c r="J7437" t="s">
        <v>3043</v>
      </c>
      <c r="M7437" s="49"/>
    </row>
    <row r="7438" spans="6:13" x14ac:dyDescent="0.25">
      <c r="F7438" t="s">
        <v>8200</v>
      </c>
      <c r="G7438">
        <v>75397</v>
      </c>
      <c r="H7438">
        <v>8235</v>
      </c>
      <c r="I7438" s="25" t="s">
        <v>2639</v>
      </c>
      <c r="J7438" t="s">
        <v>3043</v>
      </c>
      <c r="M7438" s="49"/>
    </row>
    <row r="7439" spans="6:13" x14ac:dyDescent="0.25">
      <c r="F7439" t="s">
        <v>8201</v>
      </c>
      <c r="G7439">
        <v>79263</v>
      </c>
      <c r="H7439">
        <v>8316</v>
      </c>
      <c r="I7439" s="25" t="s">
        <v>2639</v>
      </c>
      <c r="J7439" t="s">
        <v>3385</v>
      </c>
      <c r="M7439" s="49"/>
    </row>
    <row r="7440" spans="6:13" x14ac:dyDescent="0.25">
      <c r="F7440" t="s">
        <v>8202</v>
      </c>
      <c r="G7440">
        <v>71069</v>
      </c>
      <c r="H7440">
        <v>8115</v>
      </c>
      <c r="I7440" s="25" t="s">
        <v>2639</v>
      </c>
      <c r="J7440" t="s">
        <v>2843</v>
      </c>
      <c r="M7440" s="49"/>
    </row>
    <row r="7441" spans="6:13" x14ac:dyDescent="0.25">
      <c r="F7441" t="s">
        <v>8202</v>
      </c>
      <c r="G7441">
        <v>71069</v>
      </c>
      <c r="H7441">
        <v>8115</v>
      </c>
      <c r="I7441" s="25" t="s">
        <v>2639</v>
      </c>
      <c r="J7441" t="s">
        <v>2843</v>
      </c>
      <c r="M7441" s="49"/>
    </row>
    <row r="7442" spans="6:13" x14ac:dyDescent="0.25">
      <c r="F7442" t="s">
        <v>8202</v>
      </c>
      <c r="G7442">
        <v>71063</v>
      </c>
      <c r="H7442">
        <v>8115</v>
      </c>
      <c r="I7442" s="25" t="s">
        <v>2639</v>
      </c>
      <c r="J7442" t="s">
        <v>2843</v>
      </c>
      <c r="M7442" s="49"/>
    </row>
    <row r="7443" spans="6:13" x14ac:dyDescent="0.25">
      <c r="F7443" t="s">
        <v>8202</v>
      </c>
      <c r="G7443">
        <v>71065</v>
      </c>
      <c r="H7443">
        <v>8115</v>
      </c>
      <c r="I7443" s="25" t="s">
        <v>2639</v>
      </c>
      <c r="J7443" t="s">
        <v>2843</v>
      </c>
      <c r="M7443" s="49"/>
    </row>
    <row r="7444" spans="6:13" x14ac:dyDescent="0.25">
      <c r="F7444" t="s">
        <v>8202</v>
      </c>
      <c r="G7444">
        <v>71063</v>
      </c>
      <c r="H7444">
        <v>8115</v>
      </c>
      <c r="I7444" s="25" t="s">
        <v>2639</v>
      </c>
      <c r="J7444" t="s">
        <v>2843</v>
      </c>
      <c r="M7444" s="49"/>
    </row>
    <row r="7445" spans="6:13" x14ac:dyDescent="0.25">
      <c r="F7445" t="s">
        <v>8202</v>
      </c>
      <c r="G7445">
        <v>71067</v>
      </c>
      <c r="H7445">
        <v>8115</v>
      </c>
      <c r="I7445" s="25" t="s">
        <v>2639</v>
      </c>
      <c r="J7445" t="s">
        <v>2843</v>
      </c>
      <c r="M7445" s="49"/>
    </row>
    <row r="7446" spans="6:13" x14ac:dyDescent="0.25">
      <c r="F7446" t="s">
        <v>8203</v>
      </c>
      <c r="G7446">
        <v>82404</v>
      </c>
      <c r="H7446">
        <v>9190</v>
      </c>
      <c r="I7446" s="25" t="s">
        <v>2671</v>
      </c>
      <c r="J7446" t="s">
        <v>3038</v>
      </c>
      <c r="M7446" s="49"/>
    </row>
    <row r="7447" spans="6:13" x14ac:dyDescent="0.25">
      <c r="F7447" t="s">
        <v>8204</v>
      </c>
      <c r="G7447">
        <v>78224</v>
      </c>
      <c r="H7447">
        <v>8335</v>
      </c>
      <c r="I7447" s="25" t="s">
        <v>2639</v>
      </c>
      <c r="J7447" t="s">
        <v>2640</v>
      </c>
      <c r="M7447" s="49"/>
    </row>
    <row r="7448" spans="6:13" x14ac:dyDescent="0.25">
      <c r="F7448" t="s">
        <v>8205</v>
      </c>
      <c r="G7448">
        <v>56379</v>
      </c>
      <c r="H7448">
        <v>7141</v>
      </c>
      <c r="I7448" s="25" t="s">
        <v>2744</v>
      </c>
      <c r="J7448" t="s">
        <v>3009</v>
      </c>
      <c r="M7448" s="49"/>
    </row>
    <row r="7449" spans="6:13" x14ac:dyDescent="0.25">
      <c r="F7449" t="s">
        <v>8205</v>
      </c>
      <c r="G7449">
        <v>56379</v>
      </c>
      <c r="H7449">
        <v>7141</v>
      </c>
      <c r="I7449" s="25" t="s">
        <v>2744</v>
      </c>
      <c r="J7449" t="s">
        <v>3009</v>
      </c>
      <c r="M7449" s="49"/>
    </row>
    <row r="7450" spans="6:13" x14ac:dyDescent="0.25">
      <c r="F7450" t="s">
        <v>8205</v>
      </c>
      <c r="G7450">
        <v>56379</v>
      </c>
      <c r="H7450">
        <v>7141</v>
      </c>
      <c r="I7450" s="25" t="s">
        <v>2744</v>
      </c>
      <c r="J7450" t="s">
        <v>3009</v>
      </c>
      <c r="M7450" s="49"/>
    </row>
    <row r="7451" spans="6:13" x14ac:dyDescent="0.25">
      <c r="F7451" t="s">
        <v>8205</v>
      </c>
      <c r="G7451">
        <v>56379</v>
      </c>
      <c r="H7451">
        <v>7141</v>
      </c>
      <c r="I7451" s="25" t="s">
        <v>2744</v>
      </c>
      <c r="J7451" t="s">
        <v>3009</v>
      </c>
      <c r="M7451" s="49"/>
    </row>
    <row r="7452" spans="6:13" x14ac:dyDescent="0.25">
      <c r="F7452" t="s">
        <v>8205</v>
      </c>
      <c r="G7452">
        <v>56379</v>
      </c>
      <c r="H7452">
        <v>7141</v>
      </c>
      <c r="I7452" s="25" t="s">
        <v>2744</v>
      </c>
      <c r="J7452" t="s">
        <v>3009</v>
      </c>
      <c r="M7452" s="49"/>
    </row>
    <row r="7453" spans="6:13" x14ac:dyDescent="0.25">
      <c r="F7453" t="s">
        <v>8206</v>
      </c>
      <c r="G7453">
        <v>35764</v>
      </c>
      <c r="H7453">
        <v>6532</v>
      </c>
      <c r="I7453" s="25" t="s">
        <v>2667</v>
      </c>
      <c r="J7453" t="s">
        <v>3176</v>
      </c>
      <c r="M7453" s="49"/>
    </row>
    <row r="7454" spans="6:13" x14ac:dyDescent="0.25">
      <c r="F7454" t="s">
        <v>8207</v>
      </c>
      <c r="G7454">
        <v>36391</v>
      </c>
      <c r="H7454">
        <v>6435</v>
      </c>
      <c r="I7454" s="25" t="s">
        <v>2667</v>
      </c>
      <c r="J7454" t="s">
        <v>3324</v>
      </c>
      <c r="M7454" s="49"/>
    </row>
    <row r="7455" spans="6:13" x14ac:dyDescent="0.25">
      <c r="F7455" t="s">
        <v>8208</v>
      </c>
      <c r="G7455">
        <v>74889</v>
      </c>
      <c r="H7455">
        <v>8226</v>
      </c>
      <c r="I7455" s="25" t="s">
        <v>2639</v>
      </c>
      <c r="J7455" t="s">
        <v>3063</v>
      </c>
      <c r="M7455" s="49"/>
    </row>
    <row r="7456" spans="6:13" x14ac:dyDescent="0.25">
      <c r="F7456" t="s">
        <v>8209</v>
      </c>
      <c r="G7456">
        <v>76547</v>
      </c>
      <c r="H7456">
        <v>8216</v>
      </c>
      <c r="I7456" s="25" t="s">
        <v>2639</v>
      </c>
      <c r="J7456" t="s">
        <v>3185</v>
      </c>
      <c r="M7456" s="49"/>
    </row>
    <row r="7457" spans="6:13" x14ac:dyDescent="0.25">
      <c r="F7457" t="s">
        <v>8210</v>
      </c>
      <c r="G7457">
        <v>53489</v>
      </c>
      <c r="H7457">
        <v>7131</v>
      </c>
      <c r="I7457" s="25" t="s">
        <v>2744</v>
      </c>
      <c r="J7457" t="s">
        <v>2643</v>
      </c>
      <c r="M7457" s="49"/>
    </row>
    <row r="7458" spans="6:13" x14ac:dyDescent="0.25">
      <c r="F7458" t="s">
        <v>8211</v>
      </c>
      <c r="G7458">
        <v>93161</v>
      </c>
      <c r="H7458">
        <v>9375</v>
      </c>
      <c r="I7458" s="25" t="s">
        <v>2671</v>
      </c>
      <c r="J7458" t="s">
        <v>2986</v>
      </c>
      <c r="M7458" s="49"/>
    </row>
    <row r="7459" spans="6:13" x14ac:dyDescent="0.25">
      <c r="F7459" t="s">
        <v>8212</v>
      </c>
      <c r="G7459">
        <v>67729</v>
      </c>
      <c r="H7459">
        <v>7333</v>
      </c>
      <c r="I7459" s="25" t="s">
        <v>2744</v>
      </c>
      <c r="J7459" t="s">
        <v>2724</v>
      </c>
      <c r="M7459" s="49"/>
    </row>
    <row r="7460" spans="6:13" x14ac:dyDescent="0.25">
      <c r="F7460" t="s">
        <v>8213</v>
      </c>
      <c r="G7460">
        <v>78354</v>
      </c>
      <c r="H7460">
        <v>8435</v>
      </c>
      <c r="I7460" s="25" t="s">
        <v>2639</v>
      </c>
      <c r="J7460" t="s">
        <v>3632</v>
      </c>
      <c r="M7460" s="49"/>
    </row>
    <row r="7461" spans="6:13" x14ac:dyDescent="0.25">
      <c r="F7461" t="s">
        <v>8214</v>
      </c>
      <c r="G7461">
        <v>27419</v>
      </c>
      <c r="H7461">
        <v>3357</v>
      </c>
      <c r="I7461" s="25" t="s">
        <v>2695</v>
      </c>
      <c r="J7461" t="s">
        <v>2960</v>
      </c>
      <c r="M7461" s="49"/>
    </row>
    <row r="7462" spans="6:13" x14ac:dyDescent="0.25">
      <c r="F7462" t="s">
        <v>8215</v>
      </c>
      <c r="G7462">
        <v>55566</v>
      </c>
      <c r="H7462">
        <v>7133</v>
      </c>
      <c r="I7462" s="25" t="s">
        <v>2744</v>
      </c>
      <c r="J7462" t="s">
        <v>2658</v>
      </c>
      <c r="M7462" s="49"/>
    </row>
    <row r="7463" spans="6:13" x14ac:dyDescent="0.25">
      <c r="F7463" t="s">
        <v>8215</v>
      </c>
      <c r="G7463">
        <v>55566</v>
      </c>
      <c r="H7463">
        <v>7133</v>
      </c>
      <c r="I7463" s="25" t="s">
        <v>2744</v>
      </c>
      <c r="J7463" t="s">
        <v>2658</v>
      </c>
      <c r="M7463" s="49"/>
    </row>
    <row r="7464" spans="6:13" x14ac:dyDescent="0.25">
      <c r="F7464" t="s">
        <v>8216</v>
      </c>
      <c r="G7464">
        <v>83139</v>
      </c>
      <c r="H7464">
        <v>9187</v>
      </c>
      <c r="I7464" s="25" t="s">
        <v>2671</v>
      </c>
      <c r="J7464" t="s">
        <v>2866</v>
      </c>
      <c r="M7464" s="49"/>
    </row>
    <row r="7465" spans="6:13" x14ac:dyDescent="0.25">
      <c r="F7465" t="s">
        <v>8217</v>
      </c>
      <c r="G7465">
        <v>21388</v>
      </c>
      <c r="H7465">
        <v>3355</v>
      </c>
      <c r="I7465" s="25" t="s">
        <v>2695</v>
      </c>
      <c r="J7465" t="s">
        <v>2750</v>
      </c>
      <c r="M7465" s="49"/>
    </row>
    <row r="7466" spans="6:13" x14ac:dyDescent="0.25">
      <c r="F7466" t="s">
        <v>2989</v>
      </c>
      <c r="G7466">
        <v>59494</v>
      </c>
      <c r="H7466">
        <v>5974</v>
      </c>
      <c r="I7466" s="25" t="s">
        <v>2644</v>
      </c>
      <c r="J7466" t="s">
        <v>2989</v>
      </c>
      <c r="M7466" s="49"/>
    </row>
    <row r="7467" spans="6:13" x14ac:dyDescent="0.25">
      <c r="F7467" t="s">
        <v>8218</v>
      </c>
      <c r="G7467">
        <v>49751</v>
      </c>
      <c r="H7467">
        <v>3454</v>
      </c>
      <c r="I7467" s="25" t="s">
        <v>2695</v>
      </c>
      <c r="J7467" t="s">
        <v>2739</v>
      </c>
      <c r="M7467" s="49"/>
    </row>
    <row r="7468" spans="6:13" x14ac:dyDescent="0.25">
      <c r="F7468" t="s">
        <v>8219</v>
      </c>
      <c r="G7468">
        <v>2689</v>
      </c>
      <c r="H7468">
        <v>14625</v>
      </c>
      <c r="I7468" s="25" t="s">
        <v>2756</v>
      </c>
      <c r="J7468" t="s">
        <v>2662</v>
      </c>
      <c r="M7468" s="49"/>
    </row>
    <row r="7469" spans="6:13" x14ac:dyDescent="0.25">
      <c r="F7469" t="s">
        <v>8220</v>
      </c>
      <c r="G7469">
        <v>31185</v>
      </c>
      <c r="H7469">
        <v>3254</v>
      </c>
      <c r="I7469" s="25" t="s">
        <v>2695</v>
      </c>
      <c r="J7469" t="s">
        <v>2817</v>
      </c>
      <c r="M7469" s="49"/>
    </row>
    <row r="7470" spans="6:13" x14ac:dyDescent="0.25">
      <c r="F7470" t="s">
        <v>8221</v>
      </c>
      <c r="G7470">
        <v>55487</v>
      </c>
      <c r="H7470">
        <v>7140</v>
      </c>
      <c r="I7470" s="25" t="s">
        <v>2744</v>
      </c>
      <c r="J7470" t="s">
        <v>2950</v>
      </c>
      <c r="M7470" s="49"/>
    </row>
    <row r="7471" spans="6:13" x14ac:dyDescent="0.25">
      <c r="F7471" t="s">
        <v>8222</v>
      </c>
      <c r="G7471">
        <v>34320</v>
      </c>
      <c r="H7471">
        <v>6633</v>
      </c>
      <c r="I7471" s="25" t="s">
        <v>2667</v>
      </c>
      <c r="J7471" t="s">
        <v>2783</v>
      </c>
      <c r="M7471" s="49"/>
    </row>
    <row r="7472" spans="6:13" x14ac:dyDescent="0.25">
      <c r="F7472" t="s">
        <v>8223</v>
      </c>
      <c r="G7472">
        <v>79294</v>
      </c>
      <c r="H7472">
        <v>8315</v>
      </c>
      <c r="I7472" s="25" t="s">
        <v>2639</v>
      </c>
      <c r="J7472" t="s">
        <v>2682</v>
      </c>
      <c r="M7472" s="49"/>
    </row>
    <row r="7473" spans="6:13" x14ac:dyDescent="0.25">
      <c r="F7473" t="s">
        <v>8224</v>
      </c>
      <c r="G7473">
        <v>42655</v>
      </c>
      <c r="H7473">
        <v>5122</v>
      </c>
      <c r="I7473" s="25" t="s">
        <v>2644</v>
      </c>
      <c r="J7473" t="s">
        <v>8225</v>
      </c>
      <c r="M7473" s="49"/>
    </row>
    <row r="7474" spans="6:13" x14ac:dyDescent="0.25">
      <c r="F7474" t="s">
        <v>8224</v>
      </c>
      <c r="G7474">
        <v>42659</v>
      </c>
      <c r="H7474">
        <v>5122</v>
      </c>
      <c r="I7474" s="25" t="s">
        <v>2644</v>
      </c>
      <c r="J7474" t="s">
        <v>8225</v>
      </c>
      <c r="M7474" s="49"/>
    </row>
    <row r="7475" spans="6:13" x14ac:dyDescent="0.25">
      <c r="F7475" t="s">
        <v>8224</v>
      </c>
      <c r="G7475">
        <v>42651</v>
      </c>
      <c r="H7475">
        <v>5122</v>
      </c>
      <c r="I7475" s="25" t="s">
        <v>2644</v>
      </c>
      <c r="J7475" t="s">
        <v>8225</v>
      </c>
      <c r="M7475" s="49"/>
    </row>
    <row r="7476" spans="6:13" x14ac:dyDescent="0.25">
      <c r="F7476" t="s">
        <v>8224</v>
      </c>
      <c r="G7476">
        <v>42719</v>
      </c>
      <c r="H7476">
        <v>5122</v>
      </c>
      <c r="I7476" s="25" t="s">
        <v>2644</v>
      </c>
      <c r="J7476" t="s">
        <v>8225</v>
      </c>
      <c r="M7476" s="49"/>
    </row>
    <row r="7477" spans="6:13" x14ac:dyDescent="0.25">
      <c r="F7477" t="s">
        <v>8224</v>
      </c>
      <c r="G7477">
        <v>42653</v>
      </c>
      <c r="H7477">
        <v>5122</v>
      </c>
      <c r="I7477" s="25" t="s">
        <v>2644</v>
      </c>
      <c r="J7477" t="s">
        <v>8225</v>
      </c>
      <c r="M7477" s="49"/>
    </row>
    <row r="7478" spans="6:13" x14ac:dyDescent="0.25">
      <c r="F7478" t="s">
        <v>8224</v>
      </c>
      <c r="G7478">
        <v>42699</v>
      </c>
      <c r="H7478">
        <v>5122</v>
      </c>
      <c r="I7478" s="25" t="s">
        <v>2644</v>
      </c>
      <c r="J7478" t="s">
        <v>8225</v>
      </c>
      <c r="M7478" s="49"/>
    </row>
    <row r="7479" spans="6:13" x14ac:dyDescent="0.25">
      <c r="F7479" t="s">
        <v>8224</v>
      </c>
      <c r="G7479">
        <v>42657</v>
      </c>
      <c r="H7479">
        <v>5122</v>
      </c>
      <c r="I7479" s="25" t="s">
        <v>2644</v>
      </c>
      <c r="J7479" t="s">
        <v>8225</v>
      </c>
      <c r="M7479" s="49"/>
    </row>
    <row r="7480" spans="6:13" x14ac:dyDescent="0.25">
      <c r="F7480" t="s">
        <v>8224</v>
      </c>
      <c r="G7480">
        <v>42697</v>
      </c>
      <c r="H7480">
        <v>5122</v>
      </c>
      <c r="I7480" s="25" t="s">
        <v>2644</v>
      </c>
      <c r="J7480" t="s">
        <v>8225</v>
      </c>
      <c r="M7480" s="49"/>
    </row>
    <row r="7481" spans="6:13" x14ac:dyDescent="0.25">
      <c r="F7481" t="s">
        <v>8226</v>
      </c>
      <c r="G7481">
        <v>38387</v>
      </c>
      <c r="H7481">
        <v>3154</v>
      </c>
      <c r="I7481" s="25" t="s">
        <v>2695</v>
      </c>
      <c r="J7481" t="s">
        <v>2807</v>
      </c>
      <c r="M7481" s="49"/>
    </row>
    <row r="7482" spans="6:13" x14ac:dyDescent="0.25">
      <c r="F7482" t="s">
        <v>8227</v>
      </c>
      <c r="G7482">
        <v>99759</v>
      </c>
      <c r="H7482">
        <v>16062</v>
      </c>
      <c r="I7482" s="25" t="s">
        <v>3005</v>
      </c>
      <c r="J7482" t="s">
        <v>2106</v>
      </c>
      <c r="M7482" s="49"/>
    </row>
    <row r="7483" spans="6:13" x14ac:dyDescent="0.25">
      <c r="F7483" t="s">
        <v>8228</v>
      </c>
      <c r="G7483">
        <v>35606</v>
      </c>
      <c r="H7483">
        <v>6532</v>
      </c>
      <c r="I7483" s="25" t="s">
        <v>2667</v>
      </c>
      <c r="J7483" t="s">
        <v>3176</v>
      </c>
      <c r="M7483" s="49"/>
    </row>
    <row r="7484" spans="6:13" x14ac:dyDescent="0.25">
      <c r="F7484" t="s">
        <v>8229</v>
      </c>
      <c r="G7484">
        <v>91807</v>
      </c>
      <c r="H7484">
        <v>9577</v>
      </c>
      <c r="I7484" s="25" t="s">
        <v>2671</v>
      </c>
      <c r="J7484" t="s">
        <v>2678</v>
      </c>
      <c r="M7484" s="49"/>
    </row>
    <row r="7485" spans="6:13" x14ac:dyDescent="0.25">
      <c r="F7485" t="s">
        <v>8230</v>
      </c>
      <c r="G7485">
        <v>29614</v>
      </c>
      <c r="H7485">
        <v>3358</v>
      </c>
      <c r="I7485" s="25" t="s">
        <v>2695</v>
      </c>
      <c r="J7485" t="s">
        <v>2992</v>
      </c>
      <c r="M7485" s="49"/>
    </row>
    <row r="7486" spans="6:13" x14ac:dyDescent="0.25">
      <c r="F7486" t="s">
        <v>8231</v>
      </c>
      <c r="G7486">
        <v>29594</v>
      </c>
      <c r="H7486">
        <v>3360</v>
      </c>
      <c r="I7486" s="25" t="s">
        <v>2695</v>
      </c>
      <c r="J7486" t="s">
        <v>3021</v>
      </c>
      <c r="M7486" s="49"/>
    </row>
    <row r="7487" spans="6:13" x14ac:dyDescent="0.25">
      <c r="F7487" t="s">
        <v>8232</v>
      </c>
      <c r="G7487">
        <v>97334</v>
      </c>
      <c r="H7487">
        <v>9675</v>
      </c>
      <c r="I7487" s="25" t="s">
        <v>2671</v>
      </c>
      <c r="J7487" t="s">
        <v>2880</v>
      </c>
      <c r="M7487" s="49"/>
    </row>
    <row r="7488" spans="6:13" x14ac:dyDescent="0.25">
      <c r="F7488" t="s">
        <v>3696</v>
      </c>
      <c r="G7488">
        <v>99610</v>
      </c>
      <c r="H7488">
        <v>16068</v>
      </c>
      <c r="I7488" s="25" t="s">
        <v>3005</v>
      </c>
      <c r="J7488" t="s">
        <v>3696</v>
      </c>
      <c r="M7488" s="49"/>
    </row>
    <row r="7489" spans="6:13" x14ac:dyDescent="0.25">
      <c r="F7489" t="s">
        <v>8233</v>
      </c>
      <c r="G7489">
        <v>99706</v>
      </c>
      <c r="H7489">
        <v>16065</v>
      </c>
      <c r="I7489" s="25" t="s">
        <v>3005</v>
      </c>
      <c r="J7489" t="s">
        <v>3153</v>
      </c>
      <c r="M7489" s="49"/>
    </row>
    <row r="7490" spans="6:13" x14ac:dyDescent="0.25">
      <c r="F7490" t="s">
        <v>2994</v>
      </c>
      <c r="G7490">
        <v>96515</v>
      </c>
      <c r="H7490">
        <v>16072</v>
      </c>
      <c r="I7490" s="25" t="s">
        <v>3005</v>
      </c>
      <c r="J7490" t="s">
        <v>2994</v>
      </c>
      <c r="M7490" s="49"/>
    </row>
    <row r="7491" spans="6:13" x14ac:dyDescent="0.25">
      <c r="F7491" t="s">
        <v>8234</v>
      </c>
      <c r="G7491">
        <v>96242</v>
      </c>
      <c r="H7491">
        <v>9473</v>
      </c>
      <c r="I7491" s="25" t="s">
        <v>2671</v>
      </c>
      <c r="J7491" t="s">
        <v>2798</v>
      </c>
      <c r="M7491" s="49"/>
    </row>
    <row r="7492" spans="6:13" x14ac:dyDescent="0.25">
      <c r="F7492" t="s">
        <v>8235</v>
      </c>
      <c r="G7492">
        <v>94164</v>
      </c>
      <c r="H7492">
        <v>9275</v>
      </c>
      <c r="I7492" s="25" t="s">
        <v>2671</v>
      </c>
      <c r="J7492" t="s">
        <v>2819</v>
      </c>
      <c r="M7492" s="49"/>
    </row>
    <row r="7493" spans="6:13" x14ac:dyDescent="0.25">
      <c r="F7493" t="s">
        <v>8236</v>
      </c>
      <c r="G7493">
        <v>72820</v>
      </c>
      <c r="H7493">
        <v>8415</v>
      </c>
      <c r="I7493" s="25" t="s">
        <v>2639</v>
      </c>
      <c r="J7493" t="s">
        <v>2946</v>
      </c>
      <c r="M7493" s="49"/>
    </row>
    <row r="7494" spans="6:13" x14ac:dyDescent="0.25">
      <c r="F7494" t="s">
        <v>8237</v>
      </c>
      <c r="G7494">
        <v>3249</v>
      </c>
      <c r="H7494">
        <v>12062</v>
      </c>
      <c r="I7494" s="25" t="s">
        <v>2977</v>
      </c>
      <c r="J7494" t="s">
        <v>3310</v>
      </c>
      <c r="M7494" s="49"/>
    </row>
    <row r="7495" spans="6:13" x14ac:dyDescent="0.25">
      <c r="F7495" t="s">
        <v>8238</v>
      </c>
      <c r="G7495">
        <v>47665</v>
      </c>
      <c r="H7495">
        <v>5170</v>
      </c>
      <c r="I7495" s="25" t="s">
        <v>2644</v>
      </c>
      <c r="J7495" t="s">
        <v>2949</v>
      </c>
      <c r="M7495" s="49"/>
    </row>
    <row r="7496" spans="6:13" x14ac:dyDescent="0.25">
      <c r="F7496" t="s">
        <v>8239</v>
      </c>
      <c r="G7496">
        <v>87776</v>
      </c>
      <c r="H7496">
        <v>9778</v>
      </c>
      <c r="I7496" s="25" t="s">
        <v>2671</v>
      </c>
      <c r="J7496" t="s">
        <v>3081</v>
      </c>
      <c r="M7496" s="49"/>
    </row>
    <row r="7497" spans="6:13" x14ac:dyDescent="0.25">
      <c r="F7497" t="s">
        <v>8240</v>
      </c>
      <c r="G7497">
        <v>89567</v>
      </c>
      <c r="H7497">
        <v>8135</v>
      </c>
      <c r="I7497" s="25" t="s">
        <v>2639</v>
      </c>
      <c r="J7497" t="s">
        <v>3437</v>
      </c>
      <c r="M7497" s="49"/>
    </row>
    <row r="7498" spans="6:13" x14ac:dyDescent="0.25">
      <c r="F7498" t="s">
        <v>8241</v>
      </c>
      <c r="G7498">
        <v>87527</v>
      </c>
      <c r="H7498">
        <v>9780</v>
      </c>
      <c r="I7498" s="25" t="s">
        <v>2671</v>
      </c>
      <c r="J7498" t="s">
        <v>2899</v>
      </c>
      <c r="M7498" s="49"/>
    </row>
    <row r="7499" spans="6:13" x14ac:dyDescent="0.25">
      <c r="F7499" t="s">
        <v>8242</v>
      </c>
      <c r="G7499">
        <v>36205</v>
      </c>
      <c r="H7499">
        <v>6636</v>
      </c>
      <c r="I7499" s="25" t="s">
        <v>2667</v>
      </c>
      <c r="J7499" t="s">
        <v>3354</v>
      </c>
      <c r="M7499" s="49"/>
    </row>
    <row r="7500" spans="6:13" x14ac:dyDescent="0.25">
      <c r="F7500" t="s">
        <v>8243</v>
      </c>
      <c r="G7500">
        <v>24966</v>
      </c>
      <c r="H7500">
        <v>1059</v>
      </c>
      <c r="I7500" s="25" t="s">
        <v>2706</v>
      </c>
      <c r="J7500" t="s">
        <v>2975</v>
      </c>
      <c r="M7500" s="49"/>
    </row>
    <row r="7501" spans="6:13" x14ac:dyDescent="0.25">
      <c r="F7501" t="s">
        <v>8244</v>
      </c>
      <c r="G7501">
        <v>27367</v>
      </c>
      <c r="H7501">
        <v>3357</v>
      </c>
      <c r="I7501" s="25" t="s">
        <v>2695</v>
      </c>
      <c r="J7501" t="s">
        <v>2960</v>
      </c>
      <c r="M7501" s="49"/>
    </row>
    <row r="7502" spans="6:13" x14ac:dyDescent="0.25">
      <c r="F7502" t="s">
        <v>8245</v>
      </c>
      <c r="G7502">
        <v>83564</v>
      </c>
      <c r="H7502">
        <v>9187</v>
      </c>
      <c r="I7502" s="25" t="s">
        <v>2671</v>
      </c>
      <c r="J7502" t="s">
        <v>2866</v>
      </c>
      <c r="M7502" s="49"/>
    </row>
    <row r="7503" spans="6:13" x14ac:dyDescent="0.25">
      <c r="F7503" t="s">
        <v>8246</v>
      </c>
      <c r="G7503">
        <v>78549</v>
      </c>
      <c r="H7503">
        <v>8327</v>
      </c>
      <c r="I7503" s="25" t="s">
        <v>2639</v>
      </c>
      <c r="J7503" t="s">
        <v>2898</v>
      </c>
      <c r="M7503" s="49"/>
    </row>
    <row r="7504" spans="6:13" x14ac:dyDescent="0.25">
      <c r="F7504" t="s">
        <v>8247</v>
      </c>
      <c r="G7504">
        <v>91174</v>
      </c>
      <c r="H7504">
        <v>9576</v>
      </c>
      <c r="I7504" s="25" t="s">
        <v>2671</v>
      </c>
      <c r="J7504" t="s">
        <v>2672</v>
      </c>
      <c r="M7504" s="49"/>
    </row>
    <row r="7505" spans="6:13" x14ac:dyDescent="0.25">
      <c r="F7505" t="s">
        <v>8248</v>
      </c>
      <c r="G7505">
        <v>54529</v>
      </c>
      <c r="H7505">
        <v>7232</v>
      </c>
      <c r="I7505" s="25" t="s">
        <v>2744</v>
      </c>
      <c r="J7505" t="s">
        <v>2733</v>
      </c>
      <c r="M7505" s="49"/>
    </row>
    <row r="7506" spans="6:13" x14ac:dyDescent="0.25">
      <c r="F7506" t="s">
        <v>8249</v>
      </c>
      <c r="G7506">
        <v>34286</v>
      </c>
      <c r="H7506">
        <v>6634</v>
      </c>
      <c r="I7506" s="25" t="s">
        <v>2667</v>
      </c>
      <c r="J7506" t="s">
        <v>2981</v>
      </c>
      <c r="M7506" s="49"/>
    </row>
    <row r="7507" spans="6:13" x14ac:dyDescent="0.25">
      <c r="F7507" t="s">
        <v>8250</v>
      </c>
      <c r="G7507">
        <v>17392</v>
      </c>
      <c r="H7507">
        <v>13075</v>
      </c>
      <c r="I7507" s="25" t="s">
        <v>2812</v>
      </c>
      <c r="J7507" t="s">
        <v>2781</v>
      </c>
      <c r="M7507" s="49"/>
    </row>
    <row r="7508" spans="6:13" x14ac:dyDescent="0.25">
      <c r="F7508" t="s">
        <v>8251</v>
      </c>
      <c r="G7508">
        <v>95234</v>
      </c>
      <c r="H7508">
        <v>9475</v>
      </c>
      <c r="I7508" s="25" t="s">
        <v>2671</v>
      </c>
      <c r="J7508" t="s">
        <v>2822</v>
      </c>
      <c r="M7508" s="49"/>
    </row>
    <row r="7509" spans="6:13" x14ac:dyDescent="0.25">
      <c r="F7509" t="s">
        <v>8252</v>
      </c>
      <c r="G7509">
        <v>82447</v>
      </c>
      <c r="H7509">
        <v>9180</v>
      </c>
      <c r="I7509" s="25" t="s">
        <v>2671</v>
      </c>
      <c r="J7509" t="s">
        <v>2768</v>
      </c>
      <c r="M7509" s="49"/>
    </row>
    <row r="7510" spans="6:13" x14ac:dyDescent="0.25">
      <c r="F7510" t="s">
        <v>8253</v>
      </c>
      <c r="G7510">
        <v>56322</v>
      </c>
      <c r="H7510">
        <v>7137</v>
      </c>
      <c r="I7510" s="25" t="s">
        <v>2744</v>
      </c>
      <c r="J7510" t="s">
        <v>2867</v>
      </c>
      <c r="M7510" s="49"/>
    </row>
    <row r="7511" spans="6:13" x14ac:dyDescent="0.25">
      <c r="F7511" t="s">
        <v>8254</v>
      </c>
      <c r="G7511">
        <v>74937</v>
      </c>
      <c r="H7511">
        <v>8226</v>
      </c>
      <c r="I7511" s="25" t="s">
        <v>2639</v>
      </c>
      <c r="J7511" t="s">
        <v>3063</v>
      </c>
      <c r="M7511" s="49"/>
    </row>
    <row r="7512" spans="6:13" x14ac:dyDescent="0.25">
      <c r="F7512" t="s">
        <v>8255</v>
      </c>
      <c r="G7512">
        <v>54662</v>
      </c>
      <c r="H7512">
        <v>7232</v>
      </c>
      <c r="I7512" s="25" t="s">
        <v>2744</v>
      </c>
      <c r="J7512" t="s">
        <v>2733</v>
      </c>
      <c r="M7512" s="49"/>
    </row>
    <row r="7513" spans="6:13" x14ac:dyDescent="0.25">
      <c r="F7513" t="s">
        <v>8256</v>
      </c>
      <c r="G7513">
        <v>95469</v>
      </c>
      <c r="H7513">
        <v>9472</v>
      </c>
      <c r="I7513" s="25" t="s">
        <v>2671</v>
      </c>
      <c r="J7513" t="s">
        <v>2801</v>
      </c>
      <c r="M7513" s="49"/>
    </row>
    <row r="7514" spans="6:13" x14ac:dyDescent="0.25">
      <c r="F7514" t="s">
        <v>8257</v>
      </c>
      <c r="G7514">
        <v>32139</v>
      </c>
      <c r="H7514">
        <v>5758</v>
      </c>
      <c r="I7514" s="25" t="s">
        <v>2644</v>
      </c>
      <c r="J7514" t="s">
        <v>2810</v>
      </c>
      <c r="M7514" s="49"/>
    </row>
    <row r="7515" spans="6:13" x14ac:dyDescent="0.25">
      <c r="F7515" t="s">
        <v>8258</v>
      </c>
      <c r="G7515">
        <v>67346</v>
      </c>
      <c r="H7515">
        <v>7318</v>
      </c>
      <c r="I7515" s="25" t="s">
        <v>2744</v>
      </c>
      <c r="J7515" t="s">
        <v>8259</v>
      </c>
      <c r="M7515" s="49"/>
    </row>
    <row r="7516" spans="6:13" x14ac:dyDescent="0.25">
      <c r="F7516" t="s">
        <v>8260</v>
      </c>
      <c r="G7516">
        <v>94518</v>
      </c>
      <c r="H7516">
        <v>9272</v>
      </c>
      <c r="I7516" s="25" t="s">
        <v>2671</v>
      </c>
      <c r="J7516" t="s">
        <v>2761</v>
      </c>
      <c r="M7516" s="49"/>
    </row>
    <row r="7517" spans="6:13" x14ac:dyDescent="0.25">
      <c r="F7517" t="s">
        <v>8261</v>
      </c>
      <c r="G7517">
        <v>71579</v>
      </c>
      <c r="H7517">
        <v>8119</v>
      </c>
      <c r="I7517" s="25" t="s">
        <v>2639</v>
      </c>
      <c r="J7517" t="s">
        <v>2908</v>
      </c>
      <c r="M7517" s="49"/>
    </row>
    <row r="7518" spans="6:13" x14ac:dyDescent="0.25">
      <c r="F7518" t="s">
        <v>8262</v>
      </c>
      <c r="G7518">
        <v>26474</v>
      </c>
      <c r="H7518">
        <v>3462</v>
      </c>
      <c r="I7518" s="25" t="s">
        <v>2695</v>
      </c>
      <c r="J7518" t="s">
        <v>3054</v>
      </c>
      <c r="M7518" s="49"/>
    </row>
    <row r="7519" spans="6:13" x14ac:dyDescent="0.25">
      <c r="F7519" t="s">
        <v>8263</v>
      </c>
      <c r="G7519">
        <v>66583</v>
      </c>
      <c r="H7519">
        <v>10043</v>
      </c>
      <c r="I7519" s="25" t="s">
        <v>3470</v>
      </c>
      <c r="J7519" t="s">
        <v>4504</v>
      </c>
      <c r="M7519" s="49"/>
    </row>
    <row r="7520" spans="6:13" x14ac:dyDescent="0.25">
      <c r="F7520" t="s">
        <v>8264</v>
      </c>
      <c r="G7520">
        <v>17039</v>
      </c>
      <c r="H7520">
        <v>13071</v>
      </c>
      <c r="I7520" s="25" t="s">
        <v>2812</v>
      </c>
      <c r="J7520" t="s">
        <v>2712</v>
      </c>
      <c r="M7520" s="49"/>
    </row>
    <row r="7521" spans="6:13" x14ac:dyDescent="0.25">
      <c r="F7521" t="s">
        <v>8264</v>
      </c>
      <c r="G7521">
        <v>17039</v>
      </c>
      <c r="H7521">
        <v>13071</v>
      </c>
      <c r="I7521" s="25" t="s">
        <v>2812</v>
      </c>
      <c r="J7521" t="s">
        <v>2712</v>
      </c>
      <c r="M7521" s="49"/>
    </row>
    <row r="7522" spans="6:13" x14ac:dyDescent="0.25">
      <c r="F7522" t="s">
        <v>8265</v>
      </c>
      <c r="G7522">
        <v>19372</v>
      </c>
      <c r="H7522">
        <v>13076</v>
      </c>
      <c r="I7522" s="25" t="s">
        <v>2812</v>
      </c>
      <c r="J7522" t="s">
        <v>2855</v>
      </c>
      <c r="M7522" s="49"/>
    </row>
    <row r="7523" spans="6:13" x14ac:dyDescent="0.25">
      <c r="F7523" t="s">
        <v>8265</v>
      </c>
      <c r="G7523">
        <v>19372</v>
      </c>
      <c r="H7523">
        <v>13076</v>
      </c>
      <c r="I7523" s="25" t="s">
        <v>2812</v>
      </c>
      <c r="J7523" t="s">
        <v>2855</v>
      </c>
      <c r="M7523" s="49"/>
    </row>
    <row r="7524" spans="6:13" x14ac:dyDescent="0.25">
      <c r="F7524" t="s">
        <v>8266</v>
      </c>
      <c r="G7524">
        <v>73565</v>
      </c>
      <c r="H7524">
        <v>8136</v>
      </c>
      <c r="I7524" s="25" t="s">
        <v>2639</v>
      </c>
      <c r="J7524" t="s">
        <v>2660</v>
      </c>
      <c r="M7524" s="49"/>
    </row>
    <row r="7525" spans="6:13" x14ac:dyDescent="0.25">
      <c r="F7525" t="s">
        <v>8267</v>
      </c>
      <c r="G7525">
        <v>29365</v>
      </c>
      <c r="H7525">
        <v>3151</v>
      </c>
      <c r="I7525" s="25" t="s">
        <v>2695</v>
      </c>
      <c r="J7525" t="s">
        <v>2747</v>
      </c>
      <c r="M7525" s="49"/>
    </row>
    <row r="7526" spans="6:13" x14ac:dyDescent="0.25">
      <c r="F7526" t="s">
        <v>8268</v>
      </c>
      <c r="G7526">
        <v>15528</v>
      </c>
      <c r="H7526">
        <v>12067</v>
      </c>
      <c r="I7526" s="25" t="s">
        <v>2977</v>
      </c>
      <c r="J7526" t="s">
        <v>3332</v>
      </c>
      <c r="M7526" s="49"/>
    </row>
    <row r="7527" spans="6:13" x14ac:dyDescent="0.25">
      <c r="F7527" t="s">
        <v>8269</v>
      </c>
      <c r="G7527">
        <v>2979</v>
      </c>
      <c r="H7527">
        <v>14625</v>
      </c>
      <c r="I7527" s="25" t="s">
        <v>2756</v>
      </c>
      <c r="J7527" t="s">
        <v>2662</v>
      </c>
      <c r="M7527" s="49"/>
    </row>
    <row r="7528" spans="6:13" x14ac:dyDescent="0.25">
      <c r="F7528" t="s">
        <v>8270</v>
      </c>
      <c r="G7528">
        <v>3130</v>
      </c>
      <c r="H7528">
        <v>12071</v>
      </c>
      <c r="I7528" s="25" t="s">
        <v>2977</v>
      </c>
      <c r="J7528" t="s">
        <v>3985</v>
      </c>
      <c r="M7528" s="49"/>
    </row>
    <row r="7529" spans="6:13" x14ac:dyDescent="0.25">
      <c r="F7529" t="s">
        <v>8271</v>
      </c>
      <c r="G7529">
        <v>55576</v>
      </c>
      <c r="H7529">
        <v>7133</v>
      </c>
      <c r="I7529" s="25" t="s">
        <v>2744</v>
      </c>
      <c r="J7529" t="s">
        <v>2658</v>
      </c>
      <c r="M7529" s="49"/>
    </row>
    <row r="7530" spans="6:13" x14ac:dyDescent="0.25">
      <c r="F7530" t="s">
        <v>8271</v>
      </c>
      <c r="G7530">
        <v>55576</v>
      </c>
      <c r="H7530">
        <v>7339</v>
      </c>
      <c r="I7530" s="25" t="s">
        <v>2744</v>
      </c>
      <c r="J7530" t="s">
        <v>2859</v>
      </c>
      <c r="M7530" s="49"/>
    </row>
    <row r="7531" spans="6:13" x14ac:dyDescent="0.25">
      <c r="F7531" t="s">
        <v>8272</v>
      </c>
      <c r="G7531">
        <v>31832</v>
      </c>
      <c r="H7531">
        <v>3241</v>
      </c>
      <c r="I7531" s="25" t="s">
        <v>2695</v>
      </c>
      <c r="J7531" t="s">
        <v>2942</v>
      </c>
      <c r="M7531" s="49"/>
    </row>
    <row r="7532" spans="6:13" x14ac:dyDescent="0.25">
      <c r="F7532" t="s">
        <v>8273</v>
      </c>
      <c r="G7532">
        <v>45549</v>
      </c>
      <c r="H7532">
        <v>5954</v>
      </c>
      <c r="I7532" s="25" t="s">
        <v>2644</v>
      </c>
      <c r="J7532" t="s">
        <v>2745</v>
      </c>
      <c r="M7532" s="49"/>
    </row>
    <row r="7533" spans="6:13" x14ac:dyDescent="0.25">
      <c r="F7533" t="s">
        <v>8274</v>
      </c>
      <c r="G7533">
        <v>79837</v>
      </c>
      <c r="H7533">
        <v>8337</v>
      </c>
      <c r="I7533" s="25" t="s">
        <v>2639</v>
      </c>
      <c r="J7533" t="s">
        <v>2869</v>
      </c>
      <c r="M7533" s="49"/>
    </row>
    <row r="7534" spans="6:13" x14ac:dyDescent="0.25">
      <c r="F7534" t="s">
        <v>8275</v>
      </c>
      <c r="G7534">
        <v>9356</v>
      </c>
      <c r="H7534">
        <v>14524</v>
      </c>
      <c r="I7534" s="25" t="s">
        <v>2756</v>
      </c>
      <c r="J7534" t="s">
        <v>4045</v>
      </c>
      <c r="M7534" s="49"/>
    </row>
    <row r="7535" spans="6:13" x14ac:dyDescent="0.25">
      <c r="F7535" t="s">
        <v>8276</v>
      </c>
      <c r="G7535">
        <v>78112</v>
      </c>
      <c r="H7535">
        <v>8326</v>
      </c>
      <c r="I7535" s="25" t="s">
        <v>2639</v>
      </c>
      <c r="J7535" t="s">
        <v>3259</v>
      </c>
      <c r="M7535" s="49"/>
    </row>
    <row r="7536" spans="6:13" x14ac:dyDescent="0.25">
      <c r="F7536" t="s">
        <v>8276</v>
      </c>
      <c r="G7536">
        <v>83368</v>
      </c>
      <c r="H7536">
        <v>9189</v>
      </c>
      <c r="I7536" s="25" t="s">
        <v>2671</v>
      </c>
      <c r="J7536" t="s">
        <v>3028</v>
      </c>
      <c r="M7536" s="49"/>
    </row>
    <row r="7537" spans="6:13" x14ac:dyDescent="0.25">
      <c r="F7537" t="s">
        <v>8277</v>
      </c>
      <c r="G7537">
        <v>72813</v>
      </c>
      <c r="H7537">
        <v>8415</v>
      </c>
      <c r="I7537" s="25" t="s">
        <v>2639</v>
      </c>
      <c r="J7537" t="s">
        <v>2946</v>
      </c>
      <c r="M7537" s="49"/>
    </row>
    <row r="7538" spans="6:13" x14ac:dyDescent="0.25">
      <c r="F7538" t="s">
        <v>8278</v>
      </c>
      <c r="G7538">
        <v>79274</v>
      </c>
      <c r="H7538">
        <v>8315</v>
      </c>
      <c r="I7538" s="25" t="s">
        <v>2639</v>
      </c>
      <c r="J7538" t="s">
        <v>2682</v>
      </c>
      <c r="M7538" s="49"/>
    </row>
    <row r="7539" spans="6:13" x14ac:dyDescent="0.25">
      <c r="F7539" t="s">
        <v>8279</v>
      </c>
      <c r="G7539">
        <v>18198</v>
      </c>
      <c r="H7539">
        <v>13072</v>
      </c>
      <c r="I7539" s="25" t="s">
        <v>2812</v>
      </c>
      <c r="J7539" t="s">
        <v>2657</v>
      </c>
      <c r="M7539" s="49"/>
    </row>
    <row r="7540" spans="6:13" x14ac:dyDescent="0.25">
      <c r="F7540" t="s">
        <v>2779</v>
      </c>
      <c r="G7540">
        <v>21680</v>
      </c>
      <c r="H7540">
        <v>3359</v>
      </c>
      <c r="I7540" s="25" t="s">
        <v>2695</v>
      </c>
      <c r="J7540" t="s">
        <v>2779</v>
      </c>
      <c r="M7540" s="49"/>
    </row>
    <row r="7541" spans="6:13" x14ac:dyDescent="0.25">
      <c r="F7541" t="s">
        <v>2779</v>
      </c>
      <c r="G7541">
        <v>21683</v>
      </c>
      <c r="H7541">
        <v>3359</v>
      </c>
      <c r="I7541" s="25" t="s">
        <v>2695</v>
      </c>
      <c r="J7541" t="s">
        <v>2779</v>
      </c>
      <c r="M7541" s="49"/>
    </row>
    <row r="7542" spans="6:13" x14ac:dyDescent="0.25">
      <c r="F7542" t="s">
        <v>2779</v>
      </c>
      <c r="G7542">
        <v>21684</v>
      </c>
      <c r="H7542">
        <v>3359</v>
      </c>
      <c r="I7542" s="25" t="s">
        <v>2695</v>
      </c>
      <c r="J7542" t="s">
        <v>2779</v>
      </c>
      <c r="M7542" s="49"/>
    </row>
    <row r="7543" spans="6:13" x14ac:dyDescent="0.25">
      <c r="F7543" t="s">
        <v>2779</v>
      </c>
      <c r="G7543">
        <v>21682</v>
      </c>
      <c r="H7543">
        <v>3359</v>
      </c>
      <c r="I7543" s="25" t="s">
        <v>2695</v>
      </c>
      <c r="J7543" t="s">
        <v>2779</v>
      </c>
      <c r="M7543" s="49"/>
    </row>
    <row r="7544" spans="6:13" x14ac:dyDescent="0.25">
      <c r="F7544" t="s">
        <v>8280</v>
      </c>
      <c r="G7544">
        <v>55271</v>
      </c>
      <c r="H7544">
        <v>7339</v>
      </c>
      <c r="I7544" s="25" t="s">
        <v>2744</v>
      </c>
      <c r="J7544" t="s">
        <v>2859</v>
      </c>
      <c r="M7544" s="49"/>
    </row>
    <row r="7545" spans="6:13" x14ac:dyDescent="0.25">
      <c r="F7545" t="s">
        <v>8281</v>
      </c>
      <c r="G7545">
        <v>96187</v>
      </c>
      <c r="H7545">
        <v>9471</v>
      </c>
      <c r="I7545" s="25" t="s">
        <v>2671</v>
      </c>
      <c r="J7545" t="s">
        <v>3013</v>
      </c>
      <c r="M7545" s="49"/>
    </row>
    <row r="7546" spans="6:13" x14ac:dyDescent="0.25">
      <c r="F7546" t="s">
        <v>8282</v>
      </c>
      <c r="G7546">
        <v>26936</v>
      </c>
      <c r="H7546">
        <v>3461</v>
      </c>
      <c r="I7546" s="25" t="s">
        <v>2695</v>
      </c>
      <c r="J7546" t="s">
        <v>3047</v>
      </c>
      <c r="M7546" s="49"/>
    </row>
    <row r="7547" spans="6:13" x14ac:dyDescent="0.25">
      <c r="F7547" t="s">
        <v>8282</v>
      </c>
      <c r="G7547">
        <v>26935</v>
      </c>
      <c r="H7547">
        <v>3461</v>
      </c>
      <c r="I7547" s="25" t="s">
        <v>2695</v>
      </c>
      <c r="J7547" t="s">
        <v>3047</v>
      </c>
      <c r="M7547" s="49"/>
    </row>
    <row r="7548" spans="6:13" x14ac:dyDescent="0.25">
      <c r="F7548" t="s">
        <v>8282</v>
      </c>
      <c r="G7548">
        <v>26937</v>
      </c>
      <c r="H7548">
        <v>3461</v>
      </c>
      <c r="I7548" s="25" t="s">
        <v>2695</v>
      </c>
      <c r="J7548" t="s">
        <v>3047</v>
      </c>
      <c r="M7548" s="49"/>
    </row>
    <row r="7549" spans="6:13" x14ac:dyDescent="0.25">
      <c r="F7549" t="s">
        <v>8283</v>
      </c>
      <c r="G7549">
        <v>92549</v>
      </c>
      <c r="H7549">
        <v>9376</v>
      </c>
      <c r="I7549" s="25" t="s">
        <v>2671</v>
      </c>
      <c r="J7549" t="s">
        <v>3011</v>
      </c>
      <c r="M7549" s="49"/>
    </row>
    <row r="7550" spans="6:13" x14ac:dyDescent="0.25">
      <c r="F7550" t="s">
        <v>8284</v>
      </c>
      <c r="G7550">
        <v>73529</v>
      </c>
      <c r="H7550">
        <v>8117</v>
      </c>
      <c r="I7550" s="25" t="s">
        <v>2639</v>
      </c>
      <c r="J7550" t="s">
        <v>2710</v>
      </c>
      <c r="M7550" s="49"/>
    </row>
    <row r="7551" spans="6:13" x14ac:dyDescent="0.25">
      <c r="F7551" t="s">
        <v>8284</v>
      </c>
      <c r="G7551">
        <v>73529</v>
      </c>
      <c r="H7551">
        <v>8136</v>
      </c>
      <c r="I7551" s="25" t="s">
        <v>2639</v>
      </c>
      <c r="J7551" t="s">
        <v>2660</v>
      </c>
      <c r="M7551" s="49"/>
    </row>
    <row r="7552" spans="6:13" x14ac:dyDescent="0.25">
      <c r="F7552" t="s">
        <v>8284</v>
      </c>
      <c r="G7552">
        <v>73525</v>
      </c>
      <c r="H7552">
        <v>8136</v>
      </c>
      <c r="I7552" s="25" t="s">
        <v>2639</v>
      </c>
      <c r="J7552" t="s">
        <v>2660</v>
      </c>
      <c r="M7552" s="49"/>
    </row>
    <row r="7553" spans="6:13" x14ac:dyDescent="0.25">
      <c r="F7553" t="s">
        <v>8285</v>
      </c>
      <c r="G7553">
        <v>35260</v>
      </c>
      <c r="H7553">
        <v>6534</v>
      </c>
      <c r="I7553" s="25" t="s">
        <v>2667</v>
      </c>
      <c r="J7553" t="s">
        <v>3092</v>
      </c>
      <c r="M7553" s="49"/>
    </row>
    <row r="7554" spans="6:13" x14ac:dyDescent="0.25">
      <c r="F7554" t="s">
        <v>8286</v>
      </c>
      <c r="G7554">
        <v>86391</v>
      </c>
      <c r="H7554">
        <v>9772</v>
      </c>
      <c r="I7554" s="25" t="s">
        <v>2671</v>
      </c>
      <c r="J7554" t="s">
        <v>2738</v>
      </c>
      <c r="M7554" s="49"/>
    </row>
    <row r="7555" spans="6:13" x14ac:dyDescent="0.25">
      <c r="F7555" t="s">
        <v>8287</v>
      </c>
      <c r="G7555">
        <v>31655</v>
      </c>
      <c r="H7555">
        <v>3257</v>
      </c>
      <c r="I7555" s="25" t="s">
        <v>2695</v>
      </c>
      <c r="J7555" t="s">
        <v>2788</v>
      </c>
      <c r="M7555" s="49"/>
    </row>
    <row r="7556" spans="6:13" x14ac:dyDescent="0.25">
      <c r="F7556" t="s">
        <v>8288</v>
      </c>
      <c r="G7556">
        <v>99326</v>
      </c>
      <c r="H7556">
        <v>16070</v>
      </c>
      <c r="I7556" s="25" t="s">
        <v>3005</v>
      </c>
      <c r="J7556" t="s">
        <v>2827</v>
      </c>
      <c r="M7556" s="49"/>
    </row>
    <row r="7557" spans="6:13" x14ac:dyDescent="0.25">
      <c r="F7557" t="s">
        <v>8289</v>
      </c>
      <c r="G7557">
        <v>54589</v>
      </c>
      <c r="H7557">
        <v>7233</v>
      </c>
      <c r="I7557" s="25" t="s">
        <v>2744</v>
      </c>
      <c r="J7557" t="s">
        <v>3037</v>
      </c>
      <c r="M7557" s="49"/>
    </row>
    <row r="7558" spans="6:13" x14ac:dyDescent="0.25">
      <c r="F7558" t="s">
        <v>8290</v>
      </c>
      <c r="G7558">
        <v>97488</v>
      </c>
      <c r="H7558">
        <v>9678</v>
      </c>
      <c r="I7558" s="25" t="s">
        <v>2671</v>
      </c>
      <c r="J7558" t="s">
        <v>3539</v>
      </c>
      <c r="M7558" s="49"/>
    </row>
    <row r="7559" spans="6:13" x14ac:dyDescent="0.25">
      <c r="F7559" t="s">
        <v>8291</v>
      </c>
      <c r="G7559">
        <v>36457</v>
      </c>
      <c r="H7559">
        <v>16063</v>
      </c>
      <c r="I7559" s="25" t="s">
        <v>3005</v>
      </c>
      <c r="J7559" t="s">
        <v>3308</v>
      </c>
      <c r="M7559" s="49"/>
    </row>
    <row r="7560" spans="6:13" x14ac:dyDescent="0.25">
      <c r="F7560" t="s">
        <v>8292</v>
      </c>
      <c r="G7560">
        <v>48703</v>
      </c>
      <c r="H7560">
        <v>5554</v>
      </c>
      <c r="I7560" s="25" t="s">
        <v>2644</v>
      </c>
      <c r="J7560" t="s">
        <v>2676</v>
      </c>
      <c r="M7560" s="49"/>
    </row>
    <row r="7561" spans="6:13" x14ac:dyDescent="0.25">
      <c r="F7561" t="s">
        <v>8293</v>
      </c>
      <c r="G7561">
        <v>37627</v>
      </c>
      <c r="H7561">
        <v>3255</v>
      </c>
      <c r="I7561" s="25" t="s">
        <v>2695</v>
      </c>
      <c r="J7561" t="s">
        <v>3665</v>
      </c>
      <c r="M7561" s="49"/>
    </row>
    <row r="7562" spans="6:13" x14ac:dyDescent="0.25">
      <c r="F7562" t="s">
        <v>8294</v>
      </c>
      <c r="G7562">
        <v>97909</v>
      </c>
      <c r="H7562">
        <v>9676</v>
      </c>
      <c r="I7562" s="25" t="s">
        <v>2671</v>
      </c>
      <c r="J7562" t="s">
        <v>3002</v>
      </c>
      <c r="M7562" s="49"/>
    </row>
    <row r="7563" spans="6:13" x14ac:dyDescent="0.25">
      <c r="F7563" t="s">
        <v>8295</v>
      </c>
      <c r="G7563">
        <v>7646</v>
      </c>
      <c r="H7563">
        <v>16074</v>
      </c>
      <c r="I7563" s="25" t="s">
        <v>3005</v>
      </c>
      <c r="J7563" t="s">
        <v>3292</v>
      </c>
      <c r="M7563" s="49"/>
    </row>
    <row r="7564" spans="6:13" x14ac:dyDescent="0.25">
      <c r="F7564" t="s">
        <v>8296</v>
      </c>
      <c r="G7564">
        <v>95346</v>
      </c>
      <c r="H7564">
        <v>9477</v>
      </c>
      <c r="I7564" s="25" t="s">
        <v>2671</v>
      </c>
      <c r="J7564" t="s">
        <v>5006</v>
      </c>
      <c r="M7564" s="49"/>
    </row>
    <row r="7565" spans="6:13" x14ac:dyDescent="0.25">
      <c r="F7565" t="s">
        <v>8297</v>
      </c>
      <c r="G7565">
        <v>96231</v>
      </c>
      <c r="H7565">
        <v>9478</v>
      </c>
      <c r="I7565" s="25" t="s">
        <v>2671</v>
      </c>
      <c r="J7565" t="s">
        <v>3025</v>
      </c>
      <c r="M7565" s="49"/>
    </row>
    <row r="7566" spans="6:13" x14ac:dyDescent="0.25">
      <c r="F7566" t="s">
        <v>8298</v>
      </c>
      <c r="G7566">
        <v>89195</v>
      </c>
      <c r="H7566">
        <v>8425</v>
      </c>
      <c r="I7566" s="25" t="s">
        <v>2639</v>
      </c>
      <c r="J7566" t="s">
        <v>2648</v>
      </c>
      <c r="M7566" s="49"/>
    </row>
    <row r="7567" spans="6:13" x14ac:dyDescent="0.25">
      <c r="F7567" t="s">
        <v>8299</v>
      </c>
      <c r="G7567">
        <v>94375</v>
      </c>
      <c r="H7567">
        <v>9278</v>
      </c>
      <c r="I7567" s="25" t="s">
        <v>2671</v>
      </c>
      <c r="J7567" t="s">
        <v>2791</v>
      </c>
      <c r="M7567" s="49"/>
    </row>
    <row r="7568" spans="6:13" x14ac:dyDescent="0.25">
      <c r="F7568" t="s">
        <v>8300</v>
      </c>
      <c r="G7568">
        <v>95236</v>
      </c>
      <c r="H7568">
        <v>9475</v>
      </c>
      <c r="I7568" s="25" t="s">
        <v>2671</v>
      </c>
      <c r="J7568" t="s">
        <v>2822</v>
      </c>
      <c r="M7568" s="49"/>
    </row>
    <row r="7569" spans="6:13" x14ac:dyDescent="0.25">
      <c r="F7569" t="s">
        <v>8301</v>
      </c>
      <c r="G7569">
        <v>85134</v>
      </c>
      <c r="H7569">
        <v>9176</v>
      </c>
      <c r="I7569" s="25" t="s">
        <v>2671</v>
      </c>
      <c r="J7569" t="s">
        <v>2723</v>
      </c>
      <c r="M7569" s="49"/>
    </row>
    <row r="7570" spans="6:13" x14ac:dyDescent="0.25">
      <c r="F7570" t="s">
        <v>8302</v>
      </c>
      <c r="G7570">
        <v>93491</v>
      </c>
      <c r="H7570">
        <v>9372</v>
      </c>
      <c r="I7570" s="25" t="s">
        <v>2671</v>
      </c>
      <c r="J7570" t="s">
        <v>3144</v>
      </c>
      <c r="M7570" s="49"/>
    </row>
    <row r="7571" spans="6:13" x14ac:dyDescent="0.25">
      <c r="F7571" t="s">
        <v>8303</v>
      </c>
      <c r="G7571">
        <v>25879</v>
      </c>
      <c r="H7571">
        <v>1059</v>
      </c>
      <c r="I7571" s="25" t="s">
        <v>2706</v>
      </c>
      <c r="J7571" t="s">
        <v>2975</v>
      </c>
      <c r="M7571" s="49"/>
    </row>
    <row r="7572" spans="6:13" x14ac:dyDescent="0.25">
      <c r="F7572" t="s">
        <v>3102</v>
      </c>
      <c r="G7572">
        <v>82319</v>
      </c>
      <c r="H7572">
        <v>9188</v>
      </c>
      <c r="I7572" s="25" t="s">
        <v>2671</v>
      </c>
      <c r="J7572" t="s">
        <v>3102</v>
      </c>
      <c r="M7572" s="49"/>
    </row>
    <row r="7573" spans="6:13" x14ac:dyDescent="0.25">
      <c r="F7573" t="s">
        <v>8304</v>
      </c>
      <c r="G7573">
        <v>72181</v>
      </c>
      <c r="H7573">
        <v>8416</v>
      </c>
      <c r="I7573" s="25" t="s">
        <v>2639</v>
      </c>
      <c r="J7573" t="s">
        <v>3085</v>
      </c>
      <c r="M7573" s="49"/>
    </row>
    <row r="7574" spans="6:13" x14ac:dyDescent="0.25">
      <c r="F7574" t="s">
        <v>8305</v>
      </c>
      <c r="G7574">
        <v>39418</v>
      </c>
      <c r="H7574">
        <v>15089</v>
      </c>
      <c r="I7574" s="25" t="s">
        <v>2862</v>
      </c>
      <c r="J7574" t="s">
        <v>2972</v>
      </c>
      <c r="M7574" s="49"/>
    </row>
    <row r="7575" spans="6:13" x14ac:dyDescent="0.25">
      <c r="F7575" t="s">
        <v>8305</v>
      </c>
      <c r="G7575">
        <v>39443</v>
      </c>
      <c r="H7575">
        <v>15089</v>
      </c>
      <c r="I7575" s="25" t="s">
        <v>2862</v>
      </c>
      <c r="J7575" t="s">
        <v>2972</v>
      </c>
      <c r="M7575" s="49"/>
    </row>
    <row r="7576" spans="6:13" x14ac:dyDescent="0.25">
      <c r="F7576" t="s">
        <v>8305</v>
      </c>
      <c r="G7576">
        <v>39446</v>
      </c>
      <c r="H7576">
        <v>15089</v>
      </c>
      <c r="I7576" s="25" t="s">
        <v>2862</v>
      </c>
      <c r="J7576" t="s">
        <v>2972</v>
      </c>
      <c r="M7576" s="49"/>
    </row>
    <row r="7577" spans="6:13" x14ac:dyDescent="0.25">
      <c r="F7577" t="s">
        <v>8306</v>
      </c>
      <c r="G7577">
        <v>55568</v>
      </c>
      <c r="H7577">
        <v>7133</v>
      </c>
      <c r="I7577" s="25" t="s">
        <v>2744</v>
      </c>
      <c r="J7577" t="s">
        <v>2658</v>
      </c>
      <c r="M7577" s="49"/>
    </row>
    <row r="7578" spans="6:13" x14ac:dyDescent="0.25">
      <c r="F7578" t="s">
        <v>8307</v>
      </c>
      <c r="G7578">
        <v>79219</v>
      </c>
      <c r="H7578">
        <v>8315</v>
      </c>
      <c r="I7578" s="25" t="s">
        <v>2639</v>
      </c>
      <c r="J7578" t="s">
        <v>2682</v>
      </c>
      <c r="M7578" s="49"/>
    </row>
    <row r="7579" spans="6:13" x14ac:dyDescent="0.25">
      <c r="F7579" t="s">
        <v>8308</v>
      </c>
      <c r="G7579">
        <v>34355</v>
      </c>
      <c r="H7579">
        <v>3159</v>
      </c>
      <c r="I7579" s="25" t="s">
        <v>2695</v>
      </c>
      <c r="J7579" t="s">
        <v>2714</v>
      </c>
      <c r="M7579" s="49"/>
    </row>
    <row r="7580" spans="6:13" x14ac:dyDescent="0.25">
      <c r="F7580" t="s">
        <v>8308</v>
      </c>
      <c r="G7580">
        <v>35460</v>
      </c>
      <c r="H7580">
        <v>6531</v>
      </c>
      <c r="I7580" s="25" t="s">
        <v>2667</v>
      </c>
      <c r="J7580" t="s">
        <v>2927</v>
      </c>
      <c r="M7580" s="49"/>
    </row>
    <row r="7581" spans="6:13" x14ac:dyDescent="0.25">
      <c r="F7581" t="s">
        <v>8308</v>
      </c>
      <c r="G7581">
        <v>34355</v>
      </c>
      <c r="H7581">
        <v>6611</v>
      </c>
      <c r="I7581" s="25" t="s">
        <v>2667</v>
      </c>
      <c r="J7581" t="s">
        <v>5823</v>
      </c>
      <c r="M7581" s="49"/>
    </row>
    <row r="7582" spans="6:13" x14ac:dyDescent="0.25">
      <c r="F7582" t="s">
        <v>8309</v>
      </c>
      <c r="G7582">
        <v>17153</v>
      </c>
      <c r="H7582">
        <v>13071</v>
      </c>
      <c r="I7582" s="25" t="s">
        <v>2812</v>
      </c>
      <c r="J7582" t="s">
        <v>2712</v>
      </c>
      <c r="M7582" s="49"/>
    </row>
    <row r="7583" spans="6:13" x14ac:dyDescent="0.25">
      <c r="F7583" t="s">
        <v>8310</v>
      </c>
      <c r="G7583">
        <v>49777</v>
      </c>
      <c r="H7583">
        <v>3454</v>
      </c>
      <c r="I7583" s="25" t="s">
        <v>2695</v>
      </c>
      <c r="J7583" t="s">
        <v>2739</v>
      </c>
      <c r="M7583" s="49"/>
    </row>
    <row r="7584" spans="6:13" x14ac:dyDescent="0.25">
      <c r="F7584" t="s">
        <v>8311</v>
      </c>
      <c r="G7584">
        <v>35239</v>
      </c>
      <c r="H7584">
        <v>6534</v>
      </c>
      <c r="I7584" s="25" t="s">
        <v>2667</v>
      </c>
      <c r="J7584" t="s">
        <v>3092</v>
      </c>
      <c r="M7584" s="49"/>
    </row>
    <row r="7585" spans="6:13" x14ac:dyDescent="0.25">
      <c r="F7585" t="s">
        <v>8312</v>
      </c>
      <c r="G7585">
        <v>96135</v>
      </c>
      <c r="H7585">
        <v>9471</v>
      </c>
      <c r="I7585" s="25" t="s">
        <v>2671</v>
      </c>
      <c r="J7585" t="s">
        <v>3013</v>
      </c>
      <c r="M7585" s="49"/>
    </row>
    <row r="7586" spans="6:13" x14ac:dyDescent="0.25">
      <c r="F7586" t="s">
        <v>8313</v>
      </c>
      <c r="G7586">
        <v>79252</v>
      </c>
      <c r="H7586">
        <v>8315</v>
      </c>
      <c r="I7586" s="25" t="s">
        <v>2639</v>
      </c>
      <c r="J7586" t="s">
        <v>2682</v>
      </c>
      <c r="M7586" s="49"/>
    </row>
    <row r="7587" spans="6:13" x14ac:dyDescent="0.25">
      <c r="F7587" t="s">
        <v>8314</v>
      </c>
      <c r="G7587">
        <v>31634</v>
      </c>
      <c r="H7587">
        <v>3256</v>
      </c>
      <c r="I7587" s="25" t="s">
        <v>2695</v>
      </c>
      <c r="J7587" t="s">
        <v>2892</v>
      </c>
      <c r="M7587" s="49"/>
    </row>
    <row r="7588" spans="6:13" x14ac:dyDescent="0.25">
      <c r="F7588" t="s">
        <v>8315</v>
      </c>
      <c r="G7588">
        <v>57614</v>
      </c>
      <c r="H7588">
        <v>7132</v>
      </c>
      <c r="I7588" s="25" t="s">
        <v>2744</v>
      </c>
      <c r="J7588" t="s">
        <v>3022</v>
      </c>
      <c r="M7588" s="49"/>
    </row>
    <row r="7589" spans="6:13" x14ac:dyDescent="0.25">
      <c r="F7589" t="s">
        <v>8315</v>
      </c>
      <c r="G7589">
        <v>57614</v>
      </c>
      <c r="H7589">
        <v>7138</v>
      </c>
      <c r="I7589" s="25" t="s">
        <v>2744</v>
      </c>
      <c r="J7589" t="s">
        <v>3110</v>
      </c>
      <c r="M7589" s="49"/>
    </row>
    <row r="7590" spans="6:13" x14ac:dyDescent="0.25">
      <c r="F7590" t="s">
        <v>8315</v>
      </c>
      <c r="G7590">
        <v>57614</v>
      </c>
      <c r="H7590">
        <v>7143</v>
      </c>
      <c r="I7590" s="25" t="s">
        <v>2744</v>
      </c>
      <c r="J7590" t="s">
        <v>2952</v>
      </c>
      <c r="M7590" s="49"/>
    </row>
    <row r="7591" spans="6:13" x14ac:dyDescent="0.25">
      <c r="F7591" t="s">
        <v>8316</v>
      </c>
      <c r="G7591">
        <v>90547</v>
      </c>
      <c r="H7591">
        <v>9573</v>
      </c>
      <c r="I7591" s="25" t="s">
        <v>2671</v>
      </c>
      <c r="J7591" t="s">
        <v>3087</v>
      </c>
      <c r="M7591" s="49"/>
    </row>
    <row r="7592" spans="6:13" x14ac:dyDescent="0.25">
      <c r="F7592" t="s">
        <v>8317</v>
      </c>
      <c r="G7592">
        <v>83371</v>
      </c>
      <c r="H7592">
        <v>9189</v>
      </c>
      <c r="I7592" s="25" t="s">
        <v>2671</v>
      </c>
      <c r="J7592" t="s">
        <v>3028</v>
      </c>
      <c r="M7592" s="49"/>
    </row>
    <row r="7593" spans="6:13" x14ac:dyDescent="0.25">
      <c r="F7593" t="s">
        <v>8318</v>
      </c>
      <c r="G7593">
        <v>77790</v>
      </c>
      <c r="H7593">
        <v>8317</v>
      </c>
      <c r="I7593" s="25" t="s">
        <v>2639</v>
      </c>
      <c r="J7593" t="s">
        <v>2692</v>
      </c>
      <c r="M7593" s="49"/>
    </row>
    <row r="7594" spans="6:13" x14ac:dyDescent="0.25">
      <c r="F7594" t="s">
        <v>8318</v>
      </c>
      <c r="G7594">
        <v>94377</v>
      </c>
      <c r="H7594">
        <v>9278</v>
      </c>
      <c r="I7594" s="25" t="s">
        <v>2671</v>
      </c>
      <c r="J7594" t="s">
        <v>2791</v>
      </c>
      <c r="M7594" s="49"/>
    </row>
    <row r="7595" spans="6:13" x14ac:dyDescent="0.25">
      <c r="F7595" t="s">
        <v>8318</v>
      </c>
      <c r="G7595">
        <v>96523</v>
      </c>
      <c r="H7595">
        <v>16072</v>
      </c>
      <c r="I7595" s="25" t="s">
        <v>3005</v>
      </c>
      <c r="J7595" t="s">
        <v>2994</v>
      </c>
      <c r="M7595" s="49"/>
    </row>
    <row r="7596" spans="6:13" x14ac:dyDescent="0.25">
      <c r="F7596" t="s">
        <v>8319</v>
      </c>
      <c r="G7596">
        <v>36396</v>
      </c>
      <c r="H7596">
        <v>6435</v>
      </c>
      <c r="I7596" s="25" t="s">
        <v>2667</v>
      </c>
      <c r="J7596" t="s">
        <v>3324</v>
      </c>
      <c r="M7596" s="49"/>
    </row>
    <row r="7597" spans="6:13" x14ac:dyDescent="0.25">
      <c r="F7597" t="s">
        <v>8320</v>
      </c>
      <c r="G7597">
        <v>61449</v>
      </c>
      <c r="H7597">
        <v>6434</v>
      </c>
      <c r="I7597" s="25" t="s">
        <v>2667</v>
      </c>
      <c r="J7597" t="s">
        <v>3285</v>
      </c>
      <c r="M7597" s="49"/>
    </row>
    <row r="7598" spans="6:13" x14ac:dyDescent="0.25">
      <c r="F7598" t="s">
        <v>8321</v>
      </c>
      <c r="G7598">
        <v>96361</v>
      </c>
      <c r="H7598">
        <v>9476</v>
      </c>
      <c r="I7598" s="25" t="s">
        <v>2671</v>
      </c>
      <c r="J7598" t="s">
        <v>6056</v>
      </c>
      <c r="M7598" s="49"/>
    </row>
    <row r="7599" spans="6:13" x14ac:dyDescent="0.25">
      <c r="F7599" t="s">
        <v>8322</v>
      </c>
      <c r="G7599">
        <v>67808</v>
      </c>
      <c r="H7599">
        <v>7333</v>
      </c>
      <c r="I7599" s="25" t="s">
        <v>2744</v>
      </c>
      <c r="J7599" t="s">
        <v>2724</v>
      </c>
      <c r="M7599" s="49"/>
    </row>
    <row r="7600" spans="6:13" x14ac:dyDescent="0.25">
      <c r="F7600" t="s">
        <v>8322</v>
      </c>
      <c r="G7600">
        <v>67808</v>
      </c>
      <c r="H7600">
        <v>7333</v>
      </c>
      <c r="I7600" s="25" t="s">
        <v>2744</v>
      </c>
      <c r="J7600" t="s">
        <v>2724</v>
      </c>
      <c r="M7600" s="49"/>
    </row>
    <row r="7601" spans="6:13" x14ac:dyDescent="0.25">
      <c r="F7601" t="s">
        <v>8322</v>
      </c>
      <c r="G7601">
        <v>67808</v>
      </c>
      <c r="H7601">
        <v>7333</v>
      </c>
      <c r="I7601" s="25" t="s">
        <v>2744</v>
      </c>
      <c r="J7601" t="s">
        <v>2724</v>
      </c>
      <c r="M7601" s="49"/>
    </row>
    <row r="7602" spans="6:13" x14ac:dyDescent="0.25">
      <c r="F7602" t="s">
        <v>8322</v>
      </c>
      <c r="G7602">
        <v>67808</v>
      </c>
      <c r="H7602">
        <v>7333</v>
      </c>
      <c r="I7602" s="25" t="s">
        <v>2744</v>
      </c>
      <c r="J7602" t="s">
        <v>2724</v>
      </c>
      <c r="M7602" s="49"/>
    </row>
    <row r="7603" spans="6:13" x14ac:dyDescent="0.25">
      <c r="F7603" t="s">
        <v>8322</v>
      </c>
      <c r="G7603">
        <v>67808</v>
      </c>
      <c r="H7603">
        <v>7333</v>
      </c>
      <c r="I7603" s="25" t="s">
        <v>2744</v>
      </c>
      <c r="J7603" t="s">
        <v>2724</v>
      </c>
      <c r="M7603" s="49"/>
    </row>
    <row r="7604" spans="6:13" x14ac:dyDescent="0.25">
      <c r="F7604" t="s">
        <v>8323</v>
      </c>
      <c r="G7604">
        <v>98587</v>
      </c>
      <c r="H7604">
        <v>16066</v>
      </c>
      <c r="I7604" s="25" t="s">
        <v>3005</v>
      </c>
      <c r="J7604" t="s">
        <v>2979</v>
      </c>
      <c r="M7604" s="49"/>
    </row>
    <row r="7605" spans="6:13" x14ac:dyDescent="0.25">
      <c r="F7605" t="s">
        <v>8324</v>
      </c>
      <c r="G7605">
        <v>92449</v>
      </c>
      <c r="H7605">
        <v>9376</v>
      </c>
      <c r="I7605" s="25" t="s">
        <v>2671</v>
      </c>
      <c r="J7605" t="s">
        <v>3011</v>
      </c>
      <c r="M7605" s="49"/>
    </row>
    <row r="7606" spans="6:13" x14ac:dyDescent="0.25">
      <c r="F7606" t="s">
        <v>8324</v>
      </c>
      <c r="G7606">
        <v>8237</v>
      </c>
      <c r="H7606">
        <v>14523</v>
      </c>
      <c r="I7606" s="25" t="s">
        <v>2756</v>
      </c>
      <c r="J7606" t="s">
        <v>2757</v>
      </c>
      <c r="M7606" s="49"/>
    </row>
    <row r="7607" spans="6:13" x14ac:dyDescent="0.25">
      <c r="F7607" t="s">
        <v>8325</v>
      </c>
      <c r="G7607">
        <v>24972</v>
      </c>
      <c r="H7607">
        <v>1059</v>
      </c>
      <c r="I7607" s="25" t="s">
        <v>2706</v>
      </c>
      <c r="J7607" t="s">
        <v>2975</v>
      </c>
      <c r="M7607" s="49"/>
    </row>
    <row r="7608" spans="6:13" x14ac:dyDescent="0.25">
      <c r="F7608" t="s">
        <v>2998</v>
      </c>
      <c r="G7608">
        <v>22964</v>
      </c>
      <c r="H7608">
        <v>1062</v>
      </c>
      <c r="I7608" s="25" t="s">
        <v>2706</v>
      </c>
      <c r="J7608" t="s">
        <v>2809</v>
      </c>
      <c r="M7608" s="49"/>
    </row>
    <row r="7609" spans="6:13" x14ac:dyDescent="0.25">
      <c r="F7609" t="s">
        <v>8326</v>
      </c>
      <c r="G7609">
        <v>82297</v>
      </c>
      <c r="H7609">
        <v>9771</v>
      </c>
      <c r="I7609" s="25" t="s">
        <v>2671</v>
      </c>
      <c r="J7609" t="s">
        <v>2741</v>
      </c>
      <c r="M7609" s="49"/>
    </row>
    <row r="7610" spans="6:13" x14ac:dyDescent="0.25">
      <c r="F7610" t="s">
        <v>8327</v>
      </c>
      <c r="G7610">
        <v>79585</v>
      </c>
      <c r="H7610">
        <v>8336</v>
      </c>
      <c r="I7610" s="25" t="s">
        <v>2639</v>
      </c>
      <c r="J7610" t="s">
        <v>2848</v>
      </c>
      <c r="M7610" s="49"/>
    </row>
    <row r="7611" spans="6:13" x14ac:dyDescent="0.25">
      <c r="F7611" t="s">
        <v>8328</v>
      </c>
      <c r="G7611">
        <v>71144</v>
      </c>
      <c r="H7611">
        <v>8115</v>
      </c>
      <c r="I7611" s="25" t="s">
        <v>2639</v>
      </c>
      <c r="J7611" t="s">
        <v>2843</v>
      </c>
      <c r="M7611" s="49"/>
    </row>
    <row r="7612" spans="6:13" x14ac:dyDescent="0.25">
      <c r="F7612" t="s">
        <v>8329</v>
      </c>
      <c r="G7612">
        <v>24888</v>
      </c>
      <c r="H7612">
        <v>1059</v>
      </c>
      <c r="I7612" s="25" t="s">
        <v>2706</v>
      </c>
      <c r="J7612" t="s">
        <v>2975</v>
      </c>
      <c r="M7612" s="49"/>
    </row>
    <row r="7613" spans="6:13" x14ac:dyDescent="0.25">
      <c r="F7613" t="s">
        <v>8329</v>
      </c>
      <c r="G7613">
        <v>49439</v>
      </c>
      <c r="H7613">
        <v>3460</v>
      </c>
      <c r="I7613" s="25" t="s">
        <v>2695</v>
      </c>
      <c r="J7613" t="s">
        <v>3029</v>
      </c>
      <c r="M7613" s="49"/>
    </row>
    <row r="7614" spans="6:13" x14ac:dyDescent="0.25">
      <c r="F7614" t="s">
        <v>8329</v>
      </c>
      <c r="G7614">
        <v>97854</v>
      </c>
      <c r="H7614">
        <v>9677</v>
      </c>
      <c r="I7614" s="25" t="s">
        <v>2671</v>
      </c>
      <c r="J7614" t="s">
        <v>3148</v>
      </c>
      <c r="M7614" s="49"/>
    </row>
    <row r="7615" spans="6:13" x14ac:dyDescent="0.25">
      <c r="F7615" t="s">
        <v>3000</v>
      </c>
      <c r="G7615">
        <v>48565</v>
      </c>
      <c r="H7615">
        <v>5566</v>
      </c>
      <c r="I7615" s="25" t="s">
        <v>2644</v>
      </c>
      <c r="J7615" t="s">
        <v>3000</v>
      </c>
      <c r="M7615" s="49"/>
    </row>
    <row r="7616" spans="6:13" x14ac:dyDescent="0.25">
      <c r="F7616" t="s">
        <v>8330</v>
      </c>
      <c r="G7616">
        <v>86989</v>
      </c>
      <c r="H7616">
        <v>9190</v>
      </c>
      <c r="I7616" s="25" t="s">
        <v>2671</v>
      </c>
      <c r="J7616" t="s">
        <v>3038</v>
      </c>
      <c r="M7616" s="49"/>
    </row>
    <row r="7617" spans="6:13" x14ac:dyDescent="0.25">
      <c r="F7617" t="s">
        <v>8331</v>
      </c>
      <c r="G7617">
        <v>33803</v>
      </c>
      <c r="H7617">
        <v>5754</v>
      </c>
      <c r="I7617" s="25" t="s">
        <v>2644</v>
      </c>
      <c r="J7617" t="s">
        <v>2786</v>
      </c>
      <c r="M7617" s="49"/>
    </row>
    <row r="7618" spans="6:13" x14ac:dyDescent="0.25">
      <c r="F7618" t="s">
        <v>8332</v>
      </c>
      <c r="G7618">
        <v>32839</v>
      </c>
      <c r="H7618">
        <v>5762</v>
      </c>
      <c r="I7618" s="25" t="s">
        <v>2644</v>
      </c>
      <c r="J7618" t="s">
        <v>2824</v>
      </c>
      <c r="M7618" s="49"/>
    </row>
    <row r="7619" spans="6:13" x14ac:dyDescent="0.25">
      <c r="F7619" t="s">
        <v>8333</v>
      </c>
      <c r="G7619">
        <v>89555</v>
      </c>
      <c r="H7619">
        <v>8135</v>
      </c>
      <c r="I7619" s="25" t="s">
        <v>2639</v>
      </c>
      <c r="J7619" t="s">
        <v>3437</v>
      </c>
      <c r="M7619" s="49"/>
    </row>
    <row r="7620" spans="6:13" x14ac:dyDescent="0.25">
      <c r="F7620" t="s">
        <v>8334</v>
      </c>
      <c r="G7620">
        <v>71711</v>
      </c>
      <c r="H7620">
        <v>8118</v>
      </c>
      <c r="I7620" s="25" t="s">
        <v>2639</v>
      </c>
      <c r="J7620" t="s">
        <v>2763</v>
      </c>
      <c r="M7620" s="49"/>
    </row>
    <row r="7621" spans="6:13" x14ac:dyDescent="0.25">
      <c r="F7621" t="s">
        <v>8335</v>
      </c>
      <c r="G7621">
        <v>85643</v>
      </c>
      <c r="H7621">
        <v>9175</v>
      </c>
      <c r="I7621" s="25" t="s">
        <v>2671</v>
      </c>
      <c r="J7621" t="s">
        <v>3121</v>
      </c>
      <c r="M7621" s="49"/>
    </row>
    <row r="7622" spans="6:13" x14ac:dyDescent="0.25">
      <c r="F7622" t="s">
        <v>8336</v>
      </c>
      <c r="G7622">
        <v>29367</v>
      </c>
      <c r="H7622">
        <v>3151</v>
      </c>
      <c r="I7622" s="25" t="s">
        <v>2695</v>
      </c>
      <c r="J7622" t="s">
        <v>2747</v>
      </c>
      <c r="M7622" s="49"/>
    </row>
    <row r="7623" spans="6:13" x14ac:dyDescent="0.25">
      <c r="F7623" t="s">
        <v>8337</v>
      </c>
      <c r="G7623">
        <v>84439</v>
      </c>
      <c r="H7623">
        <v>9177</v>
      </c>
      <c r="I7623" s="25" t="s">
        <v>2671</v>
      </c>
      <c r="J7623" t="s">
        <v>3536</v>
      </c>
      <c r="M7623" s="49"/>
    </row>
    <row r="7624" spans="6:13" x14ac:dyDescent="0.25">
      <c r="F7624" t="s">
        <v>8338</v>
      </c>
      <c r="G7624">
        <v>76479</v>
      </c>
      <c r="H7624">
        <v>8216</v>
      </c>
      <c r="I7624" s="25" t="s">
        <v>2639</v>
      </c>
      <c r="J7624" t="s">
        <v>3185</v>
      </c>
      <c r="M7624" s="49"/>
    </row>
    <row r="7625" spans="6:13" x14ac:dyDescent="0.25">
      <c r="F7625" t="s">
        <v>8339</v>
      </c>
      <c r="G7625">
        <v>91628</v>
      </c>
      <c r="H7625">
        <v>9571</v>
      </c>
      <c r="I7625" s="25" t="s">
        <v>2671</v>
      </c>
      <c r="J7625" t="s">
        <v>2734</v>
      </c>
      <c r="M7625" s="49"/>
    </row>
    <row r="7626" spans="6:13" x14ac:dyDescent="0.25">
      <c r="F7626" t="s">
        <v>8340</v>
      </c>
      <c r="G7626">
        <v>76872</v>
      </c>
      <c r="H7626">
        <v>7334</v>
      </c>
      <c r="I7626" s="25" t="s">
        <v>2744</v>
      </c>
      <c r="J7626" t="s">
        <v>3494</v>
      </c>
      <c r="M7626" s="49"/>
    </row>
    <row r="7627" spans="6:13" x14ac:dyDescent="0.25">
      <c r="F7627" t="s">
        <v>8340</v>
      </c>
      <c r="G7627">
        <v>76872</v>
      </c>
      <c r="H7627">
        <v>7337</v>
      </c>
      <c r="I7627" s="25" t="s">
        <v>2744</v>
      </c>
      <c r="J7627" t="s">
        <v>2877</v>
      </c>
      <c r="M7627" s="49"/>
    </row>
    <row r="7628" spans="6:13" x14ac:dyDescent="0.25">
      <c r="F7628" t="s">
        <v>8341</v>
      </c>
      <c r="G7628">
        <v>66879</v>
      </c>
      <c r="H7628">
        <v>7335</v>
      </c>
      <c r="I7628" s="25" t="s">
        <v>2744</v>
      </c>
      <c r="J7628" t="s">
        <v>3464</v>
      </c>
      <c r="M7628" s="49"/>
    </row>
    <row r="7629" spans="6:13" x14ac:dyDescent="0.25">
      <c r="F7629" t="s">
        <v>8341</v>
      </c>
      <c r="G7629">
        <v>66879</v>
      </c>
      <c r="H7629">
        <v>7336</v>
      </c>
      <c r="I7629" s="25" t="s">
        <v>2744</v>
      </c>
      <c r="J7629" t="s">
        <v>2837</v>
      </c>
      <c r="M7629" s="49"/>
    </row>
    <row r="7630" spans="6:13" x14ac:dyDescent="0.25">
      <c r="F7630" t="s">
        <v>8342</v>
      </c>
      <c r="G7630">
        <v>96349</v>
      </c>
      <c r="H7630">
        <v>9476</v>
      </c>
      <c r="I7630" s="25" t="s">
        <v>2671</v>
      </c>
      <c r="J7630" t="s">
        <v>6056</v>
      </c>
      <c r="M7630" s="49"/>
    </row>
    <row r="7631" spans="6:13" x14ac:dyDescent="0.25">
      <c r="F7631" t="s">
        <v>8343</v>
      </c>
      <c r="G7631">
        <v>78256</v>
      </c>
      <c r="H7631">
        <v>8335</v>
      </c>
      <c r="I7631" s="25" t="s">
        <v>2639</v>
      </c>
      <c r="J7631" t="s">
        <v>2640</v>
      </c>
      <c r="M7631" s="49"/>
    </row>
    <row r="7632" spans="6:13" x14ac:dyDescent="0.25">
      <c r="F7632" t="s">
        <v>8344</v>
      </c>
      <c r="G7632">
        <v>21435</v>
      </c>
      <c r="H7632">
        <v>3353</v>
      </c>
      <c r="I7632" s="25" t="s">
        <v>2695</v>
      </c>
      <c r="J7632" t="s">
        <v>2797</v>
      </c>
      <c r="M7632" s="49"/>
    </row>
    <row r="7633" spans="6:13" x14ac:dyDescent="0.25">
      <c r="F7633" t="s">
        <v>8345</v>
      </c>
      <c r="G7633">
        <v>32351</v>
      </c>
      <c r="H7633">
        <v>5770</v>
      </c>
      <c r="I7633" s="25" t="s">
        <v>2644</v>
      </c>
      <c r="J7633" t="s">
        <v>2878</v>
      </c>
      <c r="M7633" s="49"/>
    </row>
    <row r="7634" spans="6:13" x14ac:dyDescent="0.25">
      <c r="F7634" t="s">
        <v>3003</v>
      </c>
      <c r="G7634">
        <v>39576</v>
      </c>
      <c r="H7634">
        <v>15090</v>
      </c>
      <c r="I7634" s="25" t="s">
        <v>2862</v>
      </c>
      <c r="J7634" t="s">
        <v>3003</v>
      </c>
      <c r="M7634" s="49"/>
    </row>
    <row r="7635" spans="6:13" x14ac:dyDescent="0.25">
      <c r="F7635" t="s">
        <v>8346</v>
      </c>
      <c r="G7635">
        <v>83071</v>
      </c>
      <c r="H7635">
        <v>9187</v>
      </c>
      <c r="I7635" s="25" t="s">
        <v>2671</v>
      </c>
      <c r="J7635" t="s">
        <v>2866</v>
      </c>
      <c r="M7635" s="49"/>
    </row>
    <row r="7636" spans="6:13" x14ac:dyDescent="0.25">
      <c r="F7636" t="s">
        <v>8347</v>
      </c>
      <c r="G7636">
        <v>94569</v>
      </c>
      <c r="H7636">
        <v>9271</v>
      </c>
      <c r="I7636" s="25" t="s">
        <v>2671</v>
      </c>
      <c r="J7636" t="s">
        <v>2793</v>
      </c>
      <c r="M7636" s="49"/>
    </row>
    <row r="7637" spans="6:13" x14ac:dyDescent="0.25">
      <c r="F7637" t="s">
        <v>8348</v>
      </c>
      <c r="G7637">
        <v>23883</v>
      </c>
      <c r="H7637">
        <v>1053</v>
      </c>
      <c r="I7637" s="25" t="s">
        <v>2706</v>
      </c>
      <c r="J7637" t="s">
        <v>2814</v>
      </c>
      <c r="M7637" s="49"/>
    </row>
    <row r="7638" spans="6:13" x14ac:dyDescent="0.25">
      <c r="F7638" t="s">
        <v>8349</v>
      </c>
      <c r="G7638">
        <v>19406</v>
      </c>
      <c r="H7638">
        <v>13076</v>
      </c>
      <c r="I7638" s="25" t="s">
        <v>2812</v>
      </c>
      <c r="J7638" t="s">
        <v>2855</v>
      </c>
      <c r="M7638" s="49"/>
    </row>
    <row r="7639" spans="6:13" x14ac:dyDescent="0.25">
      <c r="F7639" t="s">
        <v>8350</v>
      </c>
      <c r="G7639">
        <v>75447</v>
      </c>
      <c r="H7639">
        <v>8236</v>
      </c>
      <c r="I7639" s="25" t="s">
        <v>2639</v>
      </c>
      <c r="J7639" t="s">
        <v>3708</v>
      </c>
      <c r="M7639" s="49"/>
    </row>
    <row r="7640" spans="6:13" x14ac:dyDescent="0.25">
      <c r="F7640" t="s">
        <v>8351</v>
      </c>
      <c r="G7640">
        <v>24996</v>
      </c>
      <c r="H7640">
        <v>1059</v>
      </c>
      <c r="I7640" s="25" t="s">
        <v>2706</v>
      </c>
      <c r="J7640" t="s">
        <v>2975</v>
      </c>
      <c r="M7640" s="49"/>
    </row>
    <row r="7641" spans="6:13" x14ac:dyDescent="0.25">
      <c r="F7641" t="s">
        <v>8352</v>
      </c>
      <c r="G7641">
        <v>88719</v>
      </c>
      <c r="H7641">
        <v>8435</v>
      </c>
      <c r="I7641" s="25" t="s">
        <v>2639</v>
      </c>
      <c r="J7641" t="s">
        <v>3632</v>
      </c>
      <c r="M7641" s="49"/>
    </row>
    <row r="7642" spans="6:13" x14ac:dyDescent="0.25">
      <c r="F7642" t="s">
        <v>8352</v>
      </c>
      <c r="G7642">
        <v>87778</v>
      </c>
      <c r="H7642">
        <v>9778</v>
      </c>
      <c r="I7642" s="25" t="s">
        <v>2671</v>
      </c>
      <c r="J7642" t="s">
        <v>3081</v>
      </c>
      <c r="M7642" s="49"/>
    </row>
    <row r="7643" spans="6:13" x14ac:dyDescent="0.25">
      <c r="F7643" t="s">
        <v>8353</v>
      </c>
      <c r="G7643">
        <v>72510</v>
      </c>
      <c r="H7643">
        <v>8437</v>
      </c>
      <c r="I7643" s="25" t="s">
        <v>2639</v>
      </c>
      <c r="J7643" t="s">
        <v>3341</v>
      </c>
      <c r="M7643" s="49"/>
    </row>
    <row r="7644" spans="6:13" x14ac:dyDescent="0.25">
      <c r="F7644" t="s">
        <v>8354</v>
      </c>
      <c r="G7644">
        <v>96188</v>
      </c>
      <c r="H7644">
        <v>9674</v>
      </c>
      <c r="I7644" s="25" t="s">
        <v>2671</v>
      </c>
      <c r="J7644" t="s">
        <v>2839</v>
      </c>
      <c r="M7644" s="49"/>
    </row>
    <row r="7645" spans="6:13" x14ac:dyDescent="0.25">
      <c r="F7645" t="s">
        <v>8355</v>
      </c>
      <c r="G7645">
        <v>31595</v>
      </c>
      <c r="H7645">
        <v>3256</v>
      </c>
      <c r="I7645" s="25" t="s">
        <v>2695</v>
      </c>
      <c r="J7645" t="s">
        <v>2892</v>
      </c>
      <c r="M7645" s="49"/>
    </row>
    <row r="7646" spans="6:13" x14ac:dyDescent="0.25">
      <c r="F7646" t="s">
        <v>8356</v>
      </c>
      <c r="G7646">
        <v>74597</v>
      </c>
      <c r="H7646">
        <v>8127</v>
      </c>
      <c r="I7646" s="25" t="s">
        <v>2639</v>
      </c>
      <c r="J7646" t="s">
        <v>3747</v>
      </c>
      <c r="M7646" s="49"/>
    </row>
    <row r="7647" spans="6:13" x14ac:dyDescent="0.25">
      <c r="F7647" t="s">
        <v>8356</v>
      </c>
      <c r="G7647">
        <v>74597</v>
      </c>
      <c r="H7647">
        <v>8127</v>
      </c>
      <c r="I7647" s="25" t="s">
        <v>2639</v>
      </c>
      <c r="J7647" t="s">
        <v>3747</v>
      </c>
      <c r="M7647" s="49"/>
    </row>
    <row r="7648" spans="6:13" x14ac:dyDescent="0.25">
      <c r="F7648" t="s">
        <v>8357</v>
      </c>
      <c r="G7648">
        <v>21772</v>
      </c>
      <c r="H7648">
        <v>3352</v>
      </c>
      <c r="I7648" s="25" t="s">
        <v>2695</v>
      </c>
      <c r="J7648" t="s">
        <v>2700</v>
      </c>
      <c r="M7648" s="49"/>
    </row>
    <row r="7649" spans="6:13" x14ac:dyDescent="0.25">
      <c r="F7649" t="s">
        <v>8358</v>
      </c>
      <c r="G7649">
        <v>78333</v>
      </c>
      <c r="H7649">
        <v>8335</v>
      </c>
      <c r="I7649" s="25" t="s">
        <v>2639</v>
      </c>
      <c r="J7649" t="s">
        <v>2640</v>
      </c>
      <c r="M7649" s="49"/>
    </row>
    <row r="7650" spans="6:13" x14ac:dyDescent="0.25">
      <c r="F7650" t="s">
        <v>8358</v>
      </c>
      <c r="G7650">
        <v>78333</v>
      </c>
      <c r="H7650">
        <v>8335</v>
      </c>
      <c r="I7650" s="25" t="s">
        <v>2639</v>
      </c>
      <c r="J7650" t="s">
        <v>2640</v>
      </c>
      <c r="M7650" s="49"/>
    </row>
    <row r="7651" spans="6:13" x14ac:dyDescent="0.25">
      <c r="F7651" t="s">
        <v>8359</v>
      </c>
      <c r="G7651">
        <v>23617</v>
      </c>
      <c r="H7651">
        <v>1055</v>
      </c>
      <c r="I7651" s="25" t="s">
        <v>2706</v>
      </c>
      <c r="J7651" t="s">
        <v>2806</v>
      </c>
      <c r="M7651" s="49"/>
    </row>
    <row r="7652" spans="6:13" x14ac:dyDescent="0.25">
      <c r="F7652" t="s">
        <v>8360</v>
      </c>
      <c r="G7652">
        <v>96342</v>
      </c>
      <c r="H7652">
        <v>9476</v>
      </c>
      <c r="I7652" s="25" t="s">
        <v>2671</v>
      </c>
      <c r="J7652" t="s">
        <v>6056</v>
      </c>
      <c r="M7652" s="49"/>
    </row>
    <row r="7653" spans="6:13" x14ac:dyDescent="0.25">
      <c r="F7653" t="s">
        <v>8361</v>
      </c>
      <c r="G7653">
        <v>31638</v>
      </c>
      <c r="H7653">
        <v>3256</v>
      </c>
      <c r="I7653" s="25" t="s">
        <v>2695</v>
      </c>
      <c r="J7653" t="s">
        <v>2892</v>
      </c>
      <c r="M7653" s="49"/>
    </row>
    <row r="7654" spans="6:13" x14ac:dyDescent="0.25">
      <c r="F7654" t="s">
        <v>8362</v>
      </c>
      <c r="G7654">
        <v>63811</v>
      </c>
      <c r="H7654">
        <v>9671</v>
      </c>
      <c r="I7654" s="25" t="s">
        <v>2671</v>
      </c>
      <c r="J7654" t="s">
        <v>3074</v>
      </c>
      <c r="M7654" s="49"/>
    </row>
    <row r="7655" spans="6:13" x14ac:dyDescent="0.25">
      <c r="F7655" t="s">
        <v>8363</v>
      </c>
      <c r="G7655">
        <v>64589</v>
      </c>
      <c r="H7655">
        <v>6433</v>
      </c>
      <c r="I7655" s="25" t="s">
        <v>2667</v>
      </c>
      <c r="J7655" t="s">
        <v>3682</v>
      </c>
      <c r="M7655" s="49"/>
    </row>
    <row r="7656" spans="6:13" x14ac:dyDescent="0.25">
      <c r="F7656" t="s">
        <v>8364</v>
      </c>
      <c r="G7656">
        <v>73495</v>
      </c>
      <c r="H7656">
        <v>8136</v>
      </c>
      <c r="I7656" s="25" t="s">
        <v>2639</v>
      </c>
      <c r="J7656" t="s">
        <v>2660</v>
      </c>
      <c r="M7656" s="49"/>
    </row>
    <row r="7657" spans="6:13" x14ac:dyDescent="0.25">
      <c r="F7657" t="s">
        <v>8365</v>
      </c>
      <c r="G7657">
        <v>29597</v>
      </c>
      <c r="H7657">
        <v>3360</v>
      </c>
      <c r="I7657" s="25" t="s">
        <v>2695</v>
      </c>
      <c r="J7657" t="s">
        <v>3021</v>
      </c>
      <c r="M7657" s="49"/>
    </row>
    <row r="7658" spans="6:13" x14ac:dyDescent="0.25">
      <c r="F7658" t="s">
        <v>8366</v>
      </c>
      <c r="G7658">
        <v>52224</v>
      </c>
      <c r="H7658">
        <v>5334</v>
      </c>
      <c r="I7658" s="25" t="s">
        <v>2644</v>
      </c>
      <c r="J7658" t="s">
        <v>2962</v>
      </c>
      <c r="M7658" s="49"/>
    </row>
    <row r="7659" spans="6:13" x14ac:dyDescent="0.25">
      <c r="F7659" t="s">
        <v>8367</v>
      </c>
      <c r="G7659">
        <v>52223</v>
      </c>
      <c r="H7659">
        <v>5334</v>
      </c>
      <c r="I7659" s="25" t="s">
        <v>2644</v>
      </c>
      <c r="J7659" t="s">
        <v>2962</v>
      </c>
      <c r="M7659" s="49"/>
    </row>
    <row r="7660" spans="6:13" x14ac:dyDescent="0.25">
      <c r="F7660" t="s">
        <v>8367</v>
      </c>
      <c r="G7660">
        <v>52222</v>
      </c>
      <c r="H7660">
        <v>5334</v>
      </c>
      <c r="I7660" s="25" t="s">
        <v>2644</v>
      </c>
      <c r="J7660" t="s">
        <v>2962</v>
      </c>
      <c r="M7660" s="49"/>
    </row>
    <row r="7661" spans="6:13" x14ac:dyDescent="0.25">
      <c r="F7661" t="s">
        <v>8367</v>
      </c>
      <c r="G7661">
        <v>52222</v>
      </c>
      <c r="H7661">
        <v>5334</v>
      </c>
      <c r="I7661" s="25" t="s">
        <v>2644</v>
      </c>
      <c r="J7661" t="s">
        <v>2962</v>
      </c>
      <c r="M7661" s="49"/>
    </row>
    <row r="7662" spans="6:13" x14ac:dyDescent="0.25">
      <c r="F7662" t="s">
        <v>8368</v>
      </c>
      <c r="G7662">
        <v>24890</v>
      </c>
      <c r="H7662">
        <v>1059</v>
      </c>
      <c r="I7662" s="25" t="s">
        <v>2706</v>
      </c>
      <c r="J7662" t="s">
        <v>2975</v>
      </c>
      <c r="M7662" s="49"/>
    </row>
    <row r="7663" spans="6:13" x14ac:dyDescent="0.25">
      <c r="F7663" t="s">
        <v>8369</v>
      </c>
      <c r="G7663">
        <v>9366</v>
      </c>
      <c r="H7663">
        <v>14521</v>
      </c>
      <c r="I7663" s="25" t="s">
        <v>2756</v>
      </c>
      <c r="J7663" t="s">
        <v>2653</v>
      </c>
      <c r="M7663" s="49"/>
    </row>
    <row r="7664" spans="6:13" x14ac:dyDescent="0.25">
      <c r="F7664" t="s">
        <v>8370</v>
      </c>
      <c r="G7664">
        <v>1833</v>
      </c>
      <c r="H7664">
        <v>14628</v>
      </c>
      <c r="I7664" s="25" t="s">
        <v>2756</v>
      </c>
      <c r="J7664" t="s">
        <v>2968</v>
      </c>
      <c r="M7664" s="49"/>
    </row>
    <row r="7665" spans="6:13" x14ac:dyDescent="0.25">
      <c r="F7665" t="s">
        <v>8371</v>
      </c>
      <c r="G7665">
        <v>24409</v>
      </c>
      <c r="H7665">
        <v>1059</v>
      </c>
      <c r="I7665" s="25" t="s">
        <v>2706</v>
      </c>
      <c r="J7665" t="s">
        <v>2975</v>
      </c>
      <c r="M7665" s="49"/>
    </row>
    <row r="7666" spans="6:13" x14ac:dyDescent="0.25">
      <c r="F7666" t="s">
        <v>8372</v>
      </c>
      <c r="G7666">
        <v>31592</v>
      </c>
      <c r="H7666">
        <v>3256</v>
      </c>
      <c r="I7666" s="25" t="s">
        <v>2695</v>
      </c>
      <c r="J7666" t="s">
        <v>2892</v>
      </c>
      <c r="M7666" s="49"/>
    </row>
    <row r="7667" spans="6:13" x14ac:dyDescent="0.25">
      <c r="F7667" t="s">
        <v>8373</v>
      </c>
      <c r="G7667">
        <v>15859</v>
      </c>
      <c r="H7667">
        <v>12067</v>
      </c>
      <c r="I7667" s="25" t="s">
        <v>2977</v>
      </c>
      <c r="J7667" t="s">
        <v>3332</v>
      </c>
      <c r="M7667" s="49"/>
    </row>
    <row r="7668" spans="6:13" x14ac:dyDescent="0.25">
      <c r="F7668" t="s">
        <v>8374</v>
      </c>
      <c r="G7668">
        <v>92721</v>
      </c>
      <c r="H7668">
        <v>9374</v>
      </c>
      <c r="I7668" s="25" t="s">
        <v>2671</v>
      </c>
      <c r="J7668" t="s">
        <v>3041</v>
      </c>
      <c r="M7668" s="49"/>
    </row>
    <row r="7669" spans="6:13" x14ac:dyDescent="0.25">
      <c r="F7669" t="s">
        <v>8375</v>
      </c>
      <c r="G7669">
        <v>87675</v>
      </c>
      <c r="H7669">
        <v>9777</v>
      </c>
      <c r="I7669" s="25" t="s">
        <v>2671</v>
      </c>
      <c r="J7669" t="s">
        <v>2858</v>
      </c>
      <c r="M7669" s="49"/>
    </row>
    <row r="7670" spans="6:13" x14ac:dyDescent="0.25">
      <c r="F7670" t="s">
        <v>8376</v>
      </c>
      <c r="G7670">
        <v>87677</v>
      </c>
      <c r="H7670">
        <v>9777</v>
      </c>
      <c r="I7670" s="25" t="s">
        <v>2671</v>
      </c>
      <c r="J7670" t="s">
        <v>2858</v>
      </c>
      <c r="M7670" s="49"/>
    </row>
    <row r="7671" spans="6:13" x14ac:dyDescent="0.25">
      <c r="F7671" t="s">
        <v>8377</v>
      </c>
      <c r="G7671">
        <v>47638</v>
      </c>
      <c r="H7671">
        <v>5154</v>
      </c>
      <c r="I7671" s="25" t="s">
        <v>2644</v>
      </c>
      <c r="J7671" t="s">
        <v>2835</v>
      </c>
      <c r="M7671" s="49"/>
    </row>
    <row r="7672" spans="6:13" x14ac:dyDescent="0.25">
      <c r="F7672" t="s">
        <v>3012</v>
      </c>
      <c r="G7672">
        <v>18439</v>
      </c>
      <c r="H7672">
        <v>13073</v>
      </c>
      <c r="I7672" s="25" t="s">
        <v>2812</v>
      </c>
      <c r="J7672" t="s">
        <v>2813</v>
      </c>
      <c r="M7672" s="49"/>
    </row>
    <row r="7673" spans="6:13" x14ac:dyDescent="0.25">
      <c r="F7673" t="s">
        <v>3012</v>
      </c>
      <c r="G7673">
        <v>18439</v>
      </c>
      <c r="H7673">
        <v>13073</v>
      </c>
      <c r="I7673" s="25" t="s">
        <v>2812</v>
      </c>
      <c r="J7673" t="s">
        <v>2813</v>
      </c>
      <c r="M7673" s="49"/>
    </row>
    <row r="7674" spans="6:13" x14ac:dyDescent="0.25">
      <c r="F7674" t="s">
        <v>3012</v>
      </c>
      <c r="G7674">
        <v>18435</v>
      </c>
      <c r="H7674">
        <v>13073</v>
      </c>
      <c r="I7674" s="25" t="s">
        <v>2812</v>
      </c>
      <c r="J7674" t="s">
        <v>2813</v>
      </c>
      <c r="M7674" s="49"/>
    </row>
    <row r="7675" spans="6:13" x14ac:dyDescent="0.25">
      <c r="F7675" t="s">
        <v>3012</v>
      </c>
      <c r="G7675">
        <v>18439</v>
      </c>
      <c r="H7675">
        <v>13073</v>
      </c>
      <c r="I7675" s="25" t="s">
        <v>2812</v>
      </c>
      <c r="J7675" t="s">
        <v>2813</v>
      </c>
      <c r="M7675" s="49"/>
    </row>
    <row r="7676" spans="6:13" x14ac:dyDescent="0.25">
      <c r="F7676" t="s">
        <v>3012</v>
      </c>
      <c r="G7676">
        <v>18437</v>
      </c>
      <c r="H7676">
        <v>13073</v>
      </c>
      <c r="I7676" s="25" t="s">
        <v>2812</v>
      </c>
      <c r="J7676" t="s">
        <v>2813</v>
      </c>
      <c r="M7676" s="49"/>
    </row>
    <row r="7677" spans="6:13" x14ac:dyDescent="0.25">
      <c r="F7677" t="s">
        <v>8378</v>
      </c>
      <c r="G7677">
        <v>17335</v>
      </c>
      <c r="H7677">
        <v>13075</v>
      </c>
      <c r="I7677" s="25" t="s">
        <v>2812</v>
      </c>
      <c r="J7677" t="s">
        <v>2781</v>
      </c>
      <c r="M7677" s="49"/>
    </row>
    <row r="7678" spans="6:13" x14ac:dyDescent="0.25">
      <c r="F7678" t="s">
        <v>8379</v>
      </c>
      <c r="G7678">
        <v>72479</v>
      </c>
      <c r="H7678">
        <v>8417</v>
      </c>
      <c r="I7678" s="25" t="s">
        <v>2639</v>
      </c>
      <c r="J7678" t="s">
        <v>2890</v>
      </c>
      <c r="M7678" s="49"/>
    </row>
    <row r="7679" spans="6:13" x14ac:dyDescent="0.25">
      <c r="F7679" t="s">
        <v>8380</v>
      </c>
      <c r="G7679">
        <v>56587</v>
      </c>
      <c r="H7679">
        <v>7138</v>
      </c>
      <c r="I7679" s="25" t="s">
        <v>2744</v>
      </c>
      <c r="J7679" t="s">
        <v>3110</v>
      </c>
      <c r="M7679" s="49"/>
    </row>
    <row r="7680" spans="6:13" x14ac:dyDescent="0.25">
      <c r="F7680" t="s">
        <v>8381</v>
      </c>
      <c r="G7680">
        <v>94342</v>
      </c>
      <c r="H7680">
        <v>9278</v>
      </c>
      <c r="I7680" s="25" t="s">
        <v>2671</v>
      </c>
      <c r="J7680" t="s">
        <v>2791</v>
      </c>
      <c r="M7680" s="49"/>
    </row>
    <row r="7681" spans="6:13" x14ac:dyDescent="0.25">
      <c r="F7681" t="s">
        <v>8382</v>
      </c>
      <c r="G7681">
        <v>82064</v>
      </c>
      <c r="H7681">
        <v>9184</v>
      </c>
      <c r="I7681" s="25" t="s">
        <v>2671</v>
      </c>
      <c r="J7681" t="s">
        <v>3168</v>
      </c>
      <c r="M7681" s="49"/>
    </row>
    <row r="7682" spans="6:13" x14ac:dyDescent="0.25">
      <c r="F7682" t="s">
        <v>8383</v>
      </c>
      <c r="G7682">
        <v>75334</v>
      </c>
      <c r="H7682">
        <v>8236</v>
      </c>
      <c r="I7682" s="25" t="s">
        <v>2639</v>
      </c>
      <c r="J7682" t="s">
        <v>3708</v>
      </c>
      <c r="M7682" s="49"/>
    </row>
    <row r="7683" spans="6:13" x14ac:dyDescent="0.25">
      <c r="F7683" t="s">
        <v>8384</v>
      </c>
      <c r="G7683">
        <v>94315</v>
      </c>
      <c r="H7683">
        <v>9263</v>
      </c>
      <c r="I7683" s="25" t="s">
        <v>2671</v>
      </c>
      <c r="J7683" t="s">
        <v>8385</v>
      </c>
      <c r="M7683" s="49"/>
    </row>
    <row r="7684" spans="6:13" x14ac:dyDescent="0.25">
      <c r="F7684" t="s">
        <v>8386</v>
      </c>
      <c r="G7684">
        <v>15913</v>
      </c>
      <c r="H7684">
        <v>12061</v>
      </c>
      <c r="I7684" s="25" t="s">
        <v>2977</v>
      </c>
      <c r="J7684" t="s">
        <v>3654</v>
      </c>
      <c r="M7684" s="49"/>
    </row>
    <row r="7685" spans="6:13" x14ac:dyDescent="0.25">
      <c r="F7685" t="s">
        <v>8387</v>
      </c>
      <c r="G7685">
        <v>15344</v>
      </c>
      <c r="H7685">
        <v>12064</v>
      </c>
      <c r="I7685" s="25" t="s">
        <v>2977</v>
      </c>
      <c r="J7685" t="s">
        <v>2864</v>
      </c>
      <c r="M7685" s="49"/>
    </row>
    <row r="7686" spans="6:13" x14ac:dyDescent="0.25">
      <c r="F7686" t="s">
        <v>8388</v>
      </c>
      <c r="G7686">
        <v>99634</v>
      </c>
      <c r="H7686">
        <v>16068</v>
      </c>
      <c r="I7686" s="25" t="s">
        <v>3005</v>
      </c>
      <c r="J7686" t="s">
        <v>3696</v>
      </c>
      <c r="M7686" s="49"/>
    </row>
    <row r="7687" spans="6:13" x14ac:dyDescent="0.25">
      <c r="F7687" t="s">
        <v>8389</v>
      </c>
      <c r="G7687">
        <v>1616</v>
      </c>
      <c r="H7687">
        <v>14627</v>
      </c>
      <c r="I7687" s="25" t="s">
        <v>2756</v>
      </c>
      <c r="J7687" t="s">
        <v>2872</v>
      </c>
      <c r="M7687" s="49"/>
    </row>
    <row r="7688" spans="6:13" x14ac:dyDescent="0.25">
      <c r="F7688" t="s">
        <v>8390</v>
      </c>
      <c r="G7688">
        <v>55442</v>
      </c>
      <c r="H7688">
        <v>7133</v>
      </c>
      <c r="I7688" s="25" t="s">
        <v>2744</v>
      </c>
      <c r="J7688" t="s">
        <v>2658</v>
      </c>
      <c r="M7688" s="49"/>
    </row>
    <row r="7689" spans="6:13" x14ac:dyDescent="0.25">
      <c r="F7689" t="s">
        <v>8391</v>
      </c>
      <c r="G7689">
        <v>96129</v>
      </c>
      <c r="H7689">
        <v>9471</v>
      </c>
      <c r="I7689" s="25" t="s">
        <v>2671</v>
      </c>
      <c r="J7689" t="s">
        <v>3013</v>
      </c>
      <c r="M7689" s="49"/>
    </row>
    <row r="7690" spans="6:13" x14ac:dyDescent="0.25">
      <c r="F7690" t="s">
        <v>8392</v>
      </c>
      <c r="G7690">
        <v>24643</v>
      </c>
      <c r="H7690">
        <v>1060</v>
      </c>
      <c r="I7690" s="25" t="s">
        <v>2706</v>
      </c>
      <c r="J7690" t="s">
        <v>2984</v>
      </c>
      <c r="M7690" s="49"/>
    </row>
    <row r="7691" spans="6:13" x14ac:dyDescent="0.25">
      <c r="F7691" t="s">
        <v>8393</v>
      </c>
      <c r="G7691">
        <v>24891</v>
      </c>
      <c r="H7691">
        <v>1059</v>
      </c>
      <c r="I7691" s="25" t="s">
        <v>2706</v>
      </c>
      <c r="J7691" t="s">
        <v>2975</v>
      </c>
      <c r="M7691" s="49"/>
    </row>
    <row r="7692" spans="6:13" x14ac:dyDescent="0.25">
      <c r="F7692" t="s">
        <v>8394</v>
      </c>
      <c r="G7692">
        <v>94166</v>
      </c>
      <c r="H7692">
        <v>9277</v>
      </c>
      <c r="I7692" s="25" t="s">
        <v>2671</v>
      </c>
      <c r="J7692" t="s">
        <v>3150</v>
      </c>
      <c r="M7692" s="49"/>
    </row>
    <row r="7693" spans="6:13" x14ac:dyDescent="0.25">
      <c r="F7693" t="s">
        <v>8395</v>
      </c>
      <c r="G7693">
        <v>79780</v>
      </c>
      <c r="H7693">
        <v>8337</v>
      </c>
      <c r="I7693" s="25" t="s">
        <v>2639</v>
      </c>
      <c r="J7693" t="s">
        <v>2869</v>
      </c>
      <c r="M7693" s="49"/>
    </row>
    <row r="7694" spans="6:13" x14ac:dyDescent="0.25">
      <c r="F7694" t="s">
        <v>8396</v>
      </c>
      <c r="G7694">
        <v>28816</v>
      </c>
      <c r="H7694">
        <v>3251</v>
      </c>
      <c r="I7694" s="25" t="s">
        <v>2695</v>
      </c>
      <c r="J7694" t="s">
        <v>2715</v>
      </c>
      <c r="M7694" s="49"/>
    </row>
    <row r="7695" spans="6:13" x14ac:dyDescent="0.25">
      <c r="F7695" t="s">
        <v>8397</v>
      </c>
      <c r="G7695">
        <v>92551</v>
      </c>
      <c r="H7695">
        <v>9376</v>
      </c>
      <c r="I7695" s="25" t="s">
        <v>2671</v>
      </c>
      <c r="J7695" t="s">
        <v>3011</v>
      </c>
      <c r="M7695" s="49"/>
    </row>
    <row r="7696" spans="6:13" x14ac:dyDescent="0.25">
      <c r="F7696" t="s">
        <v>8398</v>
      </c>
      <c r="G7696">
        <v>76297</v>
      </c>
      <c r="H7696">
        <v>8215</v>
      </c>
      <c r="I7696" s="25" t="s">
        <v>2639</v>
      </c>
      <c r="J7696" t="s">
        <v>3345</v>
      </c>
      <c r="M7696" s="49"/>
    </row>
    <row r="7697" spans="6:13" x14ac:dyDescent="0.25">
      <c r="F7697" t="s">
        <v>8399</v>
      </c>
      <c r="G7697">
        <v>70197</v>
      </c>
      <c r="H7697">
        <v>8111</v>
      </c>
      <c r="I7697" s="25" t="s">
        <v>2639</v>
      </c>
      <c r="J7697" t="s">
        <v>8400</v>
      </c>
      <c r="M7697" s="49"/>
    </row>
    <row r="7698" spans="6:13" x14ac:dyDescent="0.25">
      <c r="F7698" t="s">
        <v>8399</v>
      </c>
      <c r="G7698">
        <v>70469</v>
      </c>
      <c r="H7698">
        <v>8111</v>
      </c>
      <c r="I7698" s="25" t="s">
        <v>2639</v>
      </c>
      <c r="J7698" t="s">
        <v>8400</v>
      </c>
      <c r="M7698" s="49"/>
    </row>
    <row r="7699" spans="6:13" x14ac:dyDescent="0.25">
      <c r="F7699" t="s">
        <v>8399</v>
      </c>
      <c r="G7699">
        <v>70439</v>
      </c>
      <c r="H7699">
        <v>8111</v>
      </c>
      <c r="I7699" s="25" t="s">
        <v>2639</v>
      </c>
      <c r="J7699" t="s">
        <v>8400</v>
      </c>
      <c r="M7699" s="49"/>
    </row>
    <row r="7700" spans="6:13" x14ac:dyDescent="0.25">
      <c r="F7700" t="s">
        <v>8399</v>
      </c>
      <c r="G7700">
        <v>70176</v>
      </c>
      <c r="H7700">
        <v>8111</v>
      </c>
      <c r="I7700" s="25" t="s">
        <v>2639</v>
      </c>
      <c r="J7700" t="s">
        <v>8400</v>
      </c>
      <c r="M7700" s="49"/>
    </row>
    <row r="7701" spans="6:13" x14ac:dyDescent="0.25">
      <c r="F7701" t="s">
        <v>8399</v>
      </c>
      <c r="G7701">
        <v>70374</v>
      </c>
      <c r="H7701">
        <v>8111</v>
      </c>
      <c r="I7701" s="25" t="s">
        <v>2639</v>
      </c>
      <c r="J7701" t="s">
        <v>8400</v>
      </c>
      <c r="M7701" s="49"/>
    </row>
    <row r="7702" spans="6:13" x14ac:dyDescent="0.25">
      <c r="F7702" t="s">
        <v>8399</v>
      </c>
      <c r="G7702">
        <v>70563</v>
      </c>
      <c r="H7702">
        <v>8111</v>
      </c>
      <c r="I7702" s="25" t="s">
        <v>2639</v>
      </c>
      <c r="J7702" t="s">
        <v>8400</v>
      </c>
      <c r="M7702" s="49"/>
    </row>
    <row r="7703" spans="6:13" x14ac:dyDescent="0.25">
      <c r="F7703" t="s">
        <v>8399</v>
      </c>
      <c r="G7703">
        <v>70188</v>
      </c>
      <c r="H7703">
        <v>8111</v>
      </c>
      <c r="I7703" s="25" t="s">
        <v>2639</v>
      </c>
      <c r="J7703" t="s">
        <v>8400</v>
      </c>
      <c r="M7703" s="49"/>
    </row>
    <row r="7704" spans="6:13" x14ac:dyDescent="0.25">
      <c r="F7704" t="s">
        <v>8399</v>
      </c>
      <c r="G7704">
        <v>70190</v>
      </c>
      <c r="H7704">
        <v>8111</v>
      </c>
      <c r="I7704" s="25" t="s">
        <v>2639</v>
      </c>
      <c r="J7704" t="s">
        <v>8400</v>
      </c>
      <c r="M7704" s="49"/>
    </row>
    <row r="7705" spans="6:13" x14ac:dyDescent="0.25">
      <c r="F7705" t="s">
        <v>8399</v>
      </c>
      <c r="G7705">
        <v>70439</v>
      </c>
      <c r="H7705">
        <v>8111</v>
      </c>
      <c r="I7705" s="25" t="s">
        <v>2639</v>
      </c>
      <c r="J7705" t="s">
        <v>8400</v>
      </c>
      <c r="M7705" s="49"/>
    </row>
    <row r="7706" spans="6:13" x14ac:dyDescent="0.25">
      <c r="F7706" t="s">
        <v>8399</v>
      </c>
      <c r="G7706">
        <v>70178</v>
      </c>
      <c r="H7706">
        <v>8111</v>
      </c>
      <c r="I7706" s="25" t="s">
        <v>2639</v>
      </c>
      <c r="J7706" t="s">
        <v>8400</v>
      </c>
      <c r="M7706" s="49"/>
    </row>
    <row r="7707" spans="6:13" x14ac:dyDescent="0.25">
      <c r="F7707" t="s">
        <v>8399</v>
      </c>
      <c r="G7707">
        <v>70192</v>
      </c>
      <c r="H7707">
        <v>8111</v>
      </c>
      <c r="I7707" s="25" t="s">
        <v>2639</v>
      </c>
      <c r="J7707" t="s">
        <v>8400</v>
      </c>
      <c r="M7707" s="49"/>
    </row>
    <row r="7708" spans="6:13" x14ac:dyDescent="0.25">
      <c r="F7708" t="s">
        <v>8399</v>
      </c>
      <c r="G7708">
        <v>70174</v>
      </c>
      <c r="H7708">
        <v>8111</v>
      </c>
      <c r="I7708" s="25" t="s">
        <v>2639</v>
      </c>
      <c r="J7708" t="s">
        <v>8400</v>
      </c>
      <c r="M7708" s="49"/>
    </row>
    <row r="7709" spans="6:13" x14ac:dyDescent="0.25">
      <c r="F7709" t="s">
        <v>8399</v>
      </c>
      <c r="G7709">
        <v>70599</v>
      </c>
      <c r="H7709">
        <v>8111</v>
      </c>
      <c r="I7709" s="25" t="s">
        <v>2639</v>
      </c>
      <c r="J7709" t="s">
        <v>8400</v>
      </c>
      <c r="M7709" s="49"/>
    </row>
    <row r="7710" spans="6:13" x14ac:dyDescent="0.25">
      <c r="F7710" t="s">
        <v>8399</v>
      </c>
      <c r="G7710">
        <v>70376</v>
      </c>
      <c r="H7710">
        <v>8111</v>
      </c>
      <c r="I7710" s="25" t="s">
        <v>2639</v>
      </c>
      <c r="J7710" t="s">
        <v>8400</v>
      </c>
      <c r="M7710" s="49"/>
    </row>
    <row r="7711" spans="6:13" x14ac:dyDescent="0.25">
      <c r="F7711" t="s">
        <v>8399</v>
      </c>
      <c r="G7711">
        <v>70199</v>
      </c>
      <c r="H7711">
        <v>8111</v>
      </c>
      <c r="I7711" s="25" t="s">
        <v>2639</v>
      </c>
      <c r="J7711" t="s">
        <v>8400</v>
      </c>
      <c r="M7711" s="49"/>
    </row>
    <row r="7712" spans="6:13" x14ac:dyDescent="0.25">
      <c r="F7712" t="s">
        <v>8399</v>
      </c>
      <c r="G7712">
        <v>70193</v>
      </c>
      <c r="H7712">
        <v>8111</v>
      </c>
      <c r="I7712" s="25" t="s">
        <v>2639</v>
      </c>
      <c r="J7712" t="s">
        <v>8400</v>
      </c>
      <c r="M7712" s="49"/>
    </row>
    <row r="7713" spans="6:13" x14ac:dyDescent="0.25">
      <c r="F7713" t="s">
        <v>8399</v>
      </c>
      <c r="G7713">
        <v>70565</v>
      </c>
      <c r="H7713">
        <v>8111</v>
      </c>
      <c r="I7713" s="25" t="s">
        <v>2639</v>
      </c>
      <c r="J7713" t="s">
        <v>8400</v>
      </c>
      <c r="M7713" s="49"/>
    </row>
    <row r="7714" spans="6:13" x14ac:dyDescent="0.25">
      <c r="F7714" t="s">
        <v>8399</v>
      </c>
      <c r="G7714">
        <v>70184</v>
      </c>
      <c r="H7714">
        <v>8111</v>
      </c>
      <c r="I7714" s="25" t="s">
        <v>2639</v>
      </c>
      <c r="J7714" t="s">
        <v>8400</v>
      </c>
      <c r="M7714" s="49"/>
    </row>
    <row r="7715" spans="6:13" x14ac:dyDescent="0.25">
      <c r="F7715" t="s">
        <v>8399</v>
      </c>
      <c r="G7715">
        <v>70327</v>
      </c>
      <c r="H7715">
        <v>8111</v>
      </c>
      <c r="I7715" s="25" t="s">
        <v>2639</v>
      </c>
      <c r="J7715" t="s">
        <v>8400</v>
      </c>
      <c r="M7715" s="49"/>
    </row>
    <row r="7716" spans="6:13" x14ac:dyDescent="0.25">
      <c r="F7716" t="s">
        <v>8399</v>
      </c>
      <c r="G7716">
        <v>70372</v>
      </c>
      <c r="H7716">
        <v>8111</v>
      </c>
      <c r="I7716" s="25" t="s">
        <v>2639</v>
      </c>
      <c r="J7716" t="s">
        <v>8400</v>
      </c>
      <c r="M7716" s="49"/>
    </row>
    <row r="7717" spans="6:13" x14ac:dyDescent="0.25">
      <c r="F7717" t="s">
        <v>8399</v>
      </c>
      <c r="G7717">
        <v>70569</v>
      </c>
      <c r="H7717">
        <v>8111</v>
      </c>
      <c r="I7717" s="25" t="s">
        <v>2639</v>
      </c>
      <c r="J7717" t="s">
        <v>8400</v>
      </c>
      <c r="M7717" s="49"/>
    </row>
    <row r="7718" spans="6:13" x14ac:dyDescent="0.25">
      <c r="F7718" t="s">
        <v>8399</v>
      </c>
      <c r="G7718">
        <v>70499</v>
      </c>
      <c r="H7718">
        <v>8111</v>
      </c>
      <c r="I7718" s="25" t="s">
        <v>2639</v>
      </c>
      <c r="J7718" t="s">
        <v>8400</v>
      </c>
      <c r="M7718" s="49"/>
    </row>
    <row r="7719" spans="6:13" x14ac:dyDescent="0.25">
      <c r="F7719" t="s">
        <v>8399</v>
      </c>
      <c r="G7719">
        <v>70435</v>
      </c>
      <c r="H7719">
        <v>8111</v>
      </c>
      <c r="I7719" s="25" t="s">
        <v>2639</v>
      </c>
      <c r="J7719" t="s">
        <v>8400</v>
      </c>
      <c r="M7719" s="49"/>
    </row>
    <row r="7720" spans="6:13" x14ac:dyDescent="0.25">
      <c r="F7720" t="s">
        <v>8399</v>
      </c>
      <c r="G7720">
        <v>70437</v>
      </c>
      <c r="H7720">
        <v>8111</v>
      </c>
      <c r="I7720" s="25" t="s">
        <v>2639</v>
      </c>
      <c r="J7720" t="s">
        <v>8400</v>
      </c>
      <c r="M7720" s="49"/>
    </row>
    <row r="7721" spans="6:13" x14ac:dyDescent="0.25">
      <c r="F7721" t="s">
        <v>8399</v>
      </c>
      <c r="G7721">
        <v>70186</v>
      </c>
      <c r="H7721">
        <v>8111</v>
      </c>
      <c r="I7721" s="25" t="s">
        <v>2639</v>
      </c>
      <c r="J7721" t="s">
        <v>8400</v>
      </c>
      <c r="M7721" s="49"/>
    </row>
    <row r="7722" spans="6:13" x14ac:dyDescent="0.25">
      <c r="F7722" t="s">
        <v>8399</v>
      </c>
      <c r="G7722">
        <v>70378</v>
      </c>
      <c r="H7722">
        <v>8111</v>
      </c>
      <c r="I7722" s="25" t="s">
        <v>2639</v>
      </c>
      <c r="J7722" t="s">
        <v>8400</v>
      </c>
      <c r="M7722" s="49"/>
    </row>
    <row r="7723" spans="6:13" x14ac:dyDescent="0.25">
      <c r="F7723" t="s">
        <v>8399</v>
      </c>
      <c r="G7723">
        <v>70597</v>
      </c>
      <c r="H7723">
        <v>8111</v>
      </c>
      <c r="I7723" s="25" t="s">
        <v>2639</v>
      </c>
      <c r="J7723" t="s">
        <v>8400</v>
      </c>
      <c r="M7723" s="49"/>
    </row>
    <row r="7724" spans="6:13" x14ac:dyDescent="0.25">
      <c r="F7724" t="s">
        <v>8399</v>
      </c>
      <c r="G7724">
        <v>70173</v>
      </c>
      <c r="H7724">
        <v>8111</v>
      </c>
      <c r="I7724" s="25" t="s">
        <v>2639</v>
      </c>
      <c r="J7724" t="s">
        <v>8400</v>
      </c>
      <c r="M7724" s="49"/>
    </row>
    <row r="7725" spans="6:13" x14ac:dyDescent="0.25">
      <c r="F7725" t="s">
        <v>8399</v>
      </c>
      <c r="G7725">
        <v>70191</v>
      </c>
      <c r="H7725">
        <v>8111</v>
      </c>
      <c r="I7725" s="25" t="s">
        <v>2639</v>
      </c>
      <c r="J7725" t="s">
        <v>8400</v>
      </c>
      <c r="M7725" s="49"/>
    </row>
    <row r="7726" spans="6:13" x14ac:dyDescent="0.25">
      <c r="F7726" t="s">
        <v>8399</v>
      </c>
      <c r="G7726">
        <v>70619</v>
      </c>
      <c r="H7726">
        <v>8111</v>
      </c>
      <c r="I7726" s="25" t="s">
        <v>2639</v>
      </c>
      <c r="J7726" t="s">
        <v>8400</v>
      </c>
      <c r="M7726" s="49"/>
    </row>
    <row r="7727" spans="6:13" x14ac:dyDescent="0.25">
      <c r="F7727" t="s">
        <v>8399</v>
      </c>
      <c r="G7727">
        <v>70195</v>
      </c>
      <c r="H7727">
        <v>8111</v>
      </c>
      <c r="I7727" s="25" t="s">
        <v>2639</v>
      </c>
      <c r="J7727" t="s">
        <v>8400</v>
      </c>
      <c r="M7727" s="49"/>
    </row>
    <row r="7728" spans="6:13" x14ac:dyDescent="0.25">
      <c r="F7728" t="s">
        <v>8399</v>
      </c>
      <c r="G7728">
        <v>70567</v>
      </c>
      <c r="H7728">
        <v>8111</v>
      </c>
      <c r="I7728" s="25" t="s">
        <v>2639</v>
      </c>
      <c r="J7728" t="s">
        <v>8400</v>
      </c>
      <c r="M7728" s="49"/>
    </row>
    <row r="7729" spans="6:13" x14ac:dyDescent="0.25">
      <c r="F7729" t="s">
        <v>8399</v>
      </c>
      <c r="G7729">
        <v>70180</v>
      </c>
      <c r="H7729">
        <v>8111</v>
      </c>
      <c r="I7729" s="25" t="s">
        <v>2639</v>
      </c>
      <c r="J7729" t="s">
        <v>8400</v>
      </c>
      <c r="M7729" s="49"/>
    </row>
    <row r="7730" spans="6:13" x14ac:dyDescent="0.25">
      <c r="F7730" t="s">
        <v>8399</v>
      </c>
      <c r="G7730">
        <v>70182</v>
      </c>
      <c r="H7730">
        <v>8111</v>
      </c>
      <c r="I7730" s="25" t="s">
        <v>2639</v>
      </c>
      <c r="J7730" t="s">
        <v>8400</v>
      </c>
      <c r="M7730" s="49"/>
    </row>
    <row r="7731" spans="6:13" x14ac:dyDescent="0.25">
      <c r="F7731" t="s">
        <v>8399</v>
      </c>
      <c r="G7731">
        <v>70329</v>
      </c>
      <c r="H7731">
        <v>8111</v>
      </c>
      <c r="I7731" s="25" t="s">
        <v>2639</v>
      </c>
      <c r="J7731" t="s">
        <v>8400</v>
      </c>
      <c r="M7731" s="49"/>
    </row>
    <row r="7732" spans="6:13" x14ac:dyDescent="0.25">
      <c r="F7732" t="s">
        <v>8401</v>
      </c>
      <c r="G7732">
        <v>70629</v>
      </c>
      <c r="H7732">
        <v>8111</v>
      </c>
      <c r="I7732" s="25" t="s">
        <v>2639</v>
      </c>
      <c r="J7732" t="s">
        <v>8400</v>
      </c>
      <c r="M7732" s="49"/>
    </row>
    <row r="7733" spans="6:13" x14ac:dyDescent="0.25">
      <c r="F7733" t="s">
        <v>8402</v>
      </c>
      <c r="G7733">
        <v>8328</v>
      </c>
      <c r="H7733">
        <v>14521</v>
      </c>
      <c r="I7733" s="25" t="s">
        <v>2756</v>
      </c>
      <c r="J7733" t="s">
        <v>2653</v>
      </c>
      <c r="M7733" s="49"/>
    </row>
    <row r="7734" spans="6:13" x14ac:dyDescent="0.25">
      <c r="F7734" t="s">
        <v>8403</v>
      </c>
      <c r="G7734">
        <v>26624</v>
      </c>
      <c r="H7734">
        <v>3452</v>
      </c>
      <c r="I7734" s="25" t="s">
        <v>2695</v>
      </c>
      <c r="J7734" t="s">
        <v>2655</v>
      </c>
      <c r="M7734" s="49"/>
    </row>
    <row r="7735" spans="6:13" x14ac:dyDescent="0.25">
      <c r="F7735" t="s">
        <v>8404</v>
      </c>
      <c r="G7735">
        <v>99988</v>
      </c>
      <c r="H7735">
        <v>16064</v>
      </c>
      <c r="I7735" s="25" t="s">
        <v>3005</v>
      </c>
      <c r="J7735" t="s">
        <v>3026</v>
      </c>
      <c r="M7735" s="49"/>
    </row>
    <row r="7736" spans="6:13" x14ac:dyDescent="0.25">
      <c r="F7736" t="s">
        <v>8405</v>
      </c>
      <c r="G7736">
        <v>24392</v>
      </c>
      <c r="H7736">
        <v>1059</v>
      </c>
      <c r="I7736" s="25" t="s">
        <v>2706</v>
      </c>
      <c r="J7736" t="s">
        <v>2975</v>
      </c>
      <c r="M7736" s="49"/>
    </row>
    <row r="7737" spans="6:13" x14ac:dyDescent="0.25">
      <c r="F7737" t="s">
        <v>8406</v>
      </c>
      <c r="G7737">
        <v>29556</v>
      </c>
      <c r="H7737">
        <v>3360</v>
      </c>
      <c r="I7737" s="25" t="s">
        <v>2695</v>
      </c>
      <c r="J7737" t="s">
        <v>3021</v>
      </c>
      <c r="M7737" s="49"/>
    </row>
    <row r="7738" spans="6:13" x14ac:dyDescent="0.25">
      <c r="F7738" t="s">
        <v>8407</v>
      </c>
      <c r="G7738">
        <v>25727</v>
      </c>
      <c r="H7738">
        <v>1051</v>
      </c>
      <c r="I7738" s="25" t="s">
        <v>2706</v>
      </c>
      <c r="J7738" t="s">
        <v>2718</v>
      </c>
      <c r="M7738" s="49"/>
    </row>
    <row r="7739" spans="6:13" x14ac:dyDescent="0.25">
      <c r="F7739" t="s">
        <v>8408</v>
      </c>
      <c r="G7739">
        <v>25923</v>
      </c>
      <c r="H7739">
        <v>1054</v>
      </c>
      <c r="I7739" s="25" t="s">
        <v>2706</v>
      </c>
      <c r="J7739" t="s">
        <v>2816</v>
      </c>
      <c r="M7739" s="49"/>
    </row>
    <row r="7740" spans="6:13" x14ac:dyDescent="0.25">
      <c r="F7740" t="s">
        <v>8409</v>
      </c>
      <c r="G7740">
        <v>25849</v>
      </c>
      <c r="H7740">
        <v>1054</v>
      </c>
      <c r="I7740" s="25" t="s">
        <v>2706</v>
      </c>
      <c r="J7740" t="s">
        <v>2816</v>
      </c>
      <c r="M7740" s="49"/>
    </row>
    <row r="7741" spans="6:13" x14ac:dyDescent="0.25">
      <c r="F7741" t="s">
        <v>8409</v>
      </c>
      <c r="G7741">
        <v>25849</v>
      </c>
      <c r="H7741">
        <v>1054</v>
      </c>
      <c r="I7741" s="25" t="s">
        <v>2706</v>
      </c>
      <c r="J7741" t="s">
        <v>2816</v>
      </c>
      <c r="M7741" s="49"/>
    </row>
    <row r="7742" spans="6:13" x14ac:dyDescent="0.25">
      <c r="F7742" t="s">
        <v>8410</v>
      </c>
      <c r="G7742">
        <v>6536</v>
      </c>
      <c r="H7742">
        <v>15087</v>
      </c>
      <c r="I7742" s="25" t="s">
        <v>2862</v>
      </c>
      <c r="J7742" t="s">
        <v>2945</v>
      </c>
      <c r="M7742" s="49"/>
    </row>
    <row r="7743" spans="6:13" x14ac:dyDescent="0.25">
      <c r="F7743" t="s">
        <v>8410</v>
      </c>
      <c r="G7743">
        <v>6536</v>
      </c>
      <c r="H7743">
        <v>15087</v>
      </c>
      <c r="I7743" s="25" t="s">
        <v>2862</v>
      </c>
      <c r="J7743" t="s">
        <v>2945</v>
      </c>
      <c r="M7743" s="49"/>
    </row>
    <row r="7744" spans="6:13" x14ac:dyDescent="0.25">
      <c r="F7744" t="s">
        <v>8410</v>
      </c>
      <c r="G7744">
        <v>6536</v>
      </c>
      <c r="H7744">
        <v>15087</v>
      </c>
      <c r="I7744" s="25" t="s">
        <v>2862</v>
      </c>
      <c r="J7744" t="s">
        <v>2945</v>
      </c>
      <c r="M7744" s="49"/>
    </row>
    <row r="7745" spans="6:13" x14ac:dyDescent="0.25">
      <c r="F7745" t="s">
        <v>8411</v>
      </c>
      <c r="G7745">
        <v>6369</v>
      </c>
      <c r="H7745">
        <v>15082</v>
      </c>
      <c r="I7745" s="25" t="s">
        <v>2862</v>
      </c>
      <c r="J7745" t="s">
        <v>2863</v>
      </c>
      <c r="M7745" s="49"/>
    </row>
    <row r="7746" spans="6:13" x14ac:dyDescent="0.25">
      <c r="F7746" t="s">
        <v>8411</v>
      </c>
      <c r="G7746">
        <v>6369</v>
      </c>
      <c r="H7746">
        <v>15082</v>
      </c>
      <c r="I7746" s="25" t="s">
        <v>2862</v>
      </c>
      <c r="J7746" t="s">
        <v>2863</v>
      </c>
      <c r="M7746" s="49"/>
    </row>
    <row r="7747" spans="6:13" x14ac:dyDescent="0.25">
      <c r="F7747" t="s">
        <v>8412</v>
      </c>
      <c r="G7747">
        <v>6388</v>
      </c>
      <c r="H7747">
        <v>15082</v>
      </c>
      <c r="I7747" s="25" t="s">
        <v>2862</v>
      </c>
      <c r="J7747" t="s">
        <v>2863</v>
      </c>
      <c r="M7747" s="49"/>
    </row>
    <row r="7748" spans="6:13" x14ac:dyDescent="0.25">
      <c r="F7748" t="s">
        <v>8413</v>
      </c>
      <c r="G7748">
        <v>46354</v>
      </c>
      <c r="H7748">
        <v>5554</v>
      </c>
      <c r="I7748" s="25" t="s">
        <v>2644</v>
      </c>
      <c r="J7748" t="s">
        <v>2676</v>
      </c>
      <c r="M7748" s="49"/>
    </row>
    <row r="7749" spans="6:13" x14ac:dyDescent="0.25">
      <c r="F7749" t="s">
        <v>8414</v>
      </c>
      <c r="G7749">
        <v>91484</v>
      </c>
      <c r="H7749">
        <v>9575</v>
      </c>
      <c r="I7749" s="25" t="s">
        <v>2671</v>
      </c>
      <c r="J7749" t="s">
        <v>3370</v>
      </c>
      <c r="M7749" s="49"/>
    </row>
    <row r="7750" spans="6:13" x14ac:dyDescent="0.25">
      <c r="F7750" t="s">
        <v>8415</v>
      </c>
      <c r="G7750">
        <v>98528</v>
      </c>
      <c r="H7750">
        <v>16054</v>
      </c>
      <c r="I7750" s="25" t="s">
        <v>3005</v>
      </c>
      <c r="J7750" t="s">
        <v>7096</v>
      </c>
      <c r="M7750" s="49"/>
    </row>
    <row r="7751" spans="6:13" x14ac:dyDescent="0.25">
      <c r="F7751" t="s">
        <v>8415</v>
      </c>
      <c r="G7751">
        <v>98529</v>
      </c>
      <c r="H7751">
        <v>16054</v>
      </c>
      <c r="I7751" s="25" t="s">
        <v>3005</v>
      </c>
      <c r="J7751" t="s">
        <v>7096</v>
      </c>
      <c r="M7751" s="49"/>
    </row>
    <row r="7752" spans="6:13" x14ac:dyDescent="0.25">
      <c r="F7752" t="s">
        <v>8415</v>
      </c>
      <c r="G7752">
        <v>98527</v>
      </c>
      <c r="H7752">
        <v>16054</v>
      </c>
      <c r="I7752" s="25" t="s">
        <v>3005</v>
      </c>
      <c r="J7752" t="s">
        <v>7096</v>
      </c>
      <c r="M7752" s="49"/>
    </row>
    <row r="7753" spans="6:13" x14ac:dyDescent="0.25">
      <c r="F7753" t="s">
        <v>8415</v>
      </c>
      <c r="G7753">
        <v>98711</v>
      </c>
      <c r="H7753">
        <v>16054</v>
      </c>
      <c r="I7753" s="25" t="s">
        <v>3005</v>
      </c>
      <c r="J7753" t="s">
        <v>7096</v>
      </c>
      <c r="M7753" s="49"/>
    </row>
    <row r="7754" spans="6:13" x14ac:dyDescent="0.25">
      <c r="F7754" t="s">
        <v>8416</v>
      </c>
      <c r="G7754">
        <v>98530</v>
      </c>
      <c r="H7754">
        <v>16054</v>
      </c>
      <c r="I7754" s="25" t="s">
        <v>3005</v>
      </c>
      <c r="J7754" t="s">
        <v>7096</v>
      </c>
      <c r="M7754" s="49"/>
    </row>
    <row r="7755" spans="6:13" x14ac:dyDescent="0.25">
      <c r="F7755" t="s">
        <v>8416</v>
      </c>
      <c r="G7755">
        <v>98530</v>
      </c>
      <c r="H7755">
        <v>16066</v>
      </c>
      <c r="I7755" s="25" t="s">
        <v>3005</v>
      </c>
      <c r="J7755" t="s">
        <v>2979</v>
      </c>
      <c r="M7755" s="49"/>
    </row>
    <row r="7756" spans="6:13" x14ac:dyDescent="0.25">
      <c r="F7756" t="s">
        <v>8416</v>
      </c>
      <c r="G7756">
        <v>98530</v>
      </c>
      <c r="H7756">
        <v>16069</v>
      </c>
      <c r="I7756" s="25" t="s">
        <v>3005</v>
      </c>
      <c r="J7756" t="s">
        <v>3252</v>
      </c>
      <c r="M7756" s="49"/>
    </row>
    <row r="7757" spans="6:13" x14ac:dyDescent="0.25">
      <c r="F7757" t="s">
        <v>8417</v>
      </c>
      <c r="G7757">
        <v>29562</v>
      </c>
      <c r="H7757">
        <v>3360</v>
      </c>
      <c r="I7757" s="25" t="s">
        <v>2695</v>
      </c>
      <c r="J7757" t="s">
        <v>3021</v>
      </c>
      <c r="M7757" s="49"/>
    </row>
    <row r="7758" spans="6:13" x14ac:dyDescent="0.25">
      <c r="F7758" t="s">
        <v>8418</v>
      </c>
      <c r="G7758">
        <v>23867</v>
      </c>
      <c r="H7758">
        <v>1060</v>
      </c>
      <c r="I7758" s="25" t="s">
        <v>2706</v>
      </c>
      <c r="J7758" t="s">
        <v>2984</v>
      </c>
      <c r="M7758" s="49"/>
    </row>
    <row r="7759" spans="6:13" x14ac:dyDescent="0.25">
      <c r="F7759" t="s">
        <v>8419</v>
      </c>
      <c r="G7759">
        <v>27232</v>
      </c>
      <c r="H7759">
        <v>3251</v>
      </c>
      <c r="I7759" s="25" t="s">
        <v>2695</v>
      </c>
      <c r="J7759" t="s">
        <v>2715</v>
      </c>
      <c r="M7759" s="49"/>
    </row>
    <row r="7760" spans="6:13" x14ac:dyDescent="0.25">
      <c r="F7760" t="s">
        <v>8420</v>
      </c>
      <c r="G7760">
        <v>72172</v>
      </c>
      <c r="H7760">
        <v>8325</v>
      </c>
      <c r="I7760" s="25" t="s">
        <v>2639</v>
      </c>
      <c r="J7760" t="s">
        <v>2829</v>
      </c>
      <c r="M7760" s="49"/>
    </row>
    <row r="7761" spans="6:13" x14ac:dyDescent="0.25">
      <c r="F7761" t="s">
        <v>8421</v>
      </c>
      <c r="G7761">
        <v>65843</v>
      </c>
      <c r="H7761">
        <v>6436</v>
      </c>
      <c r="I7761" s="25" t="s">
        <v>2667</v>
      </c>
      <c r="J7761" t="s">
        <v>3351</v>
      </c>
      <c r="M7761" s="49"/>
    </row>
    <row r="7762" spans="6:13" x14ac:dyDescent="0.25">
      <c r="F7762" t="s">
        <v>8422</v>
      </c>
      <c r="G7762">
        <v>63834</v>
      </c>
      <c r="H7762">
        <v>9676</v>
      </c>
      <c r="I7762" s="25" t="s">
        <v>2671</v>
      </c>
      <c r="J7762" t="s">
        <v>3002</v>
      </c>
      <c r="M7762" s="49"/>
    </row>
    <row r="7763" spans="6:13" x14ac:dyDescent="0.25">
      <c r="F7763" t="s">
        <v>8423</v>
      </c>
      <c r="G7763">
        <v>71560</v>
      </c>
      <c r="H7763">
        <v>8119</v>
      </c>
      <c r="I7763" s="25" t="s">
        <v>2639</v>
      </c>
      <c r="J7763" t="s">
        <v>2908</v>
      </c>
      <c r="M7763" s="49"/>
    </row>
    <row r="7764" spans="6:13" x14ac:dyDescent="0.25">
      <c r="F7764" t="s">
        <v>8424</v>
      </c>
      <c r="G7764">
        <v>66280</v>
      </c>
      <c r="H7764">
        <v>10041</v>
      </c>
      <c r="I7764" s="25" t="s">
        <v>3470</v>
      </c>
      <c r="J7764" t="s">
        <v>4759</v>
      </c>
      <c r="M7764" s="49"/>
    </row>
    <row r="7765" spans="6:13" x14ac:dyDescent="0.25">
      <c r="F7765" t="s">
        <v>8425</v>
      </c>
      <c r="G7765">
        <v>74429</v>
      </c>
      <c r="H7765">
        <v>8127</v>
      </c>
      <c r="I7765" s="25" t="s">
        <v>2639</v>
      </c>
      <c r="J7765" t="s">
        <v>3747</v>
      </c>
      <c r="M7765" s="49"/>
    </row>
    <row r="7766" spans="6:13" x14ac:dyDescent="0.25">
      <c r="F7766" t="s">
        <v>8426</v>
      </c>
      <c r="G7766">
        <v>92237</v>
      </c>
      <c r="H7766">
        <v>9371</v>
      </c>
      <c r="I7766" s="25" t="s">
        <v>2671</v>
      </c>
      <c r="J7766" t="s">
        <v>3090</v>
      </c>
      <c r="M7766" s="49"/>
    </row>
    <row r="7767" spans="6:13" x14ac:dyDescent="0.25">
      <c r="F7767" t="s">
        <v>8427</v>
      </c>
      <c r="G7767">
        <v>87477</v>
      </c>
      <c r="H7767">
        <v>9780</v>
      </c>
      <c r="I7767" s="25" t="s">
        <v>2671</v>
      </c>
      <c r="J7767" t="s">
        <v>2899</v>
      </c>
      <c r="M7767" s="49"/>
    </row>
    <row r="7768" spans="6:13" x14ac:dyDescent="0.25">
      <c r="F7768" t="s">
        <v>8428</v>
      </c>
      <c r="G7768">
        <v>79295</v>
      </c>
      <c r="H7768">
        <v>8315</v>
      </c>
      <c r="I7768" s="25" t="s">
        <v>2639</v>
      </c>
      <c r="J7768" t="s">
        <v>2682</v>
      </c>
      <c r="M7768" s="49"/>
    </row>
    <row r="7769" spans="6:13" x14ac:dyDescent="0.25">
      <c r="F7769" t="s">
        <v>8429</v>
      </c>
      <c r="G7769">
        <v>97528</v>
      </c>
      <c r="H7769">
        <v>9673</v>
      </c>
      <c r="I7769" s="25" t="s">
        <v>2671</v>
      </c>
      <c r="J7769" t="s">
        <v>3297</v>
      </c>
      <c r="M7769" s="49"/>
    </row>
    <row r="7770" spans="6:13" x14ac:dyDescent="0.25">
      <c r="F7770" t="s">
        <v>8430</v>
      </c>
      <c r="G7770">
        <v>85254</v>
      </c>
      <c r="H7770">
        <v>9174</v>
      </c>
      <c r="I7770" s="25" t="s">
        <v>2671</v>
      </c>
      <c r="J7770" t="s">
        <v>3066</v>
      </c>
      <c r="M7770" s="49"/>
    </row>
    <row r="7771" spans="6:13" x14ac:dyDescent="0.25">
      <c r="F7771" t="s">
        <v>8430</v>
      </c>
      <c r="G7771">
        <v>85259</v>
      </c>
      <c r="H7771">
        <v>9174</v>
      </c>
      <c r="I7771" s="25" t="s">
        <v>2671</v>
      </c>
      <c r="J7771" t="s">
        <v>3066</v>
      </c>
      <c r="M7771" s="49"/>
    </row>
    <row r="7772" spans="6:13" x14ac:dyDescent="0.25">
      <c r="F7772" t="s">
        <v>8431</v>
      </c>
      <c r="G7772">
        <v>39171</v>
      </c>
      <c r="H7772">
        <v>15083</v>
      </c>
      <c r="I7772" s="25" t="s">
        <v>2862</v>
      </c>
      <c r="J7772" t="s">
        <v>2673</v>
      </c>
      <c r="M7772" s="49"/>
    </row>
    <row r="7773" spans="6:13" x14ac:dyDescent="0.25">
      <c r="F7773" t="s">
        <v>8432</v>
      </c>
      <c r="G7773">
        <v>75056</v>
      </c>
      <c r="H7773">
        <v>8215</v>
      </c>
      <c r="I7773" s="25" t="s">
        <v>2639</v>
      </c>
      <c r="J7773" t="s">
        <v>3345</v>
      </c>
      <c r="M7773" s="49"/>
    </row>
    <row r="7774" spans="6:13" x14ac:dyDescent="0.25">
      <c r="F7774" t="s">
        <v>8432</v>
      </c>
      <c r="G7774">
        <v>97633</v>
      </c>
      <c r="H7774">
        <v>9673</v>
      </c>
      <c r="I7774" s="25" t="s">
        <v>2671</v>
      </c>
      <c r="J7774" t="s">
        <v>3297</v>
      </c>
      <c r="M7774" s="49"/>
    </row>
    <row r="7775" spans="6:13" x14ac:dyDescent="0.25">
      <c r="F7775" t="s">
        <v>8433</v>
      </c>
      <c r="G7775">
        <v>97529</v>
      </c>
      <c r="H7775">
        <v>9678</v>
      </c>
      <c r="I7775" s="25" t="s">
        <v>2671</v>
      </c>
      <c r="J7775" t="s">
        <v>3539</v>
      </c>
      <c r="M7775" s="49"/>
    </row>
    <row r="7776" spans="6:13" x14ac:dyDescent="0.25">
      <c r="F7776" t="s">
        <v>8434</v>
      </c>
      <c r="G7776">
        <v>93104</v>
      </c>
      <c r="H7776">
        <v>9375</v>
      </c>
      <c r="I7776" s="25" t="s">
        <v>2671</v>
      </c>
      <c r="J7776" t="s">
        <v>2986</v>
      </c>
      <c r="M7776" s="49"/>
    </row>
    <row r="7777" spans="6:13" x14ac:dyDescent="0.25">
      <c r="F7777" t="s">
        <v>8435</v>
      </c>
      <c r="G7777">
        <v>59846</v>
      </c>
      <c r="H7777">
        <v>5958</v>
      </c>
      <c r="I7777" s="25" t="s">
        <v>2644</v>
      </c>
      <c r="J7777" t="s">
        <v>2820</v>
      </c>
      <c r="M7777" s="49"/>
    </row>
    <row r="7778" spans="6:13" x14ac:dyDescent="0.25">
      <c r="F7778" t="s">
        <v>8436</v>
      </c>
      <c r="G7778">
        <v>38373</v>
      </c>
      <c r="H7778">
        <v>3154</v>
      </c>
      <c r="I7778" s="25" t="s">
        <v>2695</v>
      </c>
      <c r="J7778" t="s">
        <v>2807</v>
      </c>
      <c r="M7778" s="49"/>
    </row>
    <row r="7779" spans="6:13" x14ac:dyDescent="0.25">
      <c r="F7779" t="s">
        <v>8437</v>
      </c>
      <c r="G7779">
        <v>38376</v>
      </c>
      <c r="H7779">
        <v>3154</v>
      </c>
      <c r="I7779" s="25" t="s">
        <v>2695</v>
      </c>
      <c r="J7779" t="s">
        <v>2807</v>
      </c>
      <c r="M7779" s="49"/>
    </row>
    <row r="7780" spans="6:13" x14ac:dyDescent="0.25">
      <c r="F7780" t="s">
        <v>8438</v>
      </c>
      <c r="G7780">
        <v>83362</v>
      </c>
      <c r="H7780">
        <v>9189</v>
      </c>
      <c r="I7780" s="25" t="s">
        <v>2671</v>
      </c>
      <c r="J7780" t="s">
        <v>3028</v>
      </c>
      <c r="M7780" s="49"/>
    </row>
    <row r="7781" spans="6:13" x14ac:dyDescent="0.25">
      <c r="F7781" t="s">
        <v>8439</v>
      </c>
      <c r="G7781">
        <v>26903</v>
      </c>
      <c r="H7781">
        <v>3454</v>
      </c>
      <c r="I7781" s="25" t="s">
        <v>2695</v>
      </c>
      <c r="J7781" t="s">
        <v>2739</v>
      </c>
      <c r="M7781" s="49"/>
    </row>
    <row r="7782" spans="6:13" x14ac:dyDescent="0.25">
      <c r="F7782" t="s">
        <v>8440</v>
      </c>
      <c r="G7782">
        <v>73079</v>
      </c>
      <c r="H7782">
        <v>8117</v>
      </c>
      <c r="I7782" s="25" t="s">
        <v>2639</v>
      </c>
      <c r="J7782" t="s">
        <v>2710</v>
      </c>
      <c r="M7782" s="49"/>
    </row>
    <row r="7783" spans="6:13" x14ac:dyDescent="0.25">
      <c r="F7783" t="s">
        <v>8441</v>
      </c>
      <c r="G7783">
        <v>49762</v>
      </c>
      <c r="H7783">
        <v>3454</v>
      </c>
      <c r="I7783" s="25" t="s">
        <v>2695</v>
      </c>
      <c r="J7783" t="s">
        <v>2739</v>
      </c>
      <c r="M7783" s="49"/>
    </row>
    <row r="7784" spans="6:13" x14ac:dyDescent="0.25">
      <c r="F7784" t="s">
        <v>8442</v>
      </c>
      <c r="G7784">
        <v>31555</v>
      </c>
      <c r="H7784">
        <v>3257</v>
      </c>
      <c r="I7784" s="25" t="s">
        <v>2695</v>
      </c>
      <c r="J7784" t="s">
        <v>2788</v>
      </c>
      <c r="M7784" s="49"/>
    </row>
    <row r="7785" spans="6:13" x14ac:dyDescent="0.25">
      <c r="F7785" t="s">
        <v>8443</v>
      </c>
      <c r="G7785">
        <v>53913</v>
      </c>
      <c r="H7785">
        <v>5382</v>
      </c>
      <c r="I7785" s="25" t="s">
        <v>2644</v>
      </c>
      <c r="J7785" t="s">
        <v>2919</v>
      </c>
      <c r="M7785" s="49"/>
    </row>
    <row r="7786" spans="6:13" x14ac:dyDescent="0.25">
      <c r="F7786" t="s">
        <v>8444</v>
      </c>
      <c r="G7786">
        <v>28857</v>
      </c>
      <c r="H7786">
        <v>3251</v>
      </c>
      <c r="I7786" s="25" t="s">
        <v>2695</v>
      </c>
      <c r="J7786" t="s">
        <v>2715</v>
      </c>
      <c r="M7786" s="49"/>
    </row>
    <row r="7787" spans="6:13" x14ac:dyDescent="0.25">
      <c r="F7787" t="s">
        <v>8445</v>
      </c>
      <c r="G7787">
        <v>25980</v>
      </c>
      <c r="H7787">
        <v>1054</v>
      </c>
      <c r="I7787" s="25" t="s">
        <v>2706</v>
      </c>
      <c r="J7787" t="s">
        <v>2816</v>
      </c>
      <c r="M7787" s="49"/>
    </row>
    <row r="7788" spans="6:13" x14ac:dyDescent="0.25">
      <c r="F7788" t="s">
        <v>8446</v>
      </c>
      <c r="G7788">
        <v>89428</v>
      </c>
      <c r="H7788">
        <v>9773</v>
      </c>
      <c r="I7788" s="25" t="s">
        <v>2671</v>
      </c>
      <c r="J7788" t="s">
        <v>2852</v>
      </c>
      <c r="M7788" s="49"/>
    </row>
    <row r="7789" spans="6:13" x14ac:dyDescent="0.25">
      <c r="F7789" t="s">
        <v>8447</v>
      </c>
      <c r="G7789">
        <v>24893</v>
      </c>
      <c r="H7789">
        <v>1059</v>
      </c>
      <c r="I7789" s="25" t="s">
        <v>2706</v>
      </c>
      <c r="J7789" t="s">
        <v>2975</v>
      </c>
      <c r="M7789" s="49"/>
    </row>
    <row r="7790" spans="6:13" x14ac:dyDescent="0.25">
      <c r="F7790" t="s">
        <v>8448</v>
      </c>
      <c r="G7790">
        <v>99891</v>
      </c>
      <c r="H7790">
        <v>16067</v>
      </c>
      <c r="I7790" s="25" t="s">
        <v>3005</v>
      </c>
      <c r="J7790" t="s">
        <v>2776</v>
      </c>
      <c r="M7790" s="49"/>
    </row>
    <row r="7791" spans="6:13" x14ac:dyDescent="0.25">
      <c r="F7791" t="s">
        <v>8449</v>
      </c>
      <c r="G7791">
        <v>83342</v>
      </c>
      <c r="H7791">
        <v>9189</v>
      </c>
      <c r="I7791" s="25" t="s">
        <v>2671</v>
      </c>
      <c r="J7791" t="s">
        <v>3028</v>
      </c>
      <c r="M7791" s="49"/>
    </row>
    <row r="7792" spans="6:13" x14ac:dyDescent="0.25">
      <c r="F7792" t="s">
        <v>8450</v>
      </c>
      <c r="G7792">
        <v>83373</v>
      </c>
      <c r="H7792">
        <v>9189</v>
      </c>
      <c r="I7792" s="25" t="s">
        <v>2671</v>
      </c>
      <c r="J7792" t="s">
        <v>3028</v>
      </c>
      <c r="M7792" s="49"/>
    </row>
    <row r="7793" spans="6:13" x14ac:dyDescent="0.25">
      <c r="F7793" t="s">
        <v>8451</v>
      </c>
      <c r="G7793">
        <v>86704</v>
      </c>
      <c r="H7793">
        <v>9779</v>
      </c>
      <c r="I7793" s="25" t="s">
        <v>2671</v>
      </c>
      <c r="J7793" t="s">
        <v>2901</v>
      </c>
      <c r="M7793" s="49"/>
    </row>
    <row r="7794" spans="6:13" x14ac:dyDescent="0.25">
      <c r="F7794" t="s">
        <v>8452</v>
      </c>
      <c r="G7794">
        <v>74388</v>
      </c>
      <c r="H7794">
        <v>8125</v>
      </c>
      <c r="I7794" s="25" t="s">
        <v>2639</v>
      </c>
      <c r="J7794" t="s">
        <v>2681</v>
      </c>
      <c r="M7794" s="49"/>
    </row>
    <row r="7795" spans="6:13" x14ac:dyDescent="0.25">
      <c r="F7795" t="s">
        <v>8452</v>
      </c>
      <c r="G7795">
        <v>78607</v>
      </c>
      <c r="H7795">
        <v>8327</v>
      </c>
      <c r="I7795" s="25" t="s">
        <v>2639</v>
      </c>
      <c r="J7795" t="s">
        <v>2898</v>
      </c>
      <c r="M7795" s="49"/>
    </row>
    <row r="7796" spans="6:13" x14ac:dyDescent="0.25">
      <c r="F7796" t="s">
        <v>8453</v>
      </c>
      <c r="G7796">
        <v>99897</v>
      </c>
      <c r="H7796">
        <v>16067</v>
      </c>
      <c r="I7796" s="25" t="s">
        <v>3005</v>
      </c>
      <c r="J7796" t="s">
        <v>2776</v>
      </c>
      <c r="M7796" s="49"/>
    </row>
    <row r="7797" spans="6:13" x14ac:dyDescent="0.25">
      <c r="F7797" t="s">
        <v>8453</v>
      </c>
      <c r="G7797">
        <v>99897</v>
      </c>
      <c r="H7797">
        <v>16067</v>
      </c>
      <c r="I7797" s="25" t="s">
        <v>3005</v>
      </c>
      <c r="J7797" t="s">
        <v>2776</v>
      </c>
      <c r="M7797" s="49"/>
    </row>
    <row r="7798" spans="6:13" x14ac:dyDescent="0.25">
      <c r="F7798" t="s">
        <v>8454</v>
      </c>
      <c r="G7798">
        <v>71732</v>
      </c>
      <c r="H7798">
        <v>8118</v>
      </c>
      <c r="I7798" s="25" t="s">
        <v>2639</v>
      </c>
      <c r="J7798" t="s">
        <v>2763</v>
      </c>
      <c r="M7798" s="49"/>
    </row>
    <row r="7799" spans="6:13" x14ac:dyDescent="0.25">
      <c r="F7799" t="s">
        <v>8455</v>
      </c>
      <c r="G7799">
        <v>39517</v>
      </c>
      <c r="H7799">
        <v>15083</v>
      </c>
      <c r="I7799" s="25" t="s">
        <v>2862</v>
      </c>
      <c r="J7799" t="s">
        <v>2673</v>
      </c>
      <c r="M7799" s="49"/>
    </row>
    <row r="7800" spans="6:13" x14ac:dyDescent="0.25">
      <c r="F7800" t="s">
        <v>8455</v>
      </c>
      <c r="G7800">
        <v>39517</v>
      </c>
      <c r="H7800">
        <v>15090</v>
      </c>
      <c r="I7800" s="25" t="s">
        <v>2862</v>
      </c>
      <c r="J7800" t="s">
        <v>3003</v>
      </c>
      <c r="M7800" s="49"/>
    </row>
    <row r="7801" spans="6:13" x14ac:dyDescent="0.25">
      <c r="F7801" t="s">
        <v>8456</v>
      </c>
      <c r="G7801">
        <v>39590</v>
      </c>
      <c r="H7801">
        <v>15090</v>
      </c>
      <c r="I7801" s="25" t="s">
        <v>2862</v>
      </c>
      <c r="J7801" t="s">
        <v>3003</v>
      </c>
      <c r="M7801" s="49"/>
    </row>
    <row r="7802" spans="6:13" x14ac:dyDescent="0.25">
      <c r="F7802" t="s">
        <v>8457</v>
      </c>
      <c r="G7802">
        <v>25499</v>
      </c>
      <c r="H7802">
        <v>1056</v>
      </c>
      <c r="I7802" s="25" t="s">
        <v>2706</v>
      </c>
      <c r="J7802" t="s">
        <v>2932</v>
      </c>
      <c r="M7802" s="49"/>
    </row>
    <row r="7803" spans="6:13" x14ac:dyDescent="0.25">
      <c r="F7803" t="s">
        <v>8457</v>
      </c>
      <c r="G7803">
        <v>22889</v>
      </c>
      <c r="H7803">
        <v>1062</v>
      </c>
      <c r="I7803" s="25" t="s">
        <v>2706</v>
      </c>
      <c r="J7803" t="s">
        <v>2809</v>
      </c>
      <c r="M7803" s="49"/>
    </row>
    <row r="7804" spans="6:13" x14ac:dyDescent="0.25">
      <c r="F7804" t="s">
        <v>8457</v>
      </c>
      <c r="G7804">
        <v>22889</v>
      </c>
      <c r="H7804">
        <v>1062</v>
      </c>
      <c r="I7804" s="25" t="s">
        <v>2706</v>
      </c>
      <c r="J7804" t="s">
        <v>2809</v>
      </c>
      <c r="M7804" s="49"/>
    </row>
    <row r="7805" spans="6:13" x14ac:dyDescent="0.25">
      <c r="F7805" t="s">
        <v>8457</v>
      </c>
      <c r="G7805">
        <v>22889</v>
      </c>
      <c r="H7805">
        <v>1062</v>
      </c>
      <c r="I7805" s="25" t="s">
        <v>2706</v>
      </c>
      <c r="J7805" t="s">
        <v>2809</v>
      </c>
      <c r="M7805" s="49"/>
    </row>
    <row r="7806" spans="6:13" x14ac:dyDescent="0.25">
      <c r="F7806" t="s">
        <v>8458</v>
      </c>
      <c r="G7806">
        <v>36142</v>
      </c>
      <c r="H7806">
        <v>6631</v>
      </c>
      <c r="I7806" s="25" t="s">
        <v>2667</v>
      </c>
      <c r="J7806" t="s">
        <v>2766</v>
      </c>
      <c r="M7806" s="49"/>
    </row>
    <row r="7807" spans="6:13" x14ac:dyDescent="0.25">
      <c r="F7807" t="s">
        <v>8458</v>
      </c>
      <c r="G7807">
        <v>84367</v>
      </c>
      <c r="H7807">
        <v>9277</v>
      </c>
      <c r="I7807" s="25" t="s">
        <v>2671</v>
      </c>
      <c r="J7807" t="s">
        <v>3150</v>
      </c>
      <c r="M7807" s="49"/>
    </row>
    <row r="7808" spans="6:13" x14ac:dyDescent="0.25">
      <c r="F7808" t="s">
        <v>8459</v>
      </c>
      <c r="G7808">
        <v>7922</v>
      </c>
      <c r="H7808">
        <v>16075</v>
      </c>
      <c r="I7808" s="25" t="s">
        <v>3005</v>
      </c>
      <c r="J7808" t="s">
        <v>4842</v>
      </c>
      <c r="M7808" s="49"/>
    </row>
    <row r="7809" spans="6:13" x14ac:dyDescent="0.25">
      <c r="F7809" t="s">
        <v>8460</v>
      </c>
      <c r="G7809">
        <v>92723</v>
      </c>
      <c r="H7809">
        <v>9374</v>
      </c>
      <c r="I7809" s="25" t="s">
        <v>2671</v>
      </c>
      <c r="J7809" t="s">
        <v>3041</v>
      </c>
      <c r="M7809" s="49"/>
    </row>
    <row r="7810" spans="6:13" x14ac:dyDescent="0.25">
      <c r="F7810" t="s">
        <v>8460</v>
      </c>
      <c r="G7810">
        <v>92723</v>
      </c>
      <c r="H7810">
        <v>9376</v>
      </c>
      <c r="I7810" s="25" t="s">
        <v>2671</v>
      </c>
      <c r="J7810" t="s">
        <v>3011</v>
      </c>
      <c r="M7810" s="49"/>
    </row>
    <row r="7811" spans="6:13" x14ac:dyDescent="0.25">
      <c r="F7811" t="s">
        <v>8461</v>
      </c>
      <c r="G7811">
        <v>73497</v>
      </c>
      <c r="H7811">
        <v>8136</v>
      </c>
      <c r="I7811" s="25" t="s">
        <v>2639</v>
      </c>
      <c r="J7811" t="s">
        <v>2660</v>
      </c>
      <c r="M7811" s="49"/>
    </row>
    <row r="7812" spans="6:13" x14ac:dyDescent="0.25">
      <c r="F7812" t="s">
        <v>8461</v>
      </c>
      <c r="G7812">
        <v>73497</v>
      </c>
      <c r="H7812">
        <v>8136</v>
      </c>
      <c r="I7812" s="25" t="s">
        <v>2639</v>
      </c>
      <c r="J7812" t="s">
        <v>2660</v>
      </c>
      <c r="M7812" s="49"/>
    </row>
    <row r="7813" spans="6:13" x14ac:dyDescent="0.25">
      <c r="F7813" t="s">
        <v>8462</v>
      </c>
      <c r="G7813">
        <v>88459</v>
      </c>
      <c r="H7813">
        <v>8426</v>
      </c>
      <c r="I7813" s="25" t="s">
        <v>2639</v>
      </c>
      <c r="J7813" t="s">
        <v>2702</v>
      </c>
      <c r="M7813" s="49"/>
    </row>
    <row r="7814" spans="6:13" x14ac:dyDescent="0.25">
      <c r="F7814" t="s">
        <v>8463</v>
      </c>
      <c r="G7814">
        <v>86660</v>
      </c>
      <c r="H7814">
        <v>9779</v>
      </c>
      <c r="I7814" s="25" t="s">
        <v>2671</v>
      </c>
      <c r="J7814" t="s">
        <v>2901</v>
      </c>
      <c r="M7814" s="49"/>
    </row>
    <row r="7815" spans="6:13" x14ac:dyDescent="0.25">
      <c r="F7815" t="s">
        <v>8464</v>
      </c>
      <c r="G7815">
        <v>38479</v>
      </c>
      <c r="H7815">
        <v>3151</v>
      </c>
      <c r="I7815" s="25" t="s">
        <v>2695</v>
      </c>
      <c r="J7815" t="s">
        <v>2747</v>
      </c>
      <c r="M7815" s="49"/>
    </row>
    <row r="7816" spans="6:13" x14ac:dyDescent="0.25">
      <c r="F7816" t="s">
        <v>8465</v>
      </c>
      <c r="G7816">
        <v>27412</v>
      </c>
      <c r="H7816">
        <v>3357</v>
      </c>
      <c r="I7816" s="25" t="s">
        <v>2695</v>
      </c>
      <c r="J7816" t="s">
        <v>2960</v>
      </c>
      <c r="M7816" s="49"/>
    </row>
    <row r="7817" spans="6:13" x14ac:dyDescent="0.25">
      <c r="F7817" t="s">
        <v>8466</v>
      </c>
      <c r="G7817">
        <v>24963</v>
      </c>
      <c r="H7817">
        <v>1059</v>
      </c>
      <c r="I7817" s="25" t="s">
        <v>2706</v>
      </c>
      <c r="J7817" t="s">
        <v>2975</v>
      </c>
      <c r="M7817" s="49"/>
    </row>
    <row r="7818" spans="6:13" x14ac:dyDescent="0.25">
      <c r="F7818" t="s">
        <v>8467</v>
      </c>
      <c r="G7818">
        <v>25881</v>
      </c>
      <c r="H7818">
        <v>1054</v>
      </c>
      <c r="I7818" s="25" t="s">
        <v>2706</v>
      </c>
      <c r="J7818" t="s">
        <v>2816</v>
      </c>
      <c r="M7818" s="49"/>
    </row>
    <row r="7819" spans="6:13" x14ac:dyDescent="0.25">
      <c r="F7819" t="s">
        <v>8468</v>
      </c>
      <c r="G7819">
        <v>97941</v>
      </c>
      <c r="H7819">
        <v>8128</v>
      </c>
      <c r="I7819" s="25" t="s">
        <v>2639</v>
      </c>
      <c r="J7819" t="s">
        <v>2796</v>
      </c>
      <c r="M7819" s="49"/>
    </row>
    <row r="7820" spans="6:13" x14ac:dyDescent="0.25">
      <c r="F7820" t="s">
        <v>8469</v>
      </c>
      <c r="G7820">
        <v>4425</v>
      </c>
      <c r="H7820">
        <v>14730</v>
      </c>
      <c r="I7820" s="25" t="s">
        <v>2756</v>
      </c>
      <c r="J7820" t="s">
        <v>2704</v>
      </c>
      <c r="M7820" s="49"/>
    </row>
    <row r="7821" spans="6:13" x14ac:dyDescent="0.25">
      <c r="F7821" t="s">
        <v>8470</v>
      </c>
      <c r="G7821">
        <v>84574</v>
      </c>
      <c r="H7821">
        <v>9183</v>
      </c>
      <c r="I7821" s="25" t="s">
        <v>2671</v>
      </c>
      <c r="J7821" t="s">
        <v>3095</v>
      </c>
      <c r="M7821" s="49"/>
    </row>
    <row r="7822" spans="6:13" x14ac:dyDescent="0.25">
      <c r="F7822" t="s">
        <v>8470</v>
      </c>
      <c r="G7822">
        <v>82024</v>
      </c>
      <c r="H7822">
        <v>9184</v>
      </c>
      <c r="I7822" s="25" t="s">
        <v>2671</v>
      </c>
      <c r="J7822" t="s">
        <v>3168</v>
      </c>
      <c r="M7822" s="49"/>
    </row>
    <row r="7823" spans="6:13" x14ac:dyDescent="0.25">
      <c r="F7823" t="s">
        <v>8471</v>
      </c>
      <c r="G7823">
        <v>84416</v>
      </c>
      <c r="H7823">
        <v>9177</v>
      </c>
      <c r="I7823" s="25" t="s">
        <v>2671</v>
      </c>
      <c r="J7823" t="s">
        <v>3536</v>
      </c>
      <c r="M7823" s="49"/>
    </row>
    <row r="7824" spans="6:13" x14ac:dyDescent="0.25">
      <c r="F7824" t="s">
        <v>8472</v>
      </c>
      <c r="G7824">
        <v>65232</v>
      </c>
      <c r="H7824">
        <v>6439</v>
      </c>
      <c r="I7824" s="25" t="s">
        <v>2667</v>
      </c>
      <c r="J7824" t="s">
        <v>2668</v>
      </c>
      <c r="M7824" s="49"/>
    </row>
    <row r="7825" spans="6:13" x14ac:dyDescent="0.25">
      <c r="F7825" t="s">
        <v>8473</v>
      </c>
      <c r="G7825">
        <v>9249</v>
      </c>
      <c r="H7825">
        <v>14522</v>
      </c>
      <c r="I7825" s="25" t="s">
        <v>2756</v>
      </c>
      <c r="J7825" t="s">
        <v>2721</v>
      </c>
      <c r="M7825" s="49"/>
    </row>
    <row r="7826" spans="6:13" x14ac:dyDescent="0.25">
      <c r="F7826" t="s">
        <v>8474</v>
      </c>
      <c r="G7826">
        <v>54456</v>
      </c>
      <c r="H7826">
        <v>7235</v>
      </c>
      <c r="I7826" s="25" t="s">
        <v>2744</v>
      </c>
      <c r="J7826" t="s">
        <v>3016</v>
      </c>
      <c r="M7826" s="49"/>
    </row>
    <row r="7827" spans="6:13" x14ac:dyDescent="0.25">
      <c r="F7827" t="s">
        <v>8474</v>
      </c>
      <c r="G7827">
        <v>54456</v>
      </c>
      <c r="H7827">
        <v>7235</v>
      </c>
      <c r="I7827" s="25" t="s">
        <v>2744</v>
      </c>
      <c r="J7827" t="s">
        <v>3016</v>
      </c>
      <c r="M7827" s="49"/>
    </row>
    <row r="7828" spans="6:13" x14ac:dyDescent="0.25">
      <c r="F7828" t="s">
        <v>8475</v>
      </c>
      <c r="G7828">
        <v>49545</v>
      </c>
      <c r="H7828">
        <v>5566</v>
      </c>
      <c r="I7828" s="25" t="s">
        <v>2644</v>
      </c>
      <c r="J7828" t="s">
        <v>3000</v>
      </c>
      <c r="M7828" s="49"/>
    </row>
    <row r="7829" spans="6:13" x14ac:dyDescent="0.25">
      <c r="F7829" t="s">
        <v>8476</v>
      </c>
      <c r="G7829">
        <v>93105</v>
      </c>
      <c r="H7829">
        <v>9375</v>
      </c>
      <c r="I7829" s="25" t="s">
        <v>2671</v>
      </c>
      <c r="J7829" t="s">
        <v>2986</v>
      </c>
      <c r="M7829" s="49"/>
    </row>
    <row r="7830" spans="6:13" x14ac:dyDescent="0.25">
      <c r="F7830" t="s">
        <v>8477</v>
      </c>
      <c r="G7830">
        <v>83684</v>
      </c>
      <c r="H7830">
        <v>9182</v>
      </c>
      <c r="I7830" s="25" t="s">
        <v>2671</v>
      </c>
      <c r="J7830" t="s">
        <v>2875</v>
      </c>
      <c r="M7830" s="49"/>
    </row>
    <row r="7831" spans="6:13" x14ac:dyDescent="0.25">
      <c r="F7831" t="s">
        <v>8478</v>
      </c>
      <c r="G7831">
        <v>83317</v>
      </c>
      <c r="H7831">
        <v>9172</v>
      </c>
      <c r="I7831" s="25" t="s">
        <v>2671</v>
      </c>
      <c r="J7831" t="s">
        <v>2663</v>
      </c>
      <c r="M7831" s="49"/>
    </row>
    <row r="7832" spans="6:13" x14ac:dyDescent="0.25">
      <c r="F7832" t="s">
        <v>8479</v>
      </c>
      <c r="G7832">
        <v>84576</v>
      </c>
      <c r="H7832">
        <v>9171</v>
      </c>
      <c r="I7832" s="25" t="s">
        <v>2671</v>
      </c>
      <c r="J7832" t="s">
        <v>3067</v>
      </c>
      <c r="M7832" s="49"/>
    </row>
    <row r="7833" spans="6:13" x14ac:dyDescent="0.25">
      <c r="F7833" t="s">
        <v>8480</v>
      </c>
      <c r="G7833">
        <v>94244</v>
      </c>
      <c r="H7833">
        <v>9276</v>
      </c>
      <c r="I7833" s="25" t="s">
        <v>2671</v>
      </c>
      <c r="J7833" t="s">
        <v>2699</v>
      </c>
      <c r="M7833" s="49"/>
    </row>
    <row r="7834" spans="6:13" x14ac:dyDescent="0.25">
      <c r="F7834" t="s">
        <v>8481</v>
      </c>
      <c r="G7834">
        <v>48291</v>
      </c>
      <c r="H7834">
        <v>5570</v>
      </c>
      <c r="I7834" s="25" t="s">
        <v>2644</v>
      </c>
      <c r="J7834" t="s">
        <v>2775</v>
      </c>
      <c r="M7834" s="49"/>
    </row>
    <row r="7835" spans="6:13" x14ac:dyDescent="0.25">
      <c r="F7835" t="s">
        <v>8482</v>
      </c>
      <c r="G7835">
        <v>25782</v>
      </c>
      <c r="H7835">
        <v>1051</v>
      </c>
      <c r="I7835" s="25" t="s">
        <v>2706</v>
      </c>
      <c r="J7835" t="s">
        <v>2718</v>
      </c>
      <c r="M7835" s="49"/>
    </row>
    <row r="7836" spans="6:13" x14ac:dyDescent="0.25">
      <c r="F7836" t="s">
        <v>8483</v>
      </c>
      <c r="G7836">
        <v>14513</v>
      </c>
      <c r="H7836">
        <v>12069</v>
      </c>
      <c r="I7836" s="25" t="s">
        <v>2977</v>
      </c>
      <c r="J7836" t="s">
        <v>3478</v>
      </c>
      <c r="M7836" s="49"/>
    </row>
    <row r="7837" spans="6:13" x14ac:dyDescent="0.25">
      <c r="F7837" t="s">
        <v>8484</v>
      </c>
      <c r="G7837">
        <v>17268</v>
      </c>
      <c r="H7837">
        <v>12073</v>
      </c>
      <c r="I7837" s="25" t="s">
        <v>2977</v>
      </c>
      <c r="J7837" t="s">
        <v>3018</v>
      </c>
      <c r="M7837" s="49"/>
    </row>
    <row r="7838" spans="6:13" x14ac:dyDescent="0.25">
      <c r="F7838" t="s">
        <v>8485</v>
      </c>
      <c r="G7838">
        <v>78250</v>
      </c>
      <c r="H7838">
        <v>8335</v>
      </c>
      <c r="I7838" s="25" t="s">
        <v>2639</v>
      </c>
      <c r="J7838" t="s">
        <v>2640</v>
      </c>
      <c r="M7838" s="49"/>
    </row>
    <row r="7839" spans="6:13" x14ac:dyDescent="0.25">
      <c r="F7839" t="s">
        <v>8486</v>
      </c>
      <c r="G7839">
        <v>79331</v>
      </c>
      <c r="H7839">
        <v>8316</v>
      </c>
      <c r="I7839" s="25" t="s">
        <v>2639</v>
      </c>
      <c r="J7839" t="s">
        <v>3385</v>
      </c>
      <c r="M7839" s="49"/>
    </row>
    <row r="7840" spans="6:13" x14ac:dyDescent="0.25">
      <c r="F7840" t="s">
        <v>8487</v>
      </c>
      <c r="G7840">
        <v>23824</v>
      </c>
      <c r="H7840">
        <v>1060</v>
      </c>
      <c r="I7840" s="25" t="s">
        <v>2706</v>
      </c>
      <c r="J7840" t="s">
        <v>2984</v>
      </c>
      <c r="M7840" s="49"/>
    </row>
    <row r="7841" spans="6:13" x14ac:dyDescent="0.25">
      <c r="F7841" t="s">
        <v>8488</v>
      </c>
      <c r="G7841">
        <v>21395</v>
      </c>
      <c r="H7841">
        <v>3353</v>
      </c>
      <c r="I7841" s="25" t="s">
        <v>2695</v>
      </c>
      <c r="J7841" t="s">
        <v>2797</v>
      </c>
      <c r="M7841" s="49"/>
    </row>
    <row r="7842" spans="6:13" x14ac:dyDescent="0.25">
      <c r="F7842" t="s">
        <v>8489</v>
      </c>
      <c r="G7842">
        <v>18195</v>
      </c>
      <c r="H7842">
        <v>13072</v>
      </c>
      <c r="I7842" s="25" t="s">
        <v>2812</v>
      </c>
      <c r="J7842" t="s">
        <v>2657</v>
      </c>
      <c r="M7842" s="49"/>
    </row>
    <row r="7843" spans="6:13" x14ac:dyDescent="0.25">
      <c r="F7843" t="s">
        <v>8490</v>
      </c>
      <c r="G7843">
        <v>25882</v>
      </c>
      <c r="H7843">
        <v>1054</v>
      </c>
      <c r="I7843" s="25" t="s">
        <v>2706</v>
      </c>
      <c r="J7843" t="s">
        <v>2816</v>
      </c>
      <c r="M7843" s="49"/>
    </row>
    <row r="7844" spans="6:13" x14ac:dyDescent="0.25">
      <c r="F7844" t="s">
        <v>8491</v>
      </c>
      <c r="G7844">
        <v>24817</v>
      </c>
      <c r="H7844">
        <v>1059</v>
      </c>
      <c r="I7844" s="25" t="s">
        <v>2706</v>
      </c>
      <c r="J7844" t="s">
        <v>2975</v>
      </c>
      <c r="M7844" s="49"/>
    </row>
    <row r="7845" spans="6:13" x14ac:dyDescent="0.25">
      <c r="F7845" t="s">
        <v>8492</v>
      </c>
      <c r="G7845">
        <v>96355</v>
      </c>
      <c r="H7845">
        <v>9476</v>
      </c>
      <c r="I7845" s="25" t="s">
        <v>2671</v>
      </c>
      <c r="J7845" t="s">
        <v>6056</v>
      </c>
      <c r="M7845" s="49"/>
    </row>
    <row r="7846" spans="6:13" x14ac:dyDescent="0.25">
      <c r="F7846" t="s">
        <v>8493</v>
      </c>
      <c r="G7846">
        <v>94167</v>
      </c>
      <c r="H7846">
        <v>9275</v>
      </c>
      <c r="I7846" s="25" t="s">
        <v>2671</v>
      </c>
      <c r="J7846" t="s">
        <v>2819</v>
      </c>
      <c r="M7846" s="49"/>
    </row>
    <row r="7847" spans="6:13" x14ac:dyDescent="0.25">
      <c r="F7847" t="s">
        <v>8494</v>
      </c>
      <c r="G7847">
        <v>88069</v>
      </c>
      <c r="H7847">
        <v>8435</v>
      </c>
      <c r="I7847" s="25" t="s">
        <v>2639</v>
      </c>
      <c r="J7847" t="s">
        <v>3632</v>
      </c>
      <c r="M7847" s="49"/>
    </row>
    <row r="7848" spans="6:13" x14ac:dyDescent="0.25">
      <c r="F7848" t="s">
        <v>8495</v>
      </c>
      <c r="G7848">
        <v>93158</v>
      </c>
      <c r="H7848">
        <v>9376</v>
      </c>
      <c r="I7848" s="25" t="s">
        <v>2671</v>
      </c>
      <c r="J7848" t="s">
        <v>3011</v>
      </c>
      <c r="M7848" s="49"/>
    </row>
    <row r="7849" spans="6:13" x14ac:dyDescent="0.25">
      <c r="F7849" t="s">
        <v>8496</v>
      </c>
      <c r="G7849">
        <v>6682</v>
      </c>
      <c r="H7849">
        <v>15084</v>
      </c>
      <c r="I7849" s="25" t="s">
        <v>2862</v>
      </c>
      <c r="J7849" t="s">
        <v>3236</v>
      </c>
      <c r="M7849" s="49"/>
    </row>
    <row r="7850" spans="6:13" x14ac:dyDescent="0.25">
      <c r="F7850" t="s">
        <v>8497</v>
      </c>
      <c r="G7850">
        <v>93356</v>
      </c>
      <c r="H7850">
        <v>9273</v>
      </c>
      <c r="I7850" s="25" t="s">
        <v>2671</v>
      </c>
      <c r="J7850" t="s">
        <v>2675</v>
      </c>
      <c r="M7850" s="49"/>
    </row>
    <row r="7851" spans="6:13" x14ac:dyDescent="0.25">
      <c r="F7851" t="s">
        <v>8498</v>
      </c>
      <c r="G7851">
        <v>92552</v>
      </c>
      <c r="H7851">
        <v>9376</v>
      </c>
      <c r="I7851" s="25" t="s">
        <v>2671</v>
      </c>
      <c r="J7851" t="s">
        <v>3011</v>
      </c>
      <c r="M7851" s="49"/>
    </row>
    <row r="7852" spans="6:13" x14ac:dyDescent="0.25">
      <c r="F7852" t="s">
        <v>8499</v>
      </c>
      <c r="G7852">
        <v>15755</v>
      </c>
      <c r="H7852">
        <v>12061</v>
      </c>
      <c r="I7852" s="25" t="s">
        <v>2977</v>
      </c>
      <c r="J7852" t="s">
        <v>3654</v>
      </c>
      <c r="M7852" s="49"/>
    </row>
    <row r="7853" spans="6:13" x14ac:dyDescent="0.25">
      <c r="F7853" t="s">
        <v>8500</v>
      </c>
      <c r="G7853">
        <v>96358</v>
      </c>
      <c r="H7853">
        <v>9476</v>
      </c>
      <c r="I7853" s="25" t="s">
        <v>2671</v>
      </c>
      <c r="J7853" t="s">
        <v>6056</v>
      </c>
      <c r="M7853" s="49"/>
    </row>
    <row r="7854" spans="6:13" x14ac:dyDescent="0.25">
      <c r="F7854" t="s">
        <v>8501</v>
      </c>
      <c r="G7854">
        <v>6179</v>
      </c>
      <c r="H7854">
        <v>15088</v>
      </c>
      <c r="I7854" s="25" t="s">
        <v>2862</v>
      </c>
      <c r="J7854" t="s">
        <v>2965</v>
      </c>
      <c r="M7854" s="49"/>
    </row>
    <row r="7855" spans="6:13" x14ac:dyDescent="0.25">
      <c r="F7855" t="s">
        <v>8502</v>
      </c>
      <c r="G7855">
        <v>86943</v>
      </c>
      <c r="H7855">
        <v>9181</v>
      </c>
      <c r="I7855" s="25" t="s">
        <v>2671</v>
      </c>
      <c r="J7855" t="s">
        <v>3126</v>
      </c>
      <c r="M7855" s="49"/>
    </row>
    <row r="7856" spans="6:13" x14ac:dyDescent="0.25">
      <c r="F7856" t="s">
        <v>8503</v>
      </c>
      <c r="G7856">
        <v>6502</v>
      </c>
      <c r="H7856">
        <v>15085</v>
      </c>
      <c r="I7856" s="25" t="s">
        <v>2862</v>
      </c>
      <c r="J7856" t="s">
        <v>2799</v>
      </c>
      <c r="M7856" s="49"/>
    </row>
    <row r="7857" spans="6:13" x14ac:dyDescent="0.25">
      <c r="F7857" t="s">
        <v>8504</v>
      </c>
      <c r="G7857">
        <v>66987</v>
      </c>
      <c r="H7857">
        <v>7340</v>
      </c>
      <c r="I7857" s="25" t="s">
        <v>2744</v>
      </c>
      <c r="J7857" t="s">
        <v>3447</v>
      </c>
      <c r="M7857" s="49"/>
    </row>
    <row r="7858" spans="6:13" x14ac:dyDescent="0.25">
      <c r="F7858" t="s">
        <v>8504</v>
      </c>
      <c r="G7858">
        <v>66987</v>
      </c>
      <c r="H7858">
        <v>7340</v>
      </c>
      <c r="I7858" s="25" t="s">
        <v>2744</v>
      </c>
      <c r="J7858" t="s">
        <v>3447</v>
      </c>
      <c r="M7858" s="49"/>
    </row>
    <row r="7859" spans="6:13" x14ac:dyDescent="0.25">
      <c r="F7859" t="s">
        <v>8505</v>
      </c>
      <c r="G7859">
        <v>54424</v>
      </c>
      <c r="H7859">
        <v>7231</v>
      </c>
      <c r="I7859" s="25" t="s">
        <v>2744</v>
      </c>
      <c r="J7859" t="s">
        <v>2664</v>
      </c>
      <c r="M7859" s="49"/>
    </row>
    <row r="7860" spans="6:13" x14ac:dyDescent="0.25">
      <c r="F7860" t="s">
        <v>8506</v>
      </c>
      <c r="G7860">
        <v>9380</v>
      </c>
      <c r="H7860">
        <v>14521</v>
      </c>
      <c r="I7860" s="25" t="s">
        <v>2756</v>
      </c>
      <c r="J7860" t="s">
        <v>2653</v>
      </c>
      <c r="M7860" s="49"/>
    </row>
    <row r="7861" spans="6:13" x14ac:dyDescent="0.25">
      <c r="F7861" t="s">
        <v>8507</v>
      </c>
      <c r="G7861">
        <v>93107</v>
      </c>
      <c r="H7861">
        <v>9375</v>
      </c>
      <c r="I7861" s="25" t="s">
        <v>2671</v>
      </c>
      <c r="J7861" t="s">
        <v>2986</v>
      </c>
      <c r="M7861" s="49"/>
    </row>
    <row r="7862" spans="6:13" x14ac:dyDescent="0.25">
      <c r="F7862" t="s">
        <v>8508</v>
      </c>
      <c r="G7862">
        <v>91177</v>
      </c>
      <c r="H7862">
        <v>9576</v>
      </c>
      <c r="I7862" s="25" t="s">
        <v>2671</v>
      </c>
      <c r="J7862" t="s">
        <v>2672</v>
      </c>
      <c r="M7862" s="49"/>
    </row>
    <row r="7863" spans="6:13" x14ac:dyDescent="0.25">
      <c r="F7863" t="s">
        <v>8509</v>
      </c>
      <c r="G7863">
        <v>86470</v>
      </c>
      <c r="H7863">
        <v>9774</v>
      </c>
      <c r="I7863" s="25" t="s">
        <v>2671</v>
      </c>
      <c r="J7863" t="s">
        <v>2826</v>
      </c>
      <c r="M7863" s="49"/>
    </row>
    <row r="7864" spans="6:13" x14ac:dyDescent="0.25">
      <c r="F7864" t="s">
        <v>8510</v>
      </c>
      <c r="G7864">
        <v>92554</v>
      </c>
      <c r="H7864">
        <v>9376</v>
      </c>
      <c r="I7864" s="25" t="s">
        <v>2671</v>
      </c>
      <c r="J7864" t="s">
        <v>3011</v>
      </c>
      <c r="M7864" s="49"/>
    </row>
    <row r="7865" spans="6:13" x14ac:dyDescent="0.25">
      <c r="F7865" t="s">
        <v>8511</v>
      </c>
      <c r="G7865">
        <v>1737</v>
      </c>
      <c r="H7865">
        <v>14628</v>
      </c>
      <c r="I7865" s="25" t="s">
        <v>2756</v>
      </c>
      <c r="J7865" t="s">
        <v>2968</v>
      </c>
      <c r="M7865" s="49"/>
    </row>
    <row r="7866" spans="6:13" x14ac:dyDescent="0.25">
      <c r="F7866" t="s">
        <v>8512</v>
      </c>
      <c r="G7866">
        <v>27321</v>
      </c>
      <c r="H7866">
        <v>3361</v>
      </c>
      <c r="I7866" s="25" t="s">
        <v>2695</v>
      </c>
      <c r="J7866" t="s">
        <v>2696</v>
      </c>
      <c r="M7866" s="49"/>
    </row>
    <row r="7867" spans="6:13" x14ac:dyDescent="0.25">
      <c r="F7867" t="s">
        <v>8513</v>
      </c>
      <c r="G7867">
        <v>91741</v>
      </c>
      <c r="H7867">
        <v>9577</v>
      </c>
      <c r="I7867" s="25" t="s">
        <v>2671</v>
      </c>
      <c r="J7867" t="s">
        <v>2678</v>
      </c>
      <c r="M7867" s="49"/>
    </row>
    <row r="7868" spans="6:13" x14ac:dyDescent="0.25">
      <c r="F7868" t="s">
        <v>8514</v>
      </c>
      <c r="G7868">
        <v>97288</v>
      </c>
      <c r="H7868">
        <v>9679</v>
      </c>
      <c r="I7868" s="25" t="s">
        <v>2671</v>
      </c>
      <c r="J7868" t="s">
        <v>3049</v>
      </c>
      <c r="M7868" s="49"/>
    </row>
    <row r="7869" spans="6:13" x14ac:dyDescent="0.25">
      <c r="F7869" t="s">
        <v>8515</v>
      </c>
      <c r="G7869">
        <v>98660</v>
      </c>
      <c r="H7869">
        <v>16069</v>
      </c>
      <c r="I7869" s="25" t="s">
        <v>3005</v>
      </c>
      <c r="J7869" t="s">
        <v>3252</v>
      </c>
      <c r="M7869" s="49"/>
    </row>
    <row r="7870" spans="6:13" x14ac:dyDescent="0.25">
      <c r="F7870" t="s">
        <v>8516</v>
      </c>
      <c r="G7870">
        <v>97531</v>
      </c>
      <c r="H7870">
        <v>9674</v>
      </c>
      <c r="I7870" s="25" t="s">
        <v>2671</v>
      </c>
      <c r="J7870" t="s">
        <v>2839</v>
      </c>
      <c r="M7870" s="49"/>
    </row>
    <row r="7871" spans="6:13" x14ac:dyDescent="0.25">
      <c r="F7871" t="s">
        <v>8517</v>
      </c>
      <c r="G7871">
        <v>86672</v>
      </c>
      <c r="H7871">
        <v>9772</v>
      </c>
      <c r="I7871" s="25" t="s">
        <v>2671</v>
      </c>
      <c r="J7871" t="s">
        <v>2738</v>
      </c>
      <c r="M7871" s="49"/>
    </row>
    <row r="7872" spans="6:13" x14ac:dyDescent="0.25">
      <c r="F7872" t="s">
        <v>8518</v>
      </c>
      <c r="G7872">
        <v>95707</v>
      </c>
      <c r="H7872">
        <v>9479</v>
      </c>
      <c r="I7872" s="25" t="s">
        <v>2671</v>
      </c>
      <c r="J7872" t="s">
        <v>3057</v>
      </c>
      <c r="M7872" s="49"/>
    </row>
    <row r="7873" spans="6:13" x14ac:dyDescent="0.25">
      <c r="F7873" t="s">
        <v>8519</v>
      </c>
      <c r="G7873">
        <v>95199</v>
      </c>
      <c r="H7873">
        <v>9479</v>
      </c>
      <c r="I7873" s="25" t="s">
        <v>2671</v>
      </c>
      <c r="J7873" t="s">
        <v>3057</v>
      </c>
      <c r="M7873" s="49"/>
    </row>
    <row r="7874" spans="6:13" x14ac:dyDescent="0.25">
      <c r="F7874" t="s">
        <v>8520</v>
      </c>
      <c r="G7874">
        <v>66636</v>
      </c>
      <c r="H7874">
        <v>10046</v>
      </c>
      <c r="I7874" s="25" t="s">
        <v>3470</v>
      </c>
      <c r="J7874" t="s">
        <v>2996</v>
      </c>
      <c r="M7874" s="49"/>
    </row>
    <row r="7875" spans="6:13" x14ac:dyDescent="0.25">
      <c r="F7875" t="s">
        <v>8521</v>
      </c>
      <c r="G7875">
        <v>21401</v>
      </c>
      <c r="H7875">
        <v>3355</v>
      </c>
      <c r="I7875" s="25" t="s">
        <v>2695</v>
      </c>
      <c r="J7875" t="s">
        <v>2750</v>
      </c>
      <c r="M7875" s="49"/>
    </row>
    <row r="7876" spans="6:13" x14ac:dyDescent="0.25">
      <c r="F7876" t="s">
        <v>8522</v>
      </c>
      <c r="G7876">
        <v>9419</v>
      </c>
      <c r="H7876">
        <v>14521</v>
      </c>
      <c r="I7876" s="25" t="s">
        <v>2756</v>
      </c>
      <c r="J7876" t="s">
        <v>2653</v>
      </c>
      <c r="M7876" s="49"/>
    </row>
    <row r="7877" spans="6:13" x14ac:dyDescent="0.25">
      <c r="F7877" t="s">
        <v>8523</v>
      </c>
      <c r="G7877">
        <v>97289</v>
      </c>
      <c r="H7877">
        <v>9677</v>
      </c>
      <c r="I7877" s="25" t="s">
        <v>2671</v>
      </c>
      <c r="J7877" t="s">
        <v>3148</v>
      </c>
      <c r="M7877" s="49"/>
    </row>
    <row r="7878" spans="6:13" x14ac:dyDescent="0.25">
      <c r="F7878" t="s">
        <v>8524</v>
      </c>
      <c r="G7878">
        <v>97291</v>
      </c>
      <c r="H7878">
        <v>9679</v>
      </c>
      <c r="I7878" s="25" t="s">
        <v>2671</v>
      </c>
      <c r="J7878" t="s">
        <v>3049</v>
      </c>
      <c r="M7878" s="49"/>
    </row>
    <row r="7879" spans="6:13" x14ac:dyDescent="0.25">
      <c r="F7879" t="s">
        <v>8525</v>
      </c>
      <c r="G7879">
        <v>94169</v>
      </c>
      <c r="H7879">
        <v>9272</v>
      </c>
      <c r="I7879" s="25" t="s">
        <v>2671</v>
      </c>
      <c r="J7879" t="s">
        <v>2761</v>
      </c>
      <c r="M7879" s="49"/>
    </row>
    <row r="7880" spans="6:13" x14ac:dyDescent="0.25">
      <c r="F7880" t="s">
        <v>8526</v>
      </c>
      <c r="G7880">
        <v>95349</v>
      </c>
      <c r="H7880">
        <v>9477</v>
      </c>
      <c r="I7880" s="25" t="s">
        <v>2671</v>
      </c>
      <c r="J7880" t="s">
        <v>5006</v>
      </c>
      <c r="M7880" s="49"/>
    </row>
    <row r="7881" spans="6:13" x14ac:dyDescent="0.25">
      <c r="F7881" t="s">
        <v>8527</v>
      </c>
      <c r="G7881">
        <v>94136</v>
      </c>
      <c r="H7881">
        <v>9275</v>
      </c>
      <c r="I7881" s="25" t="s">
        <v>2671</v>
      </c>
      <c r="J7881" t="s">
        <v>2819</v>
      </c>
      <c r="M7881" s="49"/>
    </row>
    <row r="7882" spans="6:13" x14ac:dyDescent="0.25">
      <c r="F7882" t="s">
        <v>8528</v>
      </c>
      <c r="G7882">
        <v>38473</v>
      </c>
      <c r="H7882">
        <v>3151</v>
      </c>
      <c r="I7882" s="25" t="s">
        <v>2695</v>
      </c>
      <c r="J7882" t="s">
        <v>2747</v>
      </c>
      <c r="M7882" s="49"/>
    </row>
    <row r="7883" spans="6:13" x14ac:dyDescent="0.25">
      <c r="F7883" t="s">
        <v>8529</v>
      </c>
      <c r="G7883">
        <v>84184</v>
      </c>
      <c r="H7883">
        <v>9274</v>
      </c>
      <c r="I7883" s="25" t="s">
        <v>2671</v>
      </c>
      <c r="J7883" t="s">
        <v>2753</v>
      </c>
      <c r="M7883" s="49"/>
    </row>
    <row r="7884" spans="6:13" x14ac:dyDescent="0.25">
      <c r="F7884" t="s">
        <v>8529</v>
      </c>
      <c r="G7884">
        <v>94113</v>
      </c>
      <c r="H7884">
        <v>9275</v>
      </c>
      <c r="I7884" s="25" t="s">
        <v>2671</v>
      </c>
      <c r="J7884" t="s">
        <v>2819</v>
      </c>
      <c r="M7884" s="49"/>
    </row>
    <row r="7885" spans="6:13" x14ac:dyDescent="0.25">
      <c r="F7885" t="s">
        <v>8529</v>
      </c>
      <c r="G7885">
        <v>93464</v>
      </c>
      <c r="H7885">
        <v>9372</v>
      </c>
      <c r="I7885" s="25" t="s">
        <v>2671</v>
      </c>
      <c r="J7885" t="s">
        <v>3144</v>
      </c>
      <c r="M7885" s="49"/>
    </row>
    <row r="7886" spans="6:13" x14ac:dyDescent="0.25">
      <c r="F7886" t="s">
        <v>8530</v>
      </c>
      <c r="G7886">
        <v>55471</v>
      </c>
      <c r="H7886">
        <v>7140</v>
      </c>
      <c r="I7886" s="25" t="s">
        <v>2744</v>
      </c>
      <c r="J7886" t="s">
        <v>2950</v>
      </c>
      <c r="M7886" s="49"/>
    </row>
    <row r="7887" spans="6:13" x14ac:dyDescent="0.25">
      <c r="F7887" t="s">
        <v>8530</v>
      </c>
      <c r="G7887">
        <v>55471</v>
      </c>
      <c r="H7887">
        <v>7140</v>
      </c>
      <c r="I7887" s="25" t="s">
        <v>2744</v>
      </c>
      <c r="J7887" t="s">
        <v>2950</v>
      </c>
      <c r="M7887" s="49"/>
    </row>
    <row r="7888" spans="6:13" x14ac:dyDescent="0.25">
      <c r="F7888" t="s">
        <v>8531</v>
      </c>
      <c r="G7888">
        <v>75233</v>
      </c>
      <c r="H7888">
        <v>8236</v>
      </c>
      <c r="I7888" s="25" t="s">
        <v>2639</v>
      </c>
      <c r="J7888" t="s">
        <v>3708</v>
      </c>
      <c r="M7888" s="49"/>
    </row>
    <row r="7889" spans="6:13" x14ac:dyDescent="0.25">
      <c r="F7889" t="s">
        <v>8532</v>
      </c>
      <c r="G7889">
        <v>36469</v>
      </c>
      <c r="H7889">
        <v>16063</v>
      </c>
      <c r="I7889" s="25" t="s">
        <v>3005</v>
      </c>
      <c r="J7889" t="s">
        <v>3308</v>
      </c>
      <c r="M7889" s="49"/>
    </row>
    <row r="7890" spans="6:13" x14ac:dyDescent="0.25">
      <c r="F7890" t="s">
        <v>8533</v>
      </c>
      <c r="G7890">
        <v>67311</v>
      </c>
      <c r="H7890">
        <v>7332</v>
      </c>
      <c r="I7890" s="25" t="s">
        <v>2744</v>
      </c>
      <c r="J7890" t="s">
        <v>3061</v>
      </c>
      <c r="M7890" s="49"/>
    </row>
    <row r="7891" spans="6:13" x14ac:dyDescent="0.25">
      <c r="F7891" t="s">
        <v>8534</v>
      </c>
      <c r="G7891">
        <v>24644</v>
      </c>
      <c r="H7891">
        <v>1058</v>
      </c>
      <c r="I7891" s="25" t="s">
        <v>2706</v>
      </c>
      <c r="J7891" t="s">
        <v>2707</v>
      </c>
      <c r="M7891" s="49"/>
    </row>
    <row r="7892" spans="6:13" x14ac:dyDescent="0.25">
      <c r="F7892" t="s">
        <v>8535</v>
      </c>
      <c r="G7892">
        <v>23669</v>
      </c>
      <c r="H7892">
        <v>1055</v>
      </c>
      <c r="I7892" s="25" t="s">
        <v>2706</v>
      </c>
      <c r="J7892" t="s">
        <v>2806</v>
      </c>
      <c r="M7892" s="49"/>
    </row>
    <row r="7893" spans="6:13" x14ac:dyDescent="0.25">
      <c r="F7893" t="s">
        <v>3014</v>
      </c>
      <c r="G7893">
        <v>95643</v>
      </c>
      <c r="H7893">
        <v>9377</v>
      </c>
      <c r="I7893" s="25" t="s">
        <v>2671</v>
      </c>
      <c r="J7893" t="s">
        <v>3014</v>
      </c>
      <c r="M7893" s="49"/>
    </row>
    <row r="7894" spans="6:13" x14ac:dyDescent="0.25">
      <c r="F7894" t="s">
        <v>8536</v>
      </c>
      <c r="G7894">
        <v>79822</v>
      </c>
      <c r="H7894">
        <v>8315</v>
      </c>
      <c r="I7894" s="25" t="s">
        <v>2639</v>
      </c>
      <c r="J7894" t="s">
        <v>2682</v>
      </c>
      <c r="M7894" s="49"/>
    </row>
    <row r="7895" spans="6:13" x14ac:dyDescent="0.25">
      <c r="F7895" t="s">
        <v>8537</v>
      </c>
      <c r="G7895">
        <v>85135</v>
      </c>
      <c r="H7895">
        <v>9176</v>
      </c>
      <c r="I7895" s="25" t="s">
        <v>2671</v>
      </c>
      <c r="J7895" t="s">
        <v>2723</v>
      </c>
      <c r="M7895" s="49"/>
    </row>
    <row r="7896" spans="6:13" x14ac:dyDescent="0.25">
      <c r="F7896" t="s">
        <v>8538</v>
      </c>
      <c r="G7896">
        <v>94104</v>
      </c>
      <c r="H7896">
        <v>9275</v>
      </c>
      <c r="I7896" s="25" t="s">
        <v>2671</v>
      </c>
      <c r="J7896" t="s">
        <v>2819</v>
      </c>
      <c r="M7896" s="49"/>
    </row>
    <row r="7897" spans="6:13" x14ac:dyDescent="0.25">
      <c r="F7897" t="s">
        <v>8539</v>
      </c>
      <c r="G7897">
        <v>84529</v>
      </c>
      <c r="H7897">
        <v>9189</v>
      </c>
      <c r="I7897" s="25" t="s">
        <v>2671</v>
      </c>
      <c r="J7897" t="s">
        <v>3028</v>
      </c>
      <c r="M7897" s="49"/>
    </row>
    <row r="7898" spans="6:13" x14ac:dyDescent="0.25">
      <c r="F7898" t="s">
        <v>8540</v>
      </c>
      <c r="G7898">
        <v>52445</v>
      </c>
      <c r="H7898">
        <v>5358</v>
      </c>
      <c r="I7898" s="25" t="s">
        <v>2644</v>
      </c>
      <c r="J7898" t="s">
        <v>2727</v>
      </c>
      <c r="M7898" s="49"/>
    </row>
    <row r="7899" spans="6:13" x14ac:dyDescent="0.25">
      <c r="F7899" t="s">
        <v>8541</v>
      </c>
      <c r="G7899">
        <v>24819</v>
      </c>
      <c r="H7899">
        <v>1058</v>
      </c>
      <c r="I7899" s="25" t="s">
        <v>2706</v>
      </c>
      <c r="J7899" t="s">
        <v>2707</v>
      </c>
      <c r="M7899" s="49"/>
    </row>
    <row r="7900" spans="6:13" x14ac:dyDescent="0.25">
      <c r="F7900" t="s">
        <v>8542</v>
      </c>
      <c r="G7900">
        <v>22965</v>
      </c>
      <c r="H7900">
        <v>1062</v>
      </c>
      <c r="I7900" s="25" t="s">
        <v>2706</v>
      </c>
      <c r="J7900" t="s">
        <v>2809</v>
      </c>
      <c r="M7900" s="49"/>
    </row>
    <row r="7901" spans="6:13" x14ac:dyDescent="0.25">
      <c r="F7901" t="s">
        <v>8543</v>
      </c>
      <c r="G7901">
        <v>79682</v>
      </c>
      <c r="H7901">
        <v>8337</v>
      </c>
      <c r="I7901" s="25" t="s">
        <v>2639</v>
      </c>
      <c r="J7901" t="s">
        <v>2869</v>
      </c>
      <c r="M7901" s="49"/>
    </row>
    <row r="7902" spans="6:13" x14ac:dyDescent="0.25">
      <c r="F7902" t="s">
        <v>8544</v>
      </c>
      <c r="G7902">
        <v>79674</v>
      </c>
      <c r="H7902">
        <v>8336</v>
      </c>
      <c r="I7902" s="25" t="s">
        <v>2639</v>
      </c>
      <c r="J7902" t="s">
        <v>2848</v>
      </c>
      <c r="M7902" s="49"/>
    </row>
    <row r="7903" spans="6:13" x14ac:dyDescent="0.25">
      <c r="F7903" t="s">
        <v>8545</v>
      </c>
      <c r="G7903">
        <v>84513</v>
      </c>
      <c r="H7903">
        <v>9171</v>
      </c>
      <c r="I7903" s="25" t="s">
        <v>2671</v>
      </c>
      <c r="J7903" t="s">
        <v>3067</v>
      </c>
      <c r="M7903" s="49"/>
    </row>
    <row r="7904" spans="6:13" x14ac:dyDescent="0.25">
      <c r="F7904" t="s">
        <v>8545</v>
      </c>
      <c r="G7904">
        <v>84513</v>
      </c>
      <c r="H7904">
        <v>9183</v>
      </c>
      <c r="I7904" s="25" t="s">
        <v>2671</v>
      </c>
      <c r="J7904" t="s">
        <v>3095</v>
      </c>
      <c r="M7904" s="49"/>
    </row>
    <row r="7905" spans="6:13" x14ac:dyDescent="0.25">
      <c r="F7905" t="s">
        <v>8546</v>
      </c>
      <c r="G7905">
        <v>24894</v>
      </c>
      <c r="H7905">
        <v>1059</v>
      </c>
      <c r="I7905" s="25" t="s">
        <v>2706</v>
      </c>
      <c r="J7905" t="s">
        <v>2975</v>
      </c>
      <c r="M7905" s="49"/>
    </row>
    <row r="7906" spans="6:13" x14ac:dyDescent="0.25">
      <c r="F7906" t="s">
        <v>8547</v>
      </c>
      <c r="G7906">
        <v>47918</v>
      </c>
      <c r="H7906">
        <v>5166</v>
      </c>
      <c r="I7906" s="25" t="s">
        <v>2644</v>
      </c>
      <c r="J7906" t="s">
        <v>3033</v>
      </c>
      <c r="M7906" s="49"/>
    </row>
    <row r="7907" spans="6:13" x14ac:dyDescent="0.25">
      <c r="F7907" t="s">
        <v>8548</v>
      </c>
      <c r="G7907">
        <v>25832</v>
      </c>
      <c r="H7907">
        <v>1054</v>
      </c>
      <c r="I7907" s="25" t="s">
        <v>2706</v>
      </c>
      <c r="J7907" t="s">
        <v>2816</v>
      </c>
      <c r="M7907" s="49"/>
    </row>
    <row r="7908" spans="6:13" x14ac:dyDescent="0.25">
      <c r="F7908" t="s">
        <v>8549</v>
      </c>
      <c r="G7908">
        <v>21442</v>
      </c>
      <c r="H7908">
        <v>3353</v>
      </c>
      <c r="I7908" s="25" t="s">
        <v>2695</v>
      </c>
      <c r="J7908" t="s">
        <v>2797</v>
      </c>
      <c r="M7908" s="49"/>
    </row>
    <row r="7909" spans="6:13" x14ac:dyDescent="0.25">
      <c r="F7909" t="s">
        <v>8550</v>
      </c>
      <c r="G7909">
        <v>4861</v>
      </c>
      <c r="H7909">
        <v>14730</v>
      </c>
      <c r="I7909" s="25" t="s">
        <v>2756</v>
      </c>
      <c r="J7909" t="s">
        <v>2704</v>
      </c>
      <c r="M7909" s="49"/>
    </row>
    <row r="7910" spans="6:13" x14ac:dyDescent="0.25">
      <c r="F7910" t="s">
        <v>8551</v>
      </c>
      <c r="G7910">
        <v>4860</v>
      </c>
      <c r="H7910">
        <v>14730</v>
      </c>
      <c r="I7910" s="25" t="s">
        <v>2756</v>
      </c>
      <c r="J7910" t="s">
        <v>2704</v>
      </c>
      <c r="M7910" s="49"/>
    </row>
    <row r="7911" spans="6:13" x14ac:dyDescent="0.25">
      <c r="F7911" t="s">
        <v>8552</v>
      </c>
      <c r="G7911">
        <v>17358</v>
      </c>
      <c r="H7911">
        <v>13075</v>
      </c>
      <c r="I7911" s="25" t="s">
        <v>2812</v>
      </c>
      <c r="J7911" t="s">
        <v>2781</v>
      </c>
      <c r="M7911" s="49"/>
    </row>
    <row r="7912" spans="6:13" x14ac:dyDescent="0.25">
      <c r="F7912" t="s">
        <v>8553</v>
      </c>
      <c r="G7912">
        <v>21255</v>
      </c>
      <c r="H7912">
        <v>3353</v>
      </c>
      <c r="I7912" s="25" t="s">
        <v>2695</v>
      </c>
      <c r="J7912" t="s">
        <v>2797</v>
      </c>
      <c r="M7912" s="49"/>
    </row>
    <row r="7913" spans="6:13" x14ac:dyDescent="0.25">
      <c r="F7913" t="s">
        <v>8554</v>
      </c>
      <c r="G7913">
        <v>21371</v>
      </c>
      <c r="H7913">
        <v>3355</v>
      </c>
      <c r="I7913" s="25" t="s">
        <v>2695</v>
      </c>
      <c r="J7913" t="s">
        <v>2750</v>
      </c>
      <c r="M7913" s="49"/>
    </row>
    <row r="7914" spans="6:13" x14ac:dyDescent="0.25">
      <c r="F7914" t="s">
        <v>8555</v>
      </c>
      <c r="G7914">
        <v>56841</v>
      </c>
      <c r="H7914">
        <v>7231</v>
      </c>
      <c r="I7914" s="25" t="s">
        <v>2744</v>
      </c>
      <c r="J7914" t="s">
        <v>2664</v>
      </c>
      <c r="M7914" s="49"/>
    </row>
    <row r="7915" spans="6:13" x14ac:dyDescent="0.25">
      <c r="F7915" t="s">
        <v>8556</v>
      </c>
      <c r="G7915">
        <v>92724</v>
      </c>
      <c r="H7915">
        <v>9374</v>
      </c>
      <c r="I7915" s="25" t="s">
        <v>2671</v>
      </c>
      <c r="J7915" t="s">
        <v>3041</v>
      </c>
      <c r="M7915" s="49"/>
    </row>
    <row r="7916" spans="6:13" x14ac:dyDescent="0.25">
      <c r="F7916" t="s">
        <v>8557</v>
      </c>
      <c r="G7916">
        <v>93358</v>
      </c>
      <c r="H7916">
        <v>9273</v>
      </c>
      <c r="I7916" s="25" t="s">
        <v>2671</v>
      </c>
      <c r="J7916" t="s">
        <v>2675</v>
      </c>
      <c r="M7916" s="49"/>
    </row>
    <row r="7917" spans="6:13" x14ac:dyDescent="0.25">
      <c r="F7917" t="s">
        <v>8558</v>
      </c>
      <c r="G7917">
        <v>93455</v>
      </c>
      <c r="H7917">
        <v>9372</v>
      </c>
      <c r="I7917" s="25" t="s">
        <v>2671</v>
      </c>
      <c r="J7917" t="s">
        <v>3144</v>
      </c>
      <c r="M7917" s="49"/>
    </row>
    <row r="7918" spans="6:13" x14ac:dyDescent="0.25">
      <c r="F7918" t="s">
        <v>8559</v>
      </c>
      <c r="G7918">
        <v>24610</v>
      </c>
      <c r="H7918">
        <v>1060</v>
      </c>
      <c r="I7918" s="25" t="s">
        <v>2706</v>
      </c>
      <c r="J7918" t="s">
        <v>2984</v>
      </c>
      <c r="M7918" s="49"/>
    </row>
    <row r="7919" spans="6:13" x14ac:dyDescent="0.25">
      <c r="F7919" t="s">
        <v>8560</v>
      </c>
      <c r="G7919">
        <v>83301</v>
      </c>
      <c r="H7919">
        <v>9189</v>
      </c>
      <c r="I7919" s="25" t="s">
        <v>2671</v>
      </c>
      <c r="J7919" t="s">
        <v>3028</v>
      </c>
      <c r="M7919" s="49"/>
    </row>
    <row r="7920" spans="6:13" x14ac:dyDescent="0.25">
      <c r="F7920" t="s">
        <v>8560</v>
      </c>
      <c r="G7920">
        <v>83374</v>
      </c>
      <c r="H7920">
        <v>9189</v>
      </c>
      <c r="I7920" s="25" t="s">
        <v>2671</v>
      </c>
      <c r="J7920" t="s">
        <v>3028</v>
      </c>
      <c r="M7920" s="49"/>
    </row>
    <row r="7921" spans="6:13" x14ac:dyDescent="0.25">
      <c r="F7921" t="s">
        <v>3028</v>
      </c>
      <c r="G7921">
        <v>83278</v>
      </c>
      <c r="H7921">
        <v>9189</v>
      </c>
      <c r="I7921" s="25" t="s">
        <v>2671</v>
      </c>
      <c r="J7921" t="s">
        <v>3028</v>
      </c>
      <c r="M7921" s="49"/>
    </row>
    <row r="7922" spans="6:13" x14ac:dyDescent="0.25">
      <c r="F7922" t="s">
        <v>8561</v>
      </c>
      <c r="G7922">
        <v>92555</v>
      </c>
      <c r="H7922">
        <v>9376</v>
      </c>
      <c r="I7922" s="25" t="s">
        <v>2671</v>
      </c>
      <c r="J7922" t="s">
        <v>3011</v>
      </c>
      <c r="M7922" s="49"/>
    </row>
    <row r="7923" spans="6:13" x14ac:dyDescent="0.25">
      <c r="F7923" t="s">
        <v>8562</v>
      </c>
      <c r="G7923">
        <v>90619</v>
      </c>
      <c r="H7923">
        <v>9575</v>
      </c>
      <c r="I7923" s="25" t="s">
        <v>2671</v>
      </c>
      <c r="J7923" t="s">
        <v>3370</v>
      </c>
      <c r="M7923" s="49"/>
    </row>
    <row r="7924" spans="6:13" x14ac:dyDescent="0.25">
      <c r="F7924" t="s">
        <v>8563</v>
      </c>
      <c r="G7924">
        <v>14959</v>
      </c>
      <c r="H7924">
        <v>12072</v>
      </c>
      <c r="I7924" s="25" t="s">
        <v>2977</v>
      </c>
      <c r="J7924" t="s">
        <v>3077</v>
      </c>
      <c r="M7924" s="49"/>
    </row>
    <row r="7925" spans="6:13" x14ac:dyDescent="0.25">
      <c r="F7925" t="s">
        <v>8564</v>
      </c>
      <c r="G7925">
        <v>29494</v>
      </c>
      <c r="H7925">
        <v>3354</v>
      </c>
      <c r="I7925" s="25" t="s">
        <v>2695</v>
      </c>
      <c r="J7925" t="s">
        <v>2853</v>
      </c>
      <c r="M7925" s="49"/>
    </row>
    <row r="7926" spans="6:13" x14ac:dyDescent="0.25">
      <c r="F7926" t="s">
        <v>8565</v>
      </c>
      <c r="G7926">
        <v>95367</v>
      </c>
      <c r="H7926">
        <v>9477</v>
      </c>
      <c r="I7926" s="25" t="s">
        <v>2671</v>
      </c>
      <c r="J7926" t="s">
        <v>5006</v>
      </c>
      <c r="M7926" s="49"/>
    </row>
    <row r="7927" spans="6:13" x14ac:dyDescent="0.25">
      <c r="F7927" t="s">
        <v>8566</v>
      </c>
      <c r="G7927">
        <v>4687</v>
      </c>
      <c r="H7927">
        <v>14729</v>
      </c>
      <c r="I7927" s="25" t="s">
        <v>2756</v>
      </c>
      <c r="J7927" t="s">
        <v>3305</v>
      </c>
      <c r="M7927" s="49"/>
    </row>
    <row r="7928" spans="6:13" x14ac:dyDescent="0.25">
      <c r="F7928" t="s">
        <v>8567</v>
      </c>
      <c r="G7928">
        <v>65468</v>
      </c>
      <c r="H7928">
        <v>6433</v>
      </c>
      <c r="I7928" s="25" t="s">
        <v>2667</v>
      </c>
      <c r="J7928" t="s">
        <v>3682</v>
      </c>
      <c r="M7928" s="49"/>
    </row>
    <row r="7929" spans="6:13" x14ac:dyDescent="0.25">
      <c r="F7929" t="s">
        <v>8568</v>
      </c>
      <c r="G7929">
        <v>93492</v>
      </c>
      <c r="H7929">
        <v>9372</v>
      </c>
      <c r="I7929" s="25" t="s">
        <v>2671</v>
      </c>
      <c r="J7929" t="s">
        <v>3144</v>
      </c>
      <c r="M7929" s="49"/>
    </row>
    <row r="7930" spans="6:13" x14ac:dyDescent="0.25">
      <c r="F7930" t="s">
        <v>8569</v>
      </c>
      <c r="G7930">
        <v>99830</v>
      </c>
      <c r="H7930">
        <v>16063</v>
      </c>
      <c r="I7930" s="25" t="s">
        <v>3005</v>
      </c>
      <c r="J7930" t="s">
        <v>3308</v>
      </c>
      <c r="M7930" s="49"/>
    </row>
    <row r="7931" spans="6:13" x14ac:dyDescent="0.25">
      <c r="F7931" t="s">
        <v>8570</v>
      </c>
      <c r="G7931">
        <v>24896</v>
      </c>
      <c r="H7931">
        <v>1054</v>
      </c>
      <c r="I7931" s="25" t="s">
        <v>2706</v>
      </c>
      <c r="J7931" t="s">
        <v>2816</v>
      </c>
      <c r="M7931" s="49"/>
    </row>
    <row r="7932" spans="6:13" x14ac:dyDescent="0.25">
      <c r="F7932" t="s">
        <v>8570</v>
      </c>
      <c r="G7932">
        <v>24896</v>
      </c>
      <c r="H7932">
        <v>1059</v>
      </c>
      <c r="I7932" s="25" t="s">
        <v>2706</v>
      </c>
      <c r="J7932" t="s">
        <v>2975</v>
      </c>
      <c r="M7932" s="49"/>
    </row>
    <row r="7933" spans="6:13" x14ac:dyDescent="0.25">
      <c r="F7933" t="s">
        <v>8571</v>
      </c>
      <c r="G7933">
        <v>56253</v>
      </c>
      <c r="H7933">
        <v>7135</v>
      </c>
      <c r="I7933" s="25" t="s">
        <v>2744</v>
      </c>
      <c r="J7933" t="s">
        <v>2693</v>
      </c>
      <c r="M7933" s="49"/>
    </row>
    <row r="7934" spans="6:13" x14ac:dyDescent="0.25">
      <c r="F7934" t="s">
        <v>8572</v>
      </c>
      <c r="G7934">
        <v>22967</v>
      </c>
      <c r="H7934">
        <v>1062</v>
      </c>
      <c r="I7934" s="25" t="s">
        <v>2706</v>
      </c>
      <c r="J7934" t="s">
        <v>2809</v>
      </c>
      <c r="M7934" s="49"/>
    </row>
    <row r="7935" spans="6:13" x14ac:dyDescent="0.25">
      <c r="F7935" t="s">
        <v>8573</v>
      </c>
      <c r="G7935">
        <v>34388</v>
      </c>
      <c r="H7935">
        <v>6633</v>
      </c>
      <c r="I7935" s="25" t="s">
        <v>2667</v>
      </c>
      <c r="J7935" t="s">
        <v>2783</v>
      </c>
      <c r="M7935" s="49"/>
    </row>
    <row r="7936" spans="6:13" x14ac:dyDescent="0.25">
      <c r="F7936" t="s">
        <v>8574</v>
      </c>
      <c r="G7936">
        <v>15236</v>
      </c>
      <c r="H7936">
        <v>12053</v>
      </c>
      <c r="I7936" s="25" t="s">
        <v>2977</v>
      </c>
      <c r="J7936" t="s">
        <v>2754</v>
      </c>
      <c r="M7936" s="49"/>
    </row>
    <row r="7937" spans="6:13" x14ac:dyDescent="0.25">
      <c r="F7937" t="s">
        <v>8574</v>
      </c>
      <c r="G7937">
        <v>15236</v>
      </c>
      <c r="H7937">
        <v>12053</v>
      </c>
      <c r="I7937" s="25" t="s">
        <v>2977</v>
      </c>
      <c r="J7937" t="s">
        <v>2754</v>
      </c>
      <c r="M7937" s="49"/>
    </row>
    <row r="7938" spans="6:13" x14ac:dyDescent="0.25">
      <c r="F7938" t="s">
        <v>8574</v>
      </c>
      <c r="G7938">
        <v>15236</v>
      </c>
      <c r="H7938">
        <v>12064</v>
      </c>
      <c r="I7938" s="25" t="s">
        <v>2977</v>
      </c>
      <c r="J7938" t="s">
        <v>2864</v>
      </c>
      <c r="M7938" s="49"/>
    </row>
    <row r="7939" spans="6:13" x14ac:dyDescent="0.25">
      <c r="F7939" t="s">
        <v>8574</v>
      </c>
      <c r="G7939">
        <v>15236</v>
      </c>
      <c r="H7939">
        <v>12064</v>
      </c>
      <c r="I7939" s="25" t="s">
        <v>2977</v>
      </c>
      <c r="J7939" t="s">
        <v>2864</v>
      </c>
      <c r="M7939" s="49"/>
    </row>
    <row r="7940" spans="6:13" x14ac:dyDescent="0.25">
      <c r="F7940" t="s">
        <v>8574</v>
      </c>
      <c r="G7940">
        <v>15236</v>
      </c>
      <c r="H7940">
        <v>12067</v>
      </c>
      <c r="I7940" s="25" t="s">
        <v>2977</v>
      </c>
      <c r="J7940" t="s">
        <v>3332</v>
      </c>
      <c r="M7940" s="49"/>
    </row>
    <row r="7941" spans="6:13" x14ac:dyDescent="0.25">
      <c r="F7941" t="s">
        <v>8574</v>
      </c>
      <c r="G7941">
        <v>15236</v>
      </c>
      <c r="H7941">
        <v>12067</v>
      </c>
      <c r="I7941" s="25" t="s">
        <v>2977</v>
      </c>
      <c r="J7941" t="s">
        <v>3332</v>
      </c>
      <c r="M7941" s="49"/>
    </row>
    <row r="7942" spans="6:13" x14ac:dyDescent="0.25">
      <c r="F7942" t="s">
        <v>8575</v>
      </c>
      <c r="G7942">
        <v>91757</v>
      </c>
      <c r="H7942">
        <v>9577</v>
      </c>
      <c r="I7942" s="25" t="s">
        <v>2671</v>
      </c>
      <c r="J7942" t="s">
        <v>2678</v>
      </c>
      <c r="M7942" s="49"/>
    </row>
    <row r="7943" spans="6:13" x14ac:dyDescent="0.25">
      <c r="F7943" t="s">
        <v>8576</v>
      </c>
      <c r="G7943">
        <v>8233</v>
      </c>
      <c r="H7943">
        <v>14523</v>
      </c>
      <c r="I7943" s="25" t="s">
        <v>2756</v>
      </c>
      <c r="J7943" t="s">
        <v>2757</v>
      </c>
      <c r="M7943" s="49"/>
    </row>
    <row r="7944" spans="6:13" x14ac:dyDescent="0.25">
      <c r="F7944" t="s">
        <v>8577</v>
      </c>
      <c r="G7944">
        <v>14929</v>
      </c>
      <c r="H7944">
        <v>12069</v>
      </c>
      <c r="I7944" s="25" t="s">
        <v>2977</v>
      </c>
      <c r="J7944" t="s">
        <v>3478</v>
      </c>
      <c r="M7944" s="49"/>
    </row>
    <row r="7945" spans="6:13" x14ac:dyDescent="0.25">
      <c r="F7945" t="s">
        <v>8578</v>
      </c>
      <c r="G7945">
        <v>78098</v>
      </c>
      <c r="H7945">
        <v>8326</v>
      </c>
      <c r="I7945" s="25" t="s">
        <v>2639</v>
      </c>
      <c r="J7945" t="s">
        <v>3259</v>
      </c>
      <c r="M7945" s="49"/>
    </row>
    <row r="7946" spans="6:13" x14ac:dyDescent="0.25">
      <c r="F7946" t="s">
        <v>8579</v>
      </c>
      <c r="G7946">
        <v>18465</v>
      </c>
      <c r="H7946">
        <v>13073</v>
      </c>
      <c r="I7946" s="25" t="s">
        <v>2812</v>
      </c>
      <c r="J7946" t="s">
        <v>2813</v>
      </c>
      <c r="M7946" s="49"/>
    </row>
    <row r="7947" spans="6:13" x14ac:dyDescent="0.25">
      <c r="F7947" t="s">
        <v>8580</v>
      </c>
      <c r="G7947">
        <v>97855</v>
      </c>
      <c r="H7947">
        <v>9677</v>
      </c>
      <c r="I7947" s="25" t="s">
        <v>2671</v>
      </c>
      <c r="J7947" t="s">
        <v>3148</v>
      </c>
      <c r="M7947" s="49"/>
    </row>
    <row r="7948" spans="6:13" x14ac:dyDescent="0.25">
      <c r="F7948" t="s">
        <v>8581</v>
      </c>
      <c r="G7948">
        <v>54292</v>
      </c>
      <c r="H7948">
        <v>7211</v>
      </c>
      <c r="I7948" s="25" t="s">
        <v>2744</v>
      </c>
      <c r="J7948" t="s">
        <v>8582</v>
      </c>
      <c r="M7948" s="49"/>
    </row>
    <row r="7949" spans="6:13" x14ac:dyDescent="0.25">
      <c r="F7949" t="s">
        <v>8581</v>
      </c>
      <c r="G7949">
        <v>54295</v>
      </c>
      <c r="H7949">
        <v>7211</v>
      </c>
      <c r="I7949" s="25" t="s">
        <v>2744</v>
      </c>
      <c r="J7949" t="s">
        <v>8582</v>
      </c>
      <c r="M7949" s="49"/>
    </row>
    <row r="7950" spans="6:13" x14ac:dyDescent="0.25">
      <c r="F7950" t="s">
        <v>8581</v>
      </c>
      <c r="G7950">
        <v>54294</v>
      </c>
      <c r="H7950">
        <v>7211</v>
      </c>
      <c r="I7950" s="25" t="s">
        <v>2744</v>
      </c>
      <c r="J7950" t="s">
        <v>8582</v>
      </c>
      <c r="M7950" s="49"/>
    </row>
    <row r="7951" spans="6:13" x14ac:dyDescent="0.25">
      <c r="F7951" t="s">
        <v>8581</v>
      </c>
      <c r="G7951">
        <v>54296</v>
      </c>
      <c r="H7951">
        <v>7211</v>
      </c>
      <c r="I7951" s="25" t="s">
        <v>2744</v>
      </c>
      <c r="J7951" t="s">
        <v>8582</v>
      </c>
      <c r="M7951" s="49"/>
    </row>
    <row r="7952" spans="6:13" x14ac:dyDescent="0.25">
      <c r="F7952" t="s">
        <v>8581</v>
      </c>
      <c r="G7952">
        <v>54293</v>
      </c>
      <c r="H7952">
        <v>7211</v>
      </c>
      <c r="I7952" s="25" t="s">
        <v>2744</v>
      </c>
      <c r="J7952" t="s">
        <v>8582</v>
      </c>
      <c r="M7952" s="49"/>
    </row>
    <row r="7953" spans="6:13" x14ac:dyDescent="0.25">
      <c r="F7953" t="s">
        <v>8581</v>
      </c>
      <c r="G7953">
        <v>54290</v>
      </c>
      <c r="H7953">
        <v>7211</v>
      </c>
      <c r="I7953" s="25" t="s">
        <v>2744</v>
      </c>
      <c r="J7953" t="s">
        <v>8582</v>
      </c>
      <c r="M7953" s="49"/>
    </row>
    <row r="7954" spans="6:13" x14ac:dyDescent="0.25">
      <c r="F7954" t="s">
        <v>8581</v>
      </c>
      <c r="G7954">
        <v>54295</v>
      </c>
      <c r="H7954">
        <v>7211</v>
      </c>
      <c r="I7954" s="25" t="s">
        <v>2744</v>
      </c>
      <c r="J7954" t="s">
        <v>8582</v>
      </c>
      <c r="M7954" s="49"/>
    </row>
    <row r="7955" spans="6:13" x14ac:dyDescent="0.25">
      <c r="F7955" t="s">
        <v>8583</v>
      </c>
      <c r="G7955">
        <v>54311</v>
      </c>
      <c r="H7955">
        <v>7235</v>
      </c>
      <c r="I7955" s="25" t="s">
        <v>2744</v>
      </c>
      <c r="J7955" t="s">
        <v>3016</v>
      </c>
      <c r="M7955" s="49"/>
    </row>
    <row r="7956" spans="6:13" x14ac:dyDescent="0.25">
      <c r="F7956" t="s">
        <v>8584</v>
      </c>
      <c r="G7956">
        <v>84371</v>
      </c>
      <c r="H7956">
        <v>9277</v>
      </c>
      <c r="I7956" s="25" t="s">
        <v>2671</v>
      </c>
      <c r="J7956" t="s">
        <v>3150</v>
      </c>
      <c r="M7956" s="49"/>
    </row>
    <row r="7957" spans="6:13" x14ac:dyDescent="0.25">
      <c r="F7957" t="s">
        <v>8585</v>
      </c>
      <c r="G7957">
        <v>16949</v>
      </c>
      <c r="H7957">
        <v>12070</v>
      </c>
      <c r="I7957" s="25" t="s">
        <v>2977</v>
      </c>
      <c r="J7957" t="s">
        <v>2937</v>
      </c>
      <c r="M7957" s="49"/>
    </row>
    <row r="7958" spans="6:13" x14ac:dyDescent="0.25">
      <c r="F7958" t="s">
        <v>8586</v>
      </c>
      <c r="G7958">
        <v>67705</v>
      </c>
      <c r="H7958">
        <v>7335</v>
      </c>
      <c r="I7958" s="25" t="s">
        <v>2744</v>
      </c>
      <c r="J7958" t="s">
        <v>3464</v>
      </c>
      <c r="M7958" s="49"/>
    </row>
    <row r="7959" spans="6:13" x14ac:dyDescent="0.25">
      <c r="F7959" t="s">
        <v>8587</v>
      </c>
      <c r="G7959">
        <v>7819</v>
      </c>
      <c r="H7959">
        <v>16075</v>
      </c>
      <c r="I7959" s="25" t="s">
        <v>3005</v>
      </c>
      <c r="J7959" t="s">
        <v>4842</v>
      </c>
      <c r="M7959" s="49"/>
    </row>
    <row r="7960" spans="6:13" x14ac:dyDescent="0.25">
      <c r="F7960" t="s">
        <v>8588</v>
      </c>
      <c r="G7960">
        <v>22946</v>
      </c>
      <c r="H7960">
        <v>1053</v>
      </c>
      <c r="I7960" s="25" t="s">
        <v>2706</v>
      </c>
      <c r="J7960" t="s">
        <v>2814</v>
      </c>
      <c r="M7960" s="49"/>
    </row>
    <row r="7961" spans="6:13" x14ac:dyDescent="0.25">
      <c r="F7961" t="s">
        <v>8588</v>
      </c>
      <c r="G7961">
        <v>22946</v>
      </c>
      <c r="H7961">
        <v>1053</v>
      </c>
      <c r="I7961" s="25" t="s">
        <v>2706</v>
      </c>
      <c r="J7961" t="s">
        <v>2814</v>
      </c>
      <c r="M7961" s="49"/>
    </row>
    <row r="7962" spans="6:13" x14ac:dyDescent="0.25">
      <c r="F7962" t="s">
        <v>8588</v>
      </c>
      <c r="G7962">
        <v>22946</v>
      </c>
      <c r="H7962">
        <v>1062</v>
      </c>
      <c r="I7962" s="25" t="s">
        <v>2706</v>
      </c>
      <c r="J7962" t="s">
        <v>2809</v>
      </c>
      <c r="M7962" s="49"/>
    </row>
    <row r="7963" spans="6:13" x14ac:dyDescent="0.25">
      <c r="F7963" t="s">
        <v>8588</v>
      </c>
      <c r="G7963">
        <v>22946</v>
      </c>
      <c r="H7963">
        <v>1062</v>
      </c>
      <c r="I7963" s="25" t="s">
        <v>2706</v>
      </c>
      <c r="J7963" t="s">
        <v>2809</v>
      </c>
      <c r="M7963" s="49"/>
    </row>
    <row r="7964" spans="6:13" x14ac:dyDescent="0.25">
      <c r="F7964" t="s">
        <v>8589</v>
      </c>
      <c r="G7964">
        <v>54349</v>
      </c>
      <c r="H7964">
        <v>7235</v>
      </c>
      <c r="I7964" s="25" t="s">
        <v>2744</v>
      </c>
      <c r="J7964" t="s">
        <v>3016</v>
      </c>
      <c r="M7964" s="49"/>
    </row>
    <row r="7965" spans="6:13" x14ac:dyDescent="0.25">
      <c r="F7965" t="s">
        <v>8590</v>
      </c>
      <c r="G7965">
        <v>72818</v>
      </c>
      <c r="H7965">
        <v>8415</v>
      </c>
      <c r="I7965" s="25" t="s">
        <v>2639</v>
      </c>
      <c r="J7965" t="s">
        <v>2946</v>
      </c>
      <c r="M7965" s="49"/>
    </row>
    <row r="7966" spans="6:13" x14ac:dyDescent="0.25">
      <c r="F7966" t="s">
        <v>8591</v>
      </c>
      <c r="G7966">
        <v>53840</v>
      </c>
      <c r="H7966">
        <v>5382</v>
      </c>
      <c r="I7966" s="25" t="s">
        <v>2644</v>
      </c>
      <c r="J7966" t="s">
        <v>2919</v>
      </c>
      <c r="M7966" s="49"/>
    </row>
    <row r="7967" spans="6:13" x14ac:dyDescent="0.25">
      <c r="F7967" t="s">
        <v>8591</v>
      </c>
      <c r="G7967">
        <v>53842</v>
      </c>
      <c r="H7967">
        <v>5382</v>
      </c>
      <c r="I7967" s="25" t="s">
        <v>2644</v>
      </c>
      <c r="J7967" t="s">
        <v>2919</v>
      </c>
      <c r="M7967" s="49"/>
    </row>
    <row r="7968" spans="6:13" x14ac:dyDescent="0.25">
      <c r="F7968" t="s">
        <v>8591</v>
      </c>
      <c r="G7968">
        <v>53844</v>
      </c>
      <c r="H7968">
        <v>5382</v>
      </c>
      <c r="I7968" s="25" t="s">
        <v>2644</v>
      </c>
      <c r="J7968" t="s">
        <v>2919</v>
      </c>
      <c r="M7968" s="49"/>
    </row>
    <row r="7969" spans="6:13" x14ac:dyDescent="0.25">
      <c r="F7969" t="s">
        <v>8592</v>
      </c>
      <c r="G7969">
        <v>78647</v>
      </c>
      <c r="H7969">
        <v>8327</v>
      </c>
      <c r="I7969" s="25" t="s">
        <v>2639</v>
      </c>
      <c r="J7969" t="s">
        <v>2898</v>
      </c>
      <c r="M7969" s="49"/>
    </row>
    <row r="7970" spans="6:13" x14ac:dyDescent="0.25">
      <c r="F7970" t="s">
        <v>8593</v>
      </c>
      <c r="G7970">
        <v>95709</v>
      </c>
      <c r="H7970">
        <v>9479</v>
      </c>
      <c r="I7970" s="25" t="s">
        <v>2671</v>
      </c>
      <c r="J7970" t="s">
        <v>3057</v>
      </c>
      <c r="M7970" s="49"/>
    </row>
    <row r="7971" spans="6:13" x14ac:dyDescent="0.25">
      <c r="F7971" t="s">
        <v>8594</v>
      </c>
      <c r="G7971">
        <v>83308</v>
      </c>
      <c r="H7971">
        <v>9189</v>
      </c>
      <c r="I7971" s="25" t="s">
        <v>2671</v>
      </c>
      <c r="J7971" t="s">
        <v>3028</v>
      </c>
      <c r="M7971" s="49"/>
    </row>
    <row r="7972" spans="6:13" x14ac:dyDescent="0.25">
      <c r="F7972" t="s">
        <v>8595</v>
      </c>
      <c r="G7972">
        <v>87779</v>
      </c>
      <c r="H7972">
        <v>9778</v>
      </c>
      <c r="I7972" s="25" t="s">
        <v>2671</v>
      </c>
      <c r="J7972" t="s">
        <v>3081</v>
      </c>
      <c r="M7972" s="49"/>
    </row>
    <row r="7973" spans="6:13" x14ac:dyDescent="0.25">
      <c r="F7973" t="s">
        <v>8596</v>
      </c>
      <c r="G7973">
        <v>96367</v>
      </c>
      <c r="H7973">
        <v>9476</v>
      </c>
      <c r="I7973" s="25" t="s">
        <v>2671</v>
      </c>
      <c r="J7973" t="s">
        <v>6056</v>
      </c>
      <c r="M7973" s="49"/>
    </row>
    <row r="7974" spans="6:13" x14ac:dyDescent="0.25">
      <c r="F7974" t="s">
        <v>3085</v>
      </c>
      <c r="G7974">
        <v>72070</v>
      </c>
      <c r="H7974">
        <v>8416</v>
      </c>
      <c r="I7974" s="25" t="s">
        <v>2639</v>
      </c>
      <c r="J7974" t="s">
        <v>3085</v>
      </c>
      <c r="M7974" s="49"/>
    </row>
    <row r="7975" spans="6:13" x14ac:dyDescent="0.25">
      <c r="F7975" t="s">
        <v>3085</v>
      </c>
      <c r="G7975">
        <v>72072</v>
      </c>
      <c r="H7975">
        <v>8416</v>
      </c>
      <c r="I7975" s="25" t="s">
        <v>2639</v>
      </c>
      <c r="J7975" t="s">
        <v>3085</v>
      </c>
      <c r="M7975" s="49"/>
    </row>
    <row r="7976" spans="6:13" x14ac:dyDescent="0.25">
      <c r="F7976" t="s">
        <v>3085</v>
      </c>
      <c r="G7976">
        <v>72074</v>
      </c>
      <c r="H7976">
        <v>8416</v>
      </c>
      <c r="I7976" s="25" t="s">
        <v>2639</v>
      </c>
      <c r="J7976" t="s">
        <v>3085</v>
      </c>
      <c r="M7976" s="49"/>
    </row>
    <row r="7977" spans="6:13" x14ac:dyDescent="0.25">
      <c r="F7977" t="s">
        <v>3085</v>
      </c>
      <c r="G7977">
        <v>72076</v>
      </c>
      <c r="H7977">
        <v>8416</v>
      </c>
      <c r="I7977" s="25" t="s">
        <v>2639</v>
      </c>
      <c r="J7977" t="s">
        <v>3085</v>
      </c>
      <c r="M7977" s="49"/>
    </row>
    <row r="7978" spans="6:13" x14ac:dyDescent="0.25">
      <c r="F7978" t="s">
        <v>8597</v>
      </c>
      <c r="G7978">
        <v>38474</v>
      </c>
      <c r="H7978">
        <v>3151</v>
      </c>
      <c r="I7978" s="25" t="s">
        <v>2695</v>
      </c>
      <c r="J7978" t="s">
        <v>2747</v>
      </c>
      <c r="M7978" s="49"/>
    </row>
    <row r="7979" spans="6:13" x14ac:dyDescent="0.25">
      <c r="F7979" t="s">
        <v>8598</v>
      </c>
      <c r="G7979">
        <v>78609</v>
      </c>
      <c r="H7979">
        <v>8326</v>
      </c>
      <c r="I7979" s="25" t="s">
        <v>2639</v>
      </c>
      <c r="J7979" t="s">
        <v>3259</v>
      </c>
      <c r="M7979" s="49"/>
    </row>
    <row r="7980" spans="6:13" x14ac:dyDescent="0.25">
      <c r="F7980" t="s">
        <v>8599</v>
      </c>
      <c r="G7980">
        <v>83104</v>
      </c>
      <c r="H7980">
        <v>9187</v>
      </c>
      <c r="I7980" s="25" t="s">
        <v>2671</v>
      </c>
      <c r="J7980" t="s">
        <v>2866</v>
      </c>
      <c r="M7980" s="49"/>
    </row>
    <row r="7981" spans="6:13" x14ac:dyDescent="0.25">
      <c r="F7981" t="s">
        <v>8600</v>
      </c>
      <c r="G7981">
        <v>82299</v>
      </c>
      <c r="H7981">
        <v>9179</v>
      </c>
      <c r="I7981" s="25" t="s">
        <v>2671</v>
      </c>
      <c r="J7981" t="s">
        <v>2732</v>
      </c>
      <c r="M7981" s="49"/>
    </row>
    <row r="7982" spans="6:13" x14ac:dyDescent="0.25">
      <c r="F7982" t="s">
        <v>8601</v>
      </c>
      <c r="G7982">
        <v>86842</v>
      </c>
      <c r="H7982">
        <v>9778</v>
      </c>
      <c r="I7982" s="25" t="s">
        <v>2671</v>
      </c>
      <c r="J7982" t="s">
        <v>3081</v>
      </c>
      <c r="M7982" s="49"/>
    </row>
    <row r="7983" spans="6:13" x14ac:dyDescent="0.25">
      <c r="F7983" t="s">
        <v>8602</v>
      </c>
      <c r="G7983">
        <v>86874</v>
      </c>
      <c r="H7983">
        <v>9778</v>
      </c>
      <c r="I7983" s="25" t="s">
        <v>2671</v>
      </c>
      <c r="J7983" t="s">
        <v>3081</v>
      </c>
      <c r="M7983" s="49"/>
    </row>
    <row r="7984" spans="6:13" x14ac:dyDescent="0.25">
      <c r="F7984" t="s">
        <v>8603</v>
      </c>
      <c r="G7984">
        <v>84577</v>
      </c>
      <c r="H7984">
        <v>9171</v>
      </c>
      <c r="I7984" s="25" t="s">
        <v>2671</v>
      </c>
      <c r="J7984" t="s">
        <v>3067</v>
      </c>
      <c r="M7984" s="49"/>
    </row>
    <row r="7985" spans="6:13" x14ac:dyDescent="0.25">
      <c r="F7985" t="s">
        <v>2898</v>
      </c>
      <c r="G7985">
        <v>78532</v>
      </c>
      <c r="H7985">
        <v>8327</v>
      </c>
      <c r="I7985" s="25" t="s">
        <v>2639</v>
      </c>
      <c r="J7985" t="s">
        <v>2898</v>
      </c>
      <c r="M7985" s="49"/>
    </row>
    <row r="7986" spans="6:13" x14ac:dyDescent="0.25">
      <c r="F7986" t="s">
        <v>8604</v>
      </c>
      <c r="G7986">
        <v>82327</v>
      </c>
      <c r="H7986">
        <v>9188</v>
      </c>
      <c r="I7986" s="25" t="s">
        <v>2671</v>
      </c>
      <c r="J7986" t="s">
        <v>3102</v>
      </c>
      <c r="M7986" s="49"/>
    </row>
    <row r="7987" spans="6:13" x14ac:dyDescent="0.25">
      <c r="F7987" t="s">
        <v>8605</v>
      </c>
      <c r="G7987">
        <v>49767</v>
      </c>
      <c r="H7987">
        <v>3454</v>
      </c>
      <c r="I7987" s="25" t="s">
        <v>2695</v>
      </c>
      <c r="J7987" t="s">
        <v>2739</v>
      </c>
      <c r="M7987" s="49"/>
    </row>
    <row r="7988" spans="6:13" x14ac:dyDescent="0.25">
      <c r="F7988" t="s">
        <v>8606</v>
      </c>
      <c r="G7988">
        <v>34477</v>
      </c>
      <c r="H7988">
        <v>6635</v>
      </c>
      <c r="I7988" s="25" t="s">
        <v>2667</v>
      </c>
      <c r="J7988" t="s">
        <v>2929</v>
      </c>
      <c r="M7988" s="49"/>
    </row>
    <row r="7989" spans="6:13" x14ac:dyDescent="0.25">
      <c r="F7989" t="s">
        <v>8607</v>
      </c>
      <c r="G7989">
        <v>27239</v>
      </c>
      <c r="H7989">
        <v>3251</v>
      </c>
      <c r="I7989" s="25" t="s">
        <v>2695</v>
      </c>
      <c r="J7989" t="s">
        <v>2715</v>
      </c>
      <c r="M7989" s="49"/>
    </row>
    <row r="7990" spans="6:13" x14ac:dyDescent="0.25">
      <c r="F7990" t="s">
        <v>8608</v>
      </c>
      <c r="G7990">
        <v>52531</v>
      </c>
      <c r="H7990">
        <v>5370</v>
      </c>
      <c r="I7990" s="25" t="s">
        <v>2644</v>
      </c>
      <c r="J7990" t="s">
        <v>2804</v>
      </c>
      <c r="M7990" s="49"/>
    </row>
    <row r="7991" spans="6:13" x14ac:dyDescent="0.25">
      <c r="F7991" t="s">
        <v>8609</v>
      </c>
      <c r="G7991">
        <v>66802</v>
      </c>
      <c r="H7991">
        <v>10044</v>
      </c>
      <c r="I7991" s="25" t="s">
        <v>3470</v>
      </c>
      <c r="J7991" t="s">
        <v>3843</v>
      </c>
      <c r="M7991" s="49"/>
    </row>
    <row r="7992" spans="6:13" x14ac:dyDescent="0.25">
      <c r="F7992" t="s">
        <v>8610</v>
      </c>
      <c r="G7992">
        <v>88662</v>
      </c>
      <c r="H7992">
        <v>8435</v>
      </c>
      <c r="I7992" s="25" t="s">
        <v>2639</v>
      </c>
      <c r="J7992" t="s">
        <v>3632</v>
      </c>
      <c r="M7992" s="49"/>
    </row>
    <row r="7993" spans="6:13" x14ac:dyDescent="0.25">
      <c r="F7993" t="s">
        <v>8610</v>
      </c>
      <c r="G7993">
        <v>88662</v>
      </c>
      <c r="H7993">
        <v>8435</v>
      </c>
      <c r="I7993" s="25" t="s">
        <v>2639</v>
      </c>
      <c r="J7993" t="s">
        <v>3632</v>
      </c>
      <c r="M7993" s="49"/>
    </row>
    <row r="7994" spans="6:13" x14ac:dyDescent="0.25">
      <c r="F7994" t="s">
        <v>8611</v>
      </c>
      <c r="G7994">
        <v>83236</v>
      </c>
      <c r="H7994">
        <v>9189</v>
      </c>
      <c r="I7994" s="25" t="s">
        <v>2671</v>
      </c>
      <c r="J7994" t="s">
        <v>3028</v>
      </c>
      <c r="M7994" s="49"/>
    </row>
    <row r="7995" spans="6:13" x14ac:dyDescent="0.25">
      <c r="F7995" t="s">
        <v>8612</v>
      </c>
      <c r="G7995">
        <v>76698</v>
      </c>
      <c r="H7995">
        <v>8215</v>
      </c>
      <c r="I7995" s="25" t="s">
        <v>2639</v>
      </c>
      <c r="J7995" t="s">
        <v>3345</v>
      </c>
      <c r="M7995" s="49"/>
    </row>
    <row r="7996" spans="6:13" x14ac:dyDescent="0.25">
      <c r="F7996" t="s">
        <v>8613</v>
      </c>
      <c r="G7996">
        <v>31600</v>
      </c>
      <c r="H7996">
        <v>3256</v>
      </c>
      <c r="I7996" s="25" t="s">
        <v>2695</v>
      </c>
      <c r="J7996" t="s">
        <v>2892</v>
      </c>
      <c r="M7996" s="49"/>
    </row>
    <row r="7997" spans="6:13" x14ac:dyDescent="0.25">
      <c r="F7997" t="s">
        <v>8614</v>
      </c>
      <c r="G7997">
        <v>97532</v>
      </c>
      <c r="H7997">
        <v>9678</v>
      </c>
      <c r="I7997" s="25" t="s">
        <v>2671</v>
      </c>
      <c r="J7997" t="s">
        <v>3539</v>
      </c>
      <c r="M7997" s="49"/>
    </row>
    <row r="7998" spans="6:13" x14ac:dyDescent="0.25">
      <c r="F7998" t="s">
        <v>8615</v>
      </c>
      <c r="G7998">
        <v>17337</v>
      </c>
      <c r="H7998">
        <v>12073</v>
      </c>
      <c r="I7998" s="25" t="s">
        <v>2977</v>
      </c>
      <c r="J7998" t="s">
        <v>3018</v>
      </c>
      <c r="M7998" s="49"/>
    </row>
    <row r="7999" spans="6:13" x14ac:dyDescent="0.25">
      <c r="F7999" t="s">
        <v>8615</v>
      </c>
      <c r="G7999">
        <v>17337</v>
      </c>
      <c r="H7999">
        <v>12073</v>
      </c>
      <c r="I7999" s="25" t="s">
        <v>2977</v>
      </c>
      <c r="J7999" t="s">
        <v>3018</v>
      </c>
      <c r="M7999" s="49"/>
    </row>
    <row r="8000" spans="6:13" x14ac:dyDescent="0.25">
      <c r="F8000" t="s">
        <v>8615</v>
      </c>
      <c r="G8000">
        <v>17337</v>
      </c>
      <c r="H8000">
        <v>13071</v>
      </c>
      <c r="I8000" s="25" t="s">
        <v>2812</v>
      </c>
      <c r="J8000" t="s">
        <v>2712</v>
      </c>
      <c r="M8000" s="49"/>
    </row>
    <row r="8001" spans="6:13" x14ac:dyDescent="0.25">
      <c r="F8001" t="s">
        <v>8615</v>
      </c>
      <c r="G8001">
        <v>17337</v>
      </c>
      <c r="H8001">
        <v>13071</v>
      </c>
      <c r="I8001" s="25" t="s">
        <v>2812</v>
      </c>
      <c r="J8001" t="s">
        <v>2712</v>
      </c>
      <c r="M8001" s="49"/>
    </row>
    <row r="8002" spans="6:13" x14ac:dyDescent="0.25">
      <c r="F8002" t="s">
        <v>8615</v>
      </c>
      <c r="G8002">
        <v>17337</v>
      </c>
      <c r="H8002">
        <v>13075</v>
      </c>
      <c r="I8002" s="25" t="s">
        <v>2812</v>
      </c>
      <c r="J8002" t="s">
        <v>2781</v>
      </c>
      <c r="M8002" s="49"/>
    </row>
    <row r="8003" spans="6:13" x14ac:dyDescent="0.25">
      <c r="F8003" t="s">
        <v>8615</v>
      </c>
      <c r="G8003">
        <v>17337</v>
      </c>
      <c r="H8003">
        <v>13075</v>
      </c>
      <c r="I8003" s="25" t="s">
        <v>2812</v>
      </c>
      <c r="J8003" t="s">
        <v>2781</v>
      </c>
      <c r="M8003" s="49"/>
    </row>
    <row r="8004" spans="6:13" x14ac:dyDescent="0.25">
      <c r="F8004" t="s">
        <v>8616</v>
      </c>
      <c r="G8004">
        <v>99198</v>
      </c>
      <c r="H8004">
        <v>16068</v>
      </c>
      <c r="I8004" s="25" t="s">
        <v>3005</v>
      </c>
      <c r="J8004" t="s">
        <v>3696</v>
      </c>
      <c r="M8004" s="49"/>
    </row>
    <row r="8005" spans="6:13" x14ac:dyDescent="0.25">
      <c r="F8005" t="s">
        <v>8616</v>
      </c>
      <c r="G8005">
        <v>99198</v>
      </c>
      <c r="H8005">
        <v>16068</v>
      </c>
      <c r="I8005" s="25" t="s">
        <v>3005</v>
      </c>
      <c r="J8005" t="s">
        <v>3696</v>
      </c>
      <c r="M8005" s="49"/>
    </row>
    <row r="8006" spans="6:13" x14ac:dyDescent="0.25">
      <c r="F8006" t="s">
        <v>8616</v>
      </c>
      <c r="G8006">
        <v>99198</v>
      </c>
      <c r="H8006">
        <v>16071</v>
      </c>
      <c r="I8006" s="25" t="s">
        <v>3005</v>
      </c>
      <c r="J8006" t="s">
        <v>3129</v>
      </c>
      <c r="M8006" s="49"/>
    </row>
    <row r="8007" spans="6:13" x14ac:dyDescent="0.25">
      <c r="F8007" t="s">
        <v>8616</v>
      </c>
      <c r="G8007">
        <v>99198</v>
      </c>
      <c r="H8007">
        <v>16071</v>
      </c>
      <c r="I8007" s="25" t="s">
        <v>3005</v>
      </c>
      <c r="J8007" t="s">
        <v>3129</v>
      </c>
      <c r="M8007" s="49"/>
    </row>
    <row r="8008" spans="6:13" x14ac:dyDescent="0.25">
      <c r="F8008" t="s">
        <v>8617</v>
      </c>
      <c r="G8008">
        <v>4938</v>
      </c>
      <c r="H8008">
        <v>12062</v>
      </c>
      <c r="I8008" s="25" t="s">
        <v>2977</v>
      </c>
      <c r="J8008" t="s">
        <v>3310</v>
      </c>
      <c r="M8008" s="49"/>
    </row>
    <row r="8009" spans="6:13" x14ac:dyDescent="0.25">
      <c r="F8009" t="s">
        <v>8618</v>
      </c>
      <c r="G8009">
        <v>17373</v>
      </c>
      <c r="H8009">
        <v>13075</v>
      </c>
      <c r="I8009" s="25" t="s">
        <v>2812</v>
      </c>
      <c r="J8009" t="s">
        <v>2781</v>
      </c>
      <c r="M8009" s="49"/>
    </row>
    <row r="8010" spans="6:13" x14ac:dyDescent="0.25">
      <c r="F8010" t="s">
        <v>8619</v>
      </c>
      <c r="G8010">
        <v>47589</v>
      </c>
      <c r="H8010">
        <v>5154</v>
      </c>
      <c r="I8010" s="25" t="s">
        <v>2644</v>
      </c>
      <c r="J8010" t="s">
        <v>2835</v>
      </c>
      <c r="M8010" s="49"/>
    </row>
    <row r="8011" spans="6:13" x14ac:dyDescent="0.25">
      <c r="F8011" t="s">
        <v>8620</v>
      </c>
      <c r="G8011">
        <v>91486</v>
      </c>
      <c r="H8011">
        <v>9575</v>
      </c>
      <c r="I8011" s="25" t="s">
        <v>2671</v>
      </c>
      <c r="J8011" t="s">
        <v>3370</v>
      </c>
      <c r="M8011" s="49"/>
    </row>
    <row r="8012" spans="6:13" x14ac:dyDescent="0.25">
      <c r="F8012" t="s">
        <v>8621</v>
      </c>
      <c r="G8012">
        <v>49843</v>
      </c>
      <c r="H8012">
        <v>3456</v>
      </c>
      <c r="I8012" s="25" t="s">
        <v>2695</v>
      </c>
      <c r="J8012" t="s">
        <v>2777</v>
      </c>
      <c r="M8012" s="49"/>
    </row>
    <row r="8013" spans="6:13" x14ac:dyDescent="0.25">
      <c r="F8013" t="s">
        <v>8622</v>
      </c>
      <c r="G8013">
        <v>25889</v>
      </c>
      <c r="H8013">
        <v>1054</v>
      </c>
      <c r="I8013" s="25" t="s">
        <v>2706</v>
      </c>
      <c r="J8013" t="s">
        <v>2816</v>
      </c>
      <c r="M8013" s="49"/>
    </row>
    <row r="8014" spans="6:13" x14ac:dyDescent="0.25">
      <c r="F8014" t="s">
        <v>3021</v>
      </c>
      <c r="G8014">
        <v>29525</v>
      </c>
      <c r="H8014">
        <v>3360</v>
      </c>
      <c r="I8014" s="25" t="s">
        <v>2695</v>
      </c>
      <c r="J8014" t="s">
        <v>3021</v>
      </c>
      <c r="M8014" s="49"/>
    </row>
    <row r="8015" spans="6:13" x14ac:dyDescent="0.25">
      <c r="F8015" t="s">
        <v>8623</v>
      </c>
      <c r="G8015">
        <v>56767</v>
      </c>
      <c r="H8015">
        <v>7233</v>
      </c>
      <c r="I8015" s="25" t="s">
        <v>2744</v>
      </c>
      <c r="J8015" t="s">
        <v>3037</v>
      </c>
      <c r="M8015" s="49"/>
    </row>
    <row r="8016" spans="6:13" x14ac:dyDescent="0.25">
      <c r="F8016" t="s">
        <v>8624</v>
      </c>
      <c r="G8016">
        <v>25436</v>
      </c>
      <c r="H8016">
        <v>1056</v>
      </c>
      <c r="I8016" s="25" t="s">
        <v>2706</v>
      </c>
      <c r="J8016" t="s">
        <v>2932</v>
      </c>
      <c r="M8016" s="49"/>
    </row>
    <row r="8017" spans="6:13" x14ac:dyDescent="0.25">
      <c r="F8017" t="s">
        <v>8625</v>
      </c>
      <c r="G8017">
        <v>31311</v>
      </c>
      <c r="H8017">
        <v>3241</v>
      </c>
      <c r="I8017" s="25" t="s">
        <v>2695</v>
      </c>
      <c r="J8017" t="s">
        <v>2942</v>
      </c>
      <c r="M8017" s="49"/>
    </row>
    <row r="8018" spans="6:13" x14ac:dyDescent="0.25">
      <c r="F8018" t="s">
        <v>8626</v>
      </c>
      <c r="G8018">
        <v>97215</v>
      </c>
      <c r="H8018">
        <v>9575</v>
      </c>
      <c r="I8018" s="25" t="s">
        <v>2671</v>
      </c>
      <c r="J8018" t="s">
        <v>3370</v>
      </c>
      <c r="M8018" s="49"/>
    </row>
    <row r="8019" spans="6:13" x14ac:dyDescent="0.25">
      <c r="F8019" t="s">
        <v>8627</v>
      </c>
      <c r="G8019">
        <v>82449</v>
      </c>
      <c r="H8019">
        <v>9180</v>
      </c>
      <c r="I8019" s="25" t="s">
        <v>2671</v>
      </c>
      <c r="J8019" t="s">
        <v>2768</v>
      </c>
      <c r="M8019" s="49"/>
    </row>
    <row r="8020" spans="6:13" x14ac:dyDescent="0.25">
      <c r="F8020" t="s">
        <v>8628</v>
      </c>
      <c r="G8020">
        <v>73066</v>
      </c>
      <c r="H8020">
        <v>8117</v>
      </c>
      <c r="I8020" s="25" t="s">
        <v>2639</v>
      </c>
      <c r="J8020" t="s">
        <v>2710</v>
      </c>
      <c r="M8020" s="49"/>
    </row>
    <row r="8021" spans="6:13" x14ac:dyDescent="0.25">
      <c r="F8021" t="s">
        <v>8629</v>
      </c>
      <c r="G8021">
        <v>88690</v>
      </c>
      <c r="H8021">
        <v>8435</v>
      </c>
      <c r="I8021" s="25" t="s">
        <v>2639</v>
      </c>
      <c r="J8021" t="s">
        <v>3632</v>
      </c>
      <c r="M8021" s="49"/>
    </row>
    <row r="8022" spans="6:13" x14ac:dyDescent="0.25">
      <c r="F8022" t="s">
        <v>8630</v>
      </c>
      <c r="G8022">
        <v>79777</v>
      </c>
      <c r="H8022">
        <v>8337</v>
      </c>
      <c r="I8022" s="25" t="s">
        <v>2639</v>
      </c>
      <c r="J8022" t="s">
        <v>2869</v>
      </c>
      <c r="M8022" s="49"/>
    </row>
    <row r="8023" spans="6:13" x14ac:dyDescent="0.25">
      <c r="F8023" t="s">
        <v>8631</v>
      </c>
      <c r="G8023">
        <v>89081</v>
      </c>
      <c r="H8023">
        <v>8421</v>
      </c>
      <c r="I8023" s="25" t="s">
        <v>2639</v>
      </c>
      <c r="J8023" t="s">
        <v>4243</v>
      </c>
      <c r="M8023" s="49"/>
    </row>
    <row r="8024" spans="6:13" x14ac:dyDescent="0.25">
      <c r="F8024" t="s">
        <v>8631</v>
      </c>
      <c r="G8024">
        <v>89073</v>
      </c>
      <c r="H8024">
        <v>8421</v>
      </c>
      <c r="I8024" s="25" t="s">
        <v>2639</v>
      </c>
      <c r="J8024" t="s">
        <v>4243</v>
      </c>
      <c r="M8024" s="49"/>
    </row>
    <row r="8025" spans="6:13" x14ac:dyDescent="0.25">
      <c r="F8025" t="s">
        <v>8631</v>
      </c>
      <c r="G8025">
        <v>89075</v>
      </c>
      <c r="H8025">
        <v>8421</v>
      </c>
      <c r="I8025" s="25" t="s">
        <v>2639</v>
      </c>
      <c r="J8025" t="s">
        <v>4243</v>
      </c>
      <c r="M8025" s="49"/>
    </row>
    <row r="8026" spans="6:13" x14ac:dyDescent="0.25">
      <c r="F8026" t="s">
        <v>8631</v>
      </c>
      <c r="G8026">
        <v>89079</v>
      </c>
      <c r="H8026">
        <v>8421</v>
      </c>
      <c r="I8026" s="25" t="s">
        <v>2639</v>
      </c>
      <c r="J8026" t="s">
        <v>4243</v>
      </c>
      <c r="M8026" s="49"/>
    </row>
    <row r="8027" spans="6:13" x14ac:dyDescent="0.25">
      <c r="F8027" t="s">
        <v>8631</v>
      </c>
      <c r="G8027">
        <v>89081</v>
      </c>
      <c r="H8027">
        <v>8421</v>
      </c>
      <c r="I8027" s="25" t="s">
        <v>2639</v>
      </c>
      <c r="J8027" t="s">
        <v>4243</v>
      </c>
      <c r="M8027" s="49"/>
    </row>
    <row r="8028" spans="6:13" x14ac:dyDescent="0.25">
      <c r="F8028" t="s">
        <v>8631</v>
      </c>
      <c r="G8028">
        <v>89077</v>
      </c>
      <c r="H8028">
        <v>8421</v>
      </c>
      <c r="I8028" s="25" t="s">
        <v>2639</v>
      </c>
      <c r="J8028" t="s">
        <v>4243</v>
      </c>
      <c r="M8028" s="49"/>
    </row>
    <row r="8029" spans="6:13" x14ac:dyDescent="0.25">
      <c r="F8029" t="s">
        <v>8631</v>
      </c>
      <c r="G8029">
        <v>89081</v>
      </c>
      <c r="H8029">
        <v>9775</v>
      </c>
      <c r="I8029" s="25" t="s">
        <v>2671</v>
      </c>
      <c r="J8029" t="s">
        <v>3039</v>
      </c>
      <c r="M8029" s="49"/>
    </row>
    <row r="8030" spans="6:13" x14ac:dyDescent="0.25">
      <c r="F8030" t="s">
        <v>8631</v>
      </c>
      <c r="G8030">
        <v>89081</v>
      </c>
      <c r="H8030">
        <v>9775</v>
      </c>
      <c r="I8030" s="25" t="s">
        <v>2671</v>
      </c>
      <c r="J8030" t="s">
        <v>3039</v>
      </c>
      <c r="M8030" s="49"/>
    </row>
    <row r="8031" spans="6:13" x14ac:dyDescent="0.25">
      <c r="F8031" t="s">
        <v>8632</v>
      </c>
      <c r="G8031">
        <v>56766</v>
      </c>
      <c r="H8031">
        <v>7135</v>
      </c>
      <c r="I8031" s="25" t="s">
        <v>2744</v>
      </c>
      <c r="J8031" t="s">
        <v>2693</v>
      </c>
      <c r="M8031" s="49"/>
    </row>
    <row r="8032" spans="6:13" x14ac:dyDescent="0.25">
      <c r="F8032" t="s">
        <v>8632</v>
      </c>
      <c r="G8032">
        <v>56766</v>
      </c>
      <c r="H8032">
        <v>7233</v>
      </c>
      <c r="I8032" s="25" t="s">
        <v>2744</v>
      </c>
      <c r="J8032" t="s">
        <v>3037</v>
      </c>
      <c r="M8032" s="49"/>
    </row>
    <row r="8033" spans="6:13" x14ac:dyDescent="0.25">
      <c r="F8033" t="s">
        <v>8633</v>
      </c>
      <c r="G8033">
        <v>35327</v>
      </c>
      <c r="H8033">
        <v>6535</v>
      </c>
      <c r="I8033" s="25" t="s">
        <v>2667</v>
      </c>
      <c r="J8033" t="s">
        <v>2967</v>
      </c>
      <c r="M8033" s="49"/>
    </row>
    <row r="8034" spans="6:13" x14ac:dyDescent="0.25">
      <c r="F8034" t="s">
        <v>8634</v>
      </c>
      <c r="G8034">
        <v>24897</v>
      </c>
      <c r="H8034">
        <v>1059</v>
      </c>
      <c r="I8034" s="25" t="s">
        <v>2706</v>
      </c>
      <c r="J8034" t="s">
        <v>2975</v>
      </c>
      <c r="M8034" s="49"/>
    </row>
    <row r="8035" spans="6:13" x14ac:dyDescent="0.25">
      <c r="F8035" t="s">
        <v>8635</v>
      </c>
      <c r="G8035">
        <v>79224</v>
      </c>
      <c r="H8035">
        <v>8315</v>
      </c>
      <c r="I8035" s="25" t="s">
        <v>2639</v>
      </c>
      <c r="J8035" t="s">
        <v>2682</v>
      </c>
      <c r="M8035" s="49"/>
    </row>
    <row r="8036" spans="6:13" x14ac:dyDescent="0.25">
      <c r="F8036" t="s">
        <v>8636</v>
      </c>
      <c r="G8036">
        <v>88444</v>
      </c>
      <c r="H8036">
        <v>8426</v>
      </c>
      <c r="I8036" s="25" t="s">
        <v>2639</v>
      </c>
      <c r="J8036" t="s">
        <v>2702</v>
      </c>
      <c r="M8036" s="49"/>
    </row>
    <row r="8037" spans="6:13" x14ac:dyDescent="0.25">
      <c r="F8037" t="s">
        <v>8637</v>
      </c>
      <c r="G8037">
        <v>29369</v>
      </c>
      <c r="H8037">
        <v>3151</v>
      </c>
      <c r="I8037" s="25" t="s">
        <v>2695</v>
      </c>
      <c r="J8037" t="s">
        <v>2747</v>
      </c>
      <c r="M8037" s="49"/>
    </row>
    <row r="8038" spans="6:13" x14ac:dyDescent="0.25">
      <c r="F8038" t="s">
        <v>8638</v>
      </c>
      <c r="G8038">
        <v>21274</v>
      </c>
      <c r="H8038">
        <v>3353</v>
      </c>
      <c r="I8038" s="25" t="s">
        <v>2695</v>
      </c>
      <c r="J8038" t="s">
        <v>2797</v>
      </c>
      <c r="M8038" s="49"/>
    </row>
    <row r="8039" spans="6:13" x14ac:dyDescent="0.25">
      <c r="F8039" t="s">
        <v>8639</v>
      </c>
      <c r="G8039">
        <v>87781</v>
      </c>
      <c r="H8039">
        <v>9778</v>
      </c>
      <c r="I8039" s="25" t="s">
        <v>2671</v>
      </c>
      <c r="J8039" t="s">
        <v>3081</v>
      </c>
      <c r="M8039" s="49"/>
    </row>
    <row r="8040" spans="6:13" x14ac:dyDescent="0.25">
      <c r="F8040" t="s">
        <v>8640</v>
      </c>
      <c r="G8040">
        <v>88527</v>
      </c>
      <c r="H8040">
        <v>8426</v>
      </c>
      <c r="I8040" s="25" t="s">
        <v>2639</v>
      </c>
      <c r="J8040" t="s">
        <v>2702</v>
      </c>
      <c r="M8040" s="49"/>
    </row>
    <row r="8041" spans="6:13" x14ac:dyDescent="0.25">
      <c r="F8041" t="s">
        <v>3023</v>
      </c>
      <c r="G8041">
        <v>59425</v>
      </c>
      <c r="H8041">
        <v>5978</v>
      </c>
      <c r="I8041" s="25" t="s">
        <v>2644</v>
      </c>
      <c r="J8041" t="s">
        <v>3023</v>
      </c>
      <c r="M8041" s="49"/>
    </row>
    <row r="8042" spans="6:13" x14ac:dyDescent="0.25">
      <c r="F8042" t="s">
        <v>3023</v>
      </c>
      <c r="G8042">
        <v>59427</v>
      </c>
      <c r="H8042">
        <v>5978</v>
      </c>
      <c r="I8042" s="25" t="s">
        <v>2644</v>
      </c>
      <c r="J8042" t="s">
        <v>3023</v>
      </c>
      <c r="M8042" s="49"/>
    </row>
    <row r="8043" spans="6:13" x14ac:dyDescent="0.25">
      <c r="F8043" t="s">
        <v>3023</v>
      </c>
      <c r="G8043">
        <v>59425</v>
      </c>
      <c r="H8043">
        <v>5978</v>
      </c>
      <c r="I8043" s="25" t="s">
        <v>2644</v>
      </c>
      <c r="J8043" t="s">
        <v>3023</v>
      </c>
      <c r="M8043" s="49"/>
    </row>
    <row r="8044" spans="6:13" x14ac:dyDescent="0.25">
      <c r="F8044" t="s">
        <v>3023</v>
      </c>
      <c r="G8044">
        <v>59423</v>
      </c>
      <c r="H8044">
        <v>5978</v>
      </c>
      <c r="I8044" s="25" t="s">
        <v>2644</v>
      </c>
      <c r="J8044" t="s">
        <v>3023</v>
      </c>
      <c r="M8044" s="49"/>
    </row>
    <row r="8045" spans="6:13" x14ac:dyDescent="0.25">
      <c r="F8045" t="s">
        <v>8641</v>
      </c>
      <c r="G8045">
        <v>57648</v>
      </c>
      <c r="H8045">
        <v>7143</v>
      </c>
      <c r="I8045" s="25" t="s">
        <v>2744</v>
      </c>
      <c r="J8045" t="s">
        <v>2952</v>
      </c>
      <c r="M8045" s="49"/>
    </row>
    <row r="8046" spans="6:13" x14ac:dyDescent="0.25">
      <c r="F8046" t="s">
        <v>8642</v>
      </c>
      <c r="G8046">
        <v>82497</v>
      </c>
      <c r="H8046">
        <v>9180</v>
      </c>
      <c r="I8046" s="25" t="s">
        <v>2671</v>
      </c>
      <c r="J8046" t="s">
        <v>2768</v>
      </c>
      <c r="M8046" s="49"/>
    </row>
    <row r="8047" spans="6:13" x14ac:dyDescent="0.25">
      <c r="F8047" t="s">
        <v>8643</v>
      </c>
      <c r="G8047">
        <v>36414</v>
      </c>
      <c r="H8047">
        <v>16063</v>
      </c>
      <c r="I8047" s="25" t="s">
        <v>3005</v>
      </c>
      <c r="J8047" t="s">
        <v>3308</v>
      </c>
      <c r="M8047" s="49"/>
    </row>
    <row r="8048" spans="6:13" x14ac:dyDescent="0.25">
      <c r="F8048" t="s">
        <v>8644</v>
      </c>
      <c r="G8048">
        <v>86944</v>
      </c>
      <c r="H8048">
        <v>9181</v>
      </c>
      <c r="I8048" s="25" t="s">
        <v>2671</v>
      </c>
      <c r="J8048" t="s">
        <v>3126</v>
      </c>
      <c r="M8048" s="49"/>
    </row>
    <row r="8049" spans="6:13" x14ac:dyDescent="0.25">
      <c r="F8049" t="s">
        <v>8645</v>
      </c>
      <c r="G8049">
        <v>84339</v>
      </c>
      <c r="H8049">
        <v>9277</v>
      </c>
      <c r="I8049" s="25" t="s">
        <v>2671</v>
      </c>
      <c r="J8049" t="s">
        <v>3150</v>
      </c>
      <c r="M8049" s="49"/>
    </row>
    <row r="8050" spans="6:13" x14ac:dyDescent="0.25">
      <c r="F8050" t="s">
        <v>8646</v>
      </c>
      <c r="G8050">
        <v>87782</v>
      </c>
      <c r="H8050">
        <v>9778</v>
      </c>
      <c r="I8050" s="25" t="s">
        <v>2671</v>
      </c>
      <c r="J8050" t="s">
        <v>3081</v>
      </c>
      <c r="M8050" s="49"/>
    </row>
    <row r="8051" spans="6:13" x14ac:dyDescent="0.25">
      <c r="F8051" t="s">
        <v>8647</v>
      </c>
      <c r="G8051">
        <v>74257</v>
      </c>
      <c r="H8051">
        <v>8125</v>
      </c>
      <c r="I8051" s="25" t="s">
        <v>2639</v>
      </c>
      <c r="J8051" t="s">
        <v>2681</v>
      </c>
      <c r="M8051" s="49"/>
    </row>
    <row r="8052" spans="6:13" x14ac:dyDescent="0.25">
      <c r="F8052" t="s">
        <v>8648</v>
      </c>
      <c r="G8052">
        <v>72669</v>
      </c>
      <c r="H8052">
        <v>8116</v>
      </c>
      <c r="I8052" s="25" t="s">
        <v>2639</v>
      </c>
      <c r="J8052" t="s">
        <v>2834</v>
      </c>
      <c r="M8052" s="49"/>
    </row>
    <row r="8053" spans="6:13" x14ac:dyDescent="0.25">
      <c r="F8053" t="s">
        <v>8649</v>
      </c>
      <c r="G8053">
        <v>85774</v>
      </c>
      <c r="H8053">
        <v>9184</v>
      </c>
      <c r="I8053" s="25" t="s">
        <v>2671</v>
      </c>
      <c r="J8053" t="s">
        <v>3168</v>
      </c>
      <c r="M8053" s="49"/>
    </row>
    <row r="8054" spans="6:13" x14ac:dyDescent="0.25">
      <c r="F8054" t="s">
        <v>8650</v>
      </c>
      <c r="G8054">
        <v>94107</v>
      </c>
      <c r="H8054">
        <v>9275</v>
      </c>
      <c r="I8054" s="25" t="s">
        <v>2671</v>
      </c>
      <c r="J8054" t="s">
        <v>2819</v>
      </c>
      <c r="M8054" s="49"/>
    </row>
    <row r="8055" spans="6:13" x14ac:dyDescent="0.25">
      <c r="F8055" t="s">
        <v>8651</v>
      </c>
      <c r="G8055">
        <v>74199</v>
      </c>
      <c r="H8055">
        <v>8125</v>
      </c>
      <c r="I8055" s="25" t="s">
        <v>2639</v>
      </c>
      <c r="J8055" t="s">
        <v>2681</v>
      </c>
      <c r="M8055" s="49"/>
    </row>
    <row r="8056" spans="6:13" x14ac:dyDescent="0.25">
      <c r="F8056" t="s">
        <v>8652</v>
      </c>
      <c r="G8056">
        <v>82008</v>
      </c>
      <c r="H8056">
        <v>9184</v>
      </c>
      <c r="I8056" s="25" t="s">
        <v>2671</v>
      </c>
      <c r="J8056" t="s">
        <v>3168</v>
      </c>
      <c r="M8056" s="49"/>
    </row>
    <row r="8057" spans="6:13" x14ac:dyDescent="0.25">
      <c r="F8057" t="s">
        <v>8653</v>
      </c>
      <c r="G8057">
        <v>64757</v>
      </c>
      <c r="H8057">
        <v>6431</v>
      </c>
      <c r="I8057" s="25" t="s">
        <v>2667</v>
      </c>
      <c r="J8057" t="s">
        <v>2686</v>
      </c>
      <c r="M8057" s="49"/>
    </row>
    <row r="8058" spans="6:13" x14ac:dyDescent="0.25">
      <c r="F8058" t="s">
        <v>8654</v>
      </c>
      <c r="G8058">
        <v>78089</v>
      </c>
      <c r="H8058">
        <v>8326</v>
      </c>
      <c r="I8058" s="25" t="s">
        <v>2639</v>
      </c>
      <c r="J8058" t="s">
        <v>3259</v>
      </c>
      <c r="M8058" s="49"/>
    </row>
    <row r="8059" spans="6:13" x14ac:dyDescent="0.25">
      <c r="F8059" t="s">
        <v>8654</v>
      </c>
      <c r="G8059">
        <v>78089</v>
      </c>
      <c r="H8059">
        <v>8326</v>
      </c>
      <c r="I8059" s="25" t="s">
        <v>2639</v>
      </c>
      <c r="J8059" t="s">
        <v>3259</v>
      </c>
      <c r="M8059" s="49"/>
    </row>
    <row r="8060" spans="6:13" x14ac:dyDescent="0.25">
      <c r="F8060" t="s">
        <v>8654</v>
      </c>
      <c r="G8060">
        <v>78089</v>
      </c>
      <c r="H8060">
        <v>8326</v>
      </c>
      <c r="I8060" s="25" t="s">
        <v>2639</v>
      </c>
      <c r="J8060" t="s">
        <v>3259</v>
      </c>
      <c r="M8060" s="49"/>
    </row>
    <row r="8061" spans="6:13" x14ac:dyDescent="0.25">
      <c r="F8061" t="s">
        <v>8654</v>
      </c>
      <c r="G8061">
        <v>78089</v>
      </c>
      <c r="H8061">
        <v>8326</v>
      </c>
      <c r="I8061" s="25" t="s">
        <v>2639</v>
      </c>
      <c r="J8061" t="s">
        <v>3259</v>
      </c>
      <c r="M8061" s="49"/>
    </row>
    <row r="8062" spans="6:13" x14ac:dyDescent="0.25">
      <c r="F8062" t="s">
        <v>8654</v>
      </c>
      <c r="G8062">
        <v>78089</v>
      </c>
      <c r="H8062">
        <v>8326</v>
      </c>
      <c r="I8062" s="25" t="s">
        <v>2639</v>
      </c>
      <c r="J8062" t="s">
        <v>3259</v>
      </c>
      <c r="M8062" s="49"/>
    </row>
    <row r="8063" spans="6:13" x14ac:dyDescent="0.25">
      <c r="F8063" t="s">
        <v>8655</v>
      </c>
      <c r="G8063">
        <v>91364</v>
      </c>
      <c r="H8063">
        <v>9474</v>
      </c>
      <c r="I8063" s="25" t="s">
        <v>2671</v>
      </c>
      <c r="J8063" t="s">
        <v>4313</v>
      </c>
      <c r="M8063" s="49"/>
    </row>
    <row r="8064" spans="6:13" x14ac:dyDescent="0.25">
      <c r="F8064" t="s">
        <v>8656</v>
      </c>
      <c r="G8064">
        <v>29345</v>
      </c>
      <c r="H8064">
        <v>3351</v>
      </c>
      <c r="I8064" s="25" t="s">
        <v>2695</v>
      </c>
      <c r="J8064" t="s">
        <v>2717</v>
      </c>
      <c r="M8064" s="49"/>
    </row>
    <row r="8065" spans="6:13" x14ac:dyDescent="0.25">
      <c r="F8065" t="s">
        <v>8657</v>
      </c>
      <c r="G8065">
        <v>89617</v>
      </c>
      <c r="H8065">
        <v>8425</v>
      </c>
      <c r="I8065" s="25" t="s">
        <v>2639</v>
      </c>
      <c r="J8065" t="s">
        <v>2648</v>
      </c>
      <c r="M8065" s="49"/>
    </row>
    <row r="8066" spans="6:13" x14ac:dyDescent="0.25">
      <c r="F8066" t="s">
        <v>8658</v>
      </c>
      <c r="G8066">
        <v>86836</v>
      </c>
      <c r="H8066">
        <v>9181</v>
      </c>
      <c r="I8066" s="25" t="s">
        <v>2671</v>
      </c>
      <c r="J8066" t="s">
        <v>3126</v>
      </c>
      <c r="M8066" s="49"/>
    </row>
    <row r="8067" spans="6:13" x14ac:dyDescent="0.25">
      <c r="F8067" t="s">
        <v>8658</v>
      </c>
      <c r="G8067">
        <v>86836</v>
      </c>
      <c r="H8067">
        <v>9772</v>
      </c>
      <c r="I8067" s="25" t="s">
        <v>2671</v>
      </c>
      <c r="J8067" t="s">
        <v>2738</v>
      </c>
      <c r="M8067" s="49"/>
    </row>
    <row r="8068" spans="6:13" x14ac:dyDescent="0.25">
      <c r="F8068" t="s">
        <v>8659</v>
      </c>
      <c r="G8068">
        <v>96190</v>
      </c>
      <c r="H8068">
        <v>9674</v>
      </c>
      <c r="I8068" s="25" t="s">
        <v>2671</v>
      </c>
      <c r="J8068" t="s">
        <v>2839</v>
      </c>
      <c r="M8068" s="49"/>
    </row>
    <row r="8069" spans="6:13" x14ac:dyDescent="0.25">
      <c r="F8069" t="s">
        <v>8660</v>
      </c>
      <c r="G8069">
        <v>74547</v>
      </c>
      <c r="H8069">
        <v>8127</v>
      </c>
      <c r="I8069" s="25" t="s">
        <v>2639</v>
      </c>
      <c r="J8069" t="s">
        <v>3747</v>
      </c>
      <c r="M8069" s="49"/>
    </row>
    <row r="8070" spans="6:13" x14ac:dyDescent="0.25">
      <c r="F8070" t="s">
        <v>8661</v>
      </c>
      <c r="G8070">
        <v>84579</v>
      </c>
      <c r="H8070">
        <v>9171</v>
      </c>
      <c r="I8070" s="25" t="s">
        <v>2671</v>
      </c>
      <c r="J8070" t="s">
        <v>3067</v>
      </c>
      <c r="M8070" s="49"/>
    </row>
    <row r="8071" spans="6:13" x14ac:dyDescent="0.25">
      <c r="F8071" t="s">
        <v>8662</v>
      </c>
      <c r="G8071">
        <v>97294</v>
      </c>
      <c r="H8071">
        <v>9679</v>
      </c>
      <c r="I8071" s="25" t="s">
        <v>2671</v>
      </c>
      <c r="J8071" t="s">
        <v>3049</v>
      </c>
      <c r="M8071" s="49"/>
    </row>
    <row r="8072" spans="6:13" x14ac:dyDescent="0.25">
      <c r="F8072" t="s">
        <v>8663</v>
      </c>
      <c r="G8072">
        <v>75399</v>
      </c>
      <c r="H8072">
        <v>8235</v>
      </c>
      <c r="I8072" s="25" t="s">
        <v>2639</v>
      </c>
      <c r="J8072" t="s">
        <v>3043</v>
      </c>
      <c r="M8072" s="49"/>
    </row>
    <row r="8073" spans="6:13" x14ac:dyDescent="0.25">
      <c r="F8073" t="s">
        <v>8664</v>
      </c>
      <c r="G8073">
        <v>83567</v>
      </c>
      <c r="H8073">
        <v>9183</v>
      </c>
      <c r="I8073" s="25" t="s">
        <v>2671</v>
      </c>
      <c r="J8073" t="s">
        <v>3095</v>
      </c>
      <c r="M8073" s="49"/>
    </row>
    <row r="8074" spans="6:13" x14ac:dyDescent="0.25">
      <c r="F8074" t="s">
        <v>8665</v>
      </c>
      <c r="G8074">
        <v>89299</v>
      </c>
      <c r="H8074">
        <v>9775</v>
      </c>
      <c r="I8074" s="25" t="s">
        <v>2671</v>
      </c>
      <c r="J8074" t="s">
        <v>3039</v>
      </c>
      <c r="M8074" s="49"/>
    </row>
    <row r="8075" spans="6:13" x14ac:dyDescent="0.25">
      <c r="F8075" t="s">
        <v>8666</v>
      </c>
      <c r="G8075">
        <v>85716</v>
      </c>
      <c r="H8075">
        <v>9184</v>
      </c>
      <c r="I8075" s="25" t="s">
        <v>2671</v>
      </c>
      <c r="J8075" t="s">
        <v>3168</v>
      </c>
      <c r="M8075" s="49"/>
    </row>
    <row r="8076" spans="6:13" x14ac:dyDescent="0.25">
      <c r="F8076" t="s">
        <v>8667</v>
      </c>
      <c r="G8076">
        <v>73485</v>
      </c>
      <c r="H8076">
        <v>8136</v>
      </c>
      <c r="I8076" s="25" t="s">
        <v>2639</v>
      </c>
      <c r="J8076" t="s">
        <v>2660</v>
      </c>
      <c r="M8076" s="49"/>
    </row>
    <row r="8077" spans="6:13" x14ac:dyDescent="0.25">
      <c r="F8077" t="s">
        <v>8668</v>
      </c>
      <c r="G8077">
        <v>91743</v>
      </c>
      <c r="H8077">
        <v>9571</v>
      </c>
      <c r="I8077" s="25" t="s">
        <v>2671</v>
      </c>
      <c r="J8077" t="s">
        <v>2734</v>
      </c>
      <c r="M8077" s="49"/>
    </row>
    <row r="8078" spans="6:13" x14ac:dyDescent="0.25">
      <c r="F8078" t="s">
        <v>8669</v>
      </c>
      <c r="G8078">
        <v>96253</v>
      </c>
      <c r="H8078">
        <v>9473</v>
      </c>
      <c r="I8078" s="25" t="s">
        <v>2671</v>
      </c>
      <c r="J8078" t="s">
        <v>2798</v>
      </c>
      <c r="M8078" s="49"/>
    </row>
    <row r="8079" spans="6:13" x14ac:dyDescent="0.25">
      <c r="F8079" t="s">
        <v>8670</v>
      </c>
      <c r="G8079">
        <v>89619</v>
      </c>
      <c r="H8079">
        <v>8425</v>
      </c>
      <c r="I8079" s="25" t="s">
        <v>2639</v>
      </c>
      <c r="J8079" t="s">
        <v>2648</v>
      </c>
      <c r="M8079" s="49"/>
    </row>
    <row r="8080" spans="6:13" x14ac:dyDescent="0.25">
      <c r="F8080" t="s">
        <v>8671</v>
      </c>
      <c r="G8080">
        <v>95369</v>
      </c>
      <c r="H8080">
        <v>9477</v>
      </c>
      <c r="I8080" s="25" t="s">
        <v>2671</v>
      </c>
      <c r="J8080" t="s">
        <v>5006</v>
      </c>
      <c r="M8080" s="49"/>
    </row>
    <row r="8081" spans="6:13" x14ac:dyDescent="0.25">
      <c r="F8081" t="s">
        <v>8672</v>
      </c>
      <c r="G8081">
        <v>87647</v>
      </c>
      <c r="H8081">
        <v>9777</v>
      </c>
      <c r="I8081" s="25" t="s">
        <v>2671</v>
      </c>
      <c r="J8081" t="s">
        <v>2858</v>
      </c>
      <c r="M8081" s="49"/>
    </row>
    <row r="8082" spans="6:13" x14ac:dyDescent="0.25">
      <c r="F8082" t="s">
        <v>8673</v>
      </c>
      <c r="G8082">
        <v>88379</v>
      </c>
      <c r="H8082">
        <v>8436</v>
      </c>
      <c r="I8082" s="25" t="s">
        <v>2639</v>
      </c>
      <c r="J8082" t="s">
        <v>2689</v>
      </c>
      <c r="M8082" s="49"/>
    </row>
    <row r="8083" spans="6:13" x14ac:dyDescent="0.25">
      <c r="F8083" t="s">
        <v>8673</v>
      </c>
      <c r="G8083">
        <v>88379</v>
      </c>
      <c r="H8083">
        <v>8436</v>
      </c>
      <c r="I8083" s="25" t="s">
        <v>2639</v>
      </c>
      <c r="J8083" t="s">
        <v>2689</v>
      </c>
      <c r="M8083" s="49"/>
    </row>
    <row r="8084" spans="6:13" x14ac:dyDescent="0.25">
      <c r="F8084" t="s">
        <v>8674</v>
      </c>
      <c r="G8084">
        <v>7333</v>
      </c>
      <c r="H8084">
        <v>16073</v>
      </c>
      <c r="I8084" s="25" t="s">
        <v>3005</v>
      </c>
      <c r="J8084" t="s">
        <v>3239</v>
      </c>
      <c r="M8084" s="49"/>
    </row>
    <row r="8085" spans="6:13" x14ac:dyDescent="0.25">
      <c r="F8085" t="s">
        <v>8675</v>
      </c>
      <c r="G8085">
        <v>83246</v>
      </c>
      <c r="H8085">
        <v>9189</v>
      </c>
      <c r="I8085" s="25" t="s">
        <v>2671</v>
      </c>
      <c r="J8085" t="s">
        <v>3028</v>
      </c>
      <c r="M8085" s="49"/>
    </row>
    <row r="8086" spans="6:13" x14ac:dyDescent="0.25">
      <c r="F8086" t="s">
        <v>8676</v>
      </c>
      <c r="G8086">
        <v>87496</v>
      </c>
      <c r="H8086">
        <v>9777</v>
      </c>
      <c r="I8086" s="25" t="s">
        <v>2671</v>
      </c>
      <c r="J8086" t="s">
        <v>2858</v>
      </c>
      <c r="M8086" s="49"/>
    </row>
    <row r="8087" spans="6:13" x14ac:dyDescent="0.25">
      <c r="F8087" t="s">
        <v>8677</v>
      </c>
      <c r="G8087">
        <v>26529</v>
      </c>
      <c r="H8087">
        <v>3452</v>
      </c>
      <c r="I8087" s="25" t="s">
        <v>2695</v>
      </c>
      <c r="J8087" t="s">
        <v>2655</v>
      </c>
      <c r="M8087" s="49"/>
    </row>
    <row r="8088" spans="6:13" x14ac:dyDescent="0.25">
      <c r="F8088" t="s">
        <v>8678</v>
      </c>
      <c r="G8088">
        <v>26670</v>
      </c>
      <c r="H8088">
        <v>3457</v>
      </c>
      <c r="I8088" s="25" t="s">
        <v>2695</v>
      </c>
      <c r="J8088" t="s">
        <v>2841</v>
      </c>
      <c r="M8088" s="49"/>
    </row>
    <row r="8089" spans="6:13" x14ac:dyDescent="0.25">
      <c r="F8089" t="s">
        <v>8679</v>
      </c>
      <c r="G8089">
        <v>56317</v>
      </c>
      <c r="H8089">
        <v>7138</v>
      </c>
      <c r="I8089" s="25" t="s">
        <v>2744</v>
      </c>
      <c r="J8089" t="s">
        <v>3110</v>
      </c>
      <c r="M8089" s="49"/>
    </row>
    <row r="8090" spans="6:13" x14ac:dyDescent="0.25">
      <c r="F8090" t="s">
        <v>8679</v>
      </c>
      <c r="G8090">
        <v>73660</v>
      </c>
      <c r="H8090">
        <v>8119</v>
      </c>
      <c r="I8090" s="25" t="s">
        <v>2639</v>
      </c>
      <c r="J8090" t="s">
        <v>2908</v>
      </c>
      <c r="M8090" s="49"/>
    </row>
    <row r="8091" spans="6:13" x14ac:dyDescent="0.25">
      <c r="F8091" t="s">
        <v>8680</v>
      </c>
      <c r="G8091">
        <v>56182</v>
      </c>
      <c r="H8091">
        <v>7137</v>
      </c>
      <c r="I8091" s="25" t="s">
        <v>2744</v>
      </c>
      <c r="J8091" t="s">
        <v>2867</v>
      </c>
      <c r="M8091" s="49"/>
    </row>
    <row r="8092" spans="6:13" x14ac:dyDescent="0.25">
      <c r="F8092" t="s">
        <v>8681</v>
      </c>
      <c r="G8092">
        <v>56220</v>
      </c>
      <c r="H8092">
        <v>7137</v>
      </c>
      <c r="I8092" s="25" t="s">
        <v>2744</v>
      </c>
      <c r="J8092" t="s">
        <v>2867</v>
      </c>
      <c r="M8092" s="49"/>
    </row>
    <row r="8093" spans="6:13" x14ac:dyDescent="0.25">
      <c r="F8093" t="s">
        <v>8681</v>
      </c>
      <c r="G8093">
        <v>56220</v>
      </c>
      <c r="H8093">
        <v>7137</v>
      </c>
      <c r="I8093" s="25" t="s">
        <v>2744</v>
      </c>
      <c r="J8093" t="s">
        <v>2867</v>
      </c>
      <c r="M8093" s="49"/>
    </row>
    <row r="8094" spans="6:13" x14ac:dyDescent="0.25">
      <c r="F8094" t="s">
        <v>8682</v>
      </c>
      <c r="G8094">
        <v>86513</v>
      </c>
      <c r="H8094">
        <v>9774</v>
      </c>
      <c r="I8094" s="25" t="s">
        <v>2671</v>
      </c>
      <c r="J8094" t="s">
        <v>2826</v>
      </c>
      <c r="M8094" s="49"/>
    </row>
    <row r="8095" spans="6:13" x14ac:dyDescent="0.25">
      <c r="F8095" t="s">
        <v>8683</v>
      </c>
      <c r="G8095">
        <v>92289</v>
      </c>
      <c r="H8095">
        <v>9371</v>
      </c>
      <c r="I8095" s="25" t="s">
        <v>2671</v>
      </c>
      <c r="J8095" t="s">
        <v>3090</v>
      </c>
      <c r="M8095" s="49"/>
    </row>
    <row r="8096" spans="6:13" x14ac:dyDescent="0.25">
      <c r="F8096" t="s">
        <v>8684</v>
      </c>
      <c r="G8096">
        <v>97857</v>
      </c>
      <c r="H8096">
        <v>9677</v>
      </c>
      <c r="I8096" s="25" t="s">
        <v>2671</v>
      </c>
      <c r="J8096" t="s">
        <v>3148</v>
      </c>
      <c r="M8096" s="49"/>
    </row>
    <row r="8097" spans="6:13" x14ac:dyDescent="0.25">
      <c r="F8097" t="s">
        <v>8685</v>
      </c>
      <c r="G8097">
        <v>54539</v>
      </c>
      <c r="H8097">
        <v>7231</v>
      </c>
      <c r="I8097" s="25" t="s">
        <v>2744</v>
      </c>
      <c r="J8097" t="s">
        <v>2664</v>
      </c>
      <c r="M8097" s="49"/>
    </row>
    <row r="8098" spans="6:13" x14ac:dyDescent="0.25">
      <c r="F8098" t="s">
        <v>8686</v>
      </c>
      <c r="G8098">
        <v>17406</v>
      </c>
      <c r="H8098">
        <v>13075</v>
      </c>
      <c r="I8098" s="25" t="s">
        <v>2812</v>
      </c>
      <c r="J8098" t="s">
        <v>2781</v>
      </c>
      <c r="M8098" s="49"/>
    </row>
    <row r="8099" spans="6:13" x14ac:dyDescent="0.25">
      <c r="F8099" t="s">
        <v>8687</v>
      </c>
      <c r="G8099">
        <v>61250</v>
      </c>
      <c r="H8099">
        <v>6434</v>
      </c>
      <c r="I8099" s="25" t="s">
        <v>2667</v>
      </c>
      <c r="J8099" t="s">
        <v>3285</v>
      </c>
      <c r="M8099" s="49"/>
    </row>
    <row r="8100" spans="6:13" x14ac:dyDescent="0.25">
      <c r="F8100" t="s">
        <v>8688</v>
      </c>
      <c r="G8100">
        <v>37170</v>
      </c>
      <c r="H8100">
        <v>3155</v>
      </c>
      <c r="I8100" s="25" t="s">
        <v>2695</v>
      </c>
      <c r="J8100" t="s">
        <v>3274</v>
      </c>
      <c r="M8100" s="49"/>
    </row>
    <row r="8101" spans="6:13" x14ac:dyDescent="0.25">
      <c r="F8101" t="s">
        <v>8688</v>
      </c>
      <c r="G8101">
        <v>37170</v>
      </c>
      <c r="H8101">
        <v>3155</v>
      </c>
      <c r="I8101" s="25" t="s">
        <v>2695</v>
      </c>
      <c r="J8101" t="s">
        <v>3274</v>
      </c>
      <c r="M8101" s="49"/>
    </row>
    <row r="8102" spans="6:13" x14ac:dyDescent="0.25">
      <c r="F8102" t="s">
        <v>8689</v>
      </c>
      <c r="G8102">
        <v>86514</v>
      </c>
      <c r="H8102">
        <v>9772</v>
      </c>
      <c r="I8102" s="25" t="s">
        <v>2671</v>
      </c>
      <c r="J8102" t="s">
        <v>2738</v>
      </c>
      <c r="M8102" s="49"/>
    </row>
    <row r="8103" spans="6:13" x14ac:dyDescent="0.25">
      <c r="F8103" t="s">
        <v>8690</v>
      </c>
      <c r="G8103">
        <v>91080</v>
      </c>
      <c r="H8103">
        <v>9572</v>
      </c>
      <c r="I8103" s="25" t="s">
        <v>2671</v>
      </c>
      <c r="J8103" t="s">
        <v>2726</v>
      </c>
      <c r="M8103" s="49"/>
    </row>
    <row r="8104" spans="6:13" x14ac:dyDescent="0.25">
      <c r="F8104" t="s">
        <v>8691</v>
      </c>
      <c r="G8104">
        <v>88524</v>
      </c>
      <c r="H8104">
        <v>8426</v>
      </c>
      <c r="I8104" s="25" t="s">
        <v>2639</v>
      </c>
      <c r="J8104" t="s">
        <v>2702</v>
      </c>
      <c r="M8104" s="49"/>
    </row>
    <row r="8105" spans="6:13" x14ac:dyDescent="0.25">
      <c r="F8105" t="s">
        <v>8692</v>
      </c>
      <c r="G8105">
        <v>54619</v>
      </c>
      <c r="H8105">
        <v>7232</v>
      </c>
      <c r="I8105" s="25" t="s">
        <v>2744</v>
      </c>
      <c r="J8105" t="s">
        <v>2733</v>
      </c>
      <c r="M8105" s="49"/>
    </row>
    <row r="8106" spans="6:13" x14ac:dyDescent="0.25">
      <c r="F8106" t="s">
        <v>8693</v>
      </c>
      <c r="G8106">
        <v>86919</v>
      </c>
      <c r="H8106">
        <v>9181</v>
      </c>
      <c r="I8106" s="25" t="s">
        <v>2671</v>
      </c>
      <c r="J8106" t="s">
        <v>3126</v>
      </c>
      <c r="M8106" s="49"/>
    </row>
    <row r="8107" spans="6:13" x14ac:dyDescent="0.25">
      <c r="F8107" t="s">
        <v>8694</v>
      </c>
      <c r="G8107">
        <v>97292</v>
      </c>
      <c r="H8107">
        <v>9679</v>
      </c>
      <c r="I8107" s="25" t="s">
        <v>2671</v>
      </c>
      <c r="J8107" t="s">
        <v>3049</v>
      </c>
      <c r="M8107" s="49"/>
    </row>
    <row r="8108" spans="6:13" x14ac:dyDescent="0.25">
      <c r="F8108" t="s">
        <v>8695</v>
      </c>
      <c r="G8108">
        <v>79694</v>
      </c>
      <c r="H8108">
        <v>8336</v>
      </c>
      <c r="I8108" s="25" t="s">
        <v>2639</v>
      </c>
      <c r="J8108" t="s">
        <v>2848</v>
      </c>
      <c r="M8108" s="49"/>
    </row>
    <row r="8109" spans="6:13" x14ac:dyDescent="0.25">
      <c r="F8109" t="s">
        <v>8696</v>
      </c>
      <c r="G8109">
        <v>54579</v>
      </c>
      <c r="H8109">
        <v>7233</v>
      </c>
      <c r="I8109" s="25" t="s">
        <v>2744</v>
      </c>
      <c r="J8109" t="s">
        <v>3037</v>
      </c>
      <c r="M8109" s="49"/>
    </row>
    <row r="8110" spans="6:13" x14ac:dyDescent="0.25">
      <c r="F8110" t="s">
        <v>8697</v>
      </c>
      <c r="G8110">
        <v>25594</v>
      </c>
      <c r="H8110">
        <v>1061</v>
      </c>
      <c r="I8110" s="25" t="s">
        <v>2706</v>
      </c>
      <c r="J8110" t="s">
        <v>2998</v>
      </c>
      <c r="M8110" s="49"/>
    </row>
    <row r="8111" spans="6:13" x14ac:dyDescent="0.25">
      <c r="F8111" t="s">
        <v>8698</v>
      </c>
      <c r="G8111">
        <v>36404</v>
      </c>
      <c r="H8111">
        <v>16063</v>
      </c>
      <c r="I8111" s="25" t="s">
        <v>3005</v>
      </c>
      <c r="J8111" t="s">
        <v>3308</v>
      </c>
      <c r="M8111" s="49"/>
    </row>
    <row r="8112" spans="6:13" x14ac:dyDescent="0.25">
      <c r="F8112" t="s">
        <v>8699</v>
      </c>
      <c r="G8112">
        <v>83377</v>
      </c>
      <c r="H8112">
        <v>9189</v>
      </c>
      <c r="I8112" s="25" t="s">
        <v>2671</v>
      </c>
      <c r="J8112" t="s">
        <v>3028</v>
      </c>
      <c r="M8112" s="49"/>
    </row>
    <row r="8113" spans="6:13" x14ac:dyDescent="0.25">
      <c r="F8113" t="s">
        <v>8700</v>
      </c>
      <c r="G8113">
        <v>71665</v>
      </c>
      <c r="H8113">
        <v>8118</v>
      </c>
      <c r="I8113" s="25" t="s">
        <v>2639</v>
      </c>
      <c r="J8113" t="s">
        <v>2763</v>
      </c>
      <c r="M8113" s="49"/>
    </row>
    <row r="8114" spans="6:13" x14ac:dyDescent="0.25">
      <c r="F8114" t="s">
        <v>8701</v>
      </c>
      <c r="G8114">
        <v>56179</v>
      </c>
      <c r="H8114">
        <v>7137</v>
      </c>
      <c r="I8114" s="25" t="s">
        <v>2744</v>
      </c>
      <c r="J8114" t="s">
        <v>2867</v>
      </c>
      <c r="M8114" s="49"/>
    </row>
    <row r="8115" spans="6:13" x14ac:dyDescent="0.25">
      <c r="F8115" t="s">
        <v>8702</v>
      </c>
      <c r="G8115">
        <v>83626</v>
      </c>
      <c r="H8115">
        <v>9182</v>
      </c>
      <c r="I8115" s="25" t="s">
        <v>2671</v>
      </c>
      <c r="J8115" t="s">
        <v>2875</v>
      </c>
      <c r="M8115" s="49"/>
    </row>
    <row r="8116" spans="6:13" x14ac:dyDescent="0.25">
      <c r="F8116" t="s">
        <v>8703</v>
      </c>
      <c r="G8116">
        <v>26316</v>
      </c>
      <c r="H8116">
        <v>3455</v>
      </c>
      <c r="I8116" s="25" t="s">
        <v>2695</v>
      </c>
      <c r="J8116" t="s">
        <v>2764</v>
      </c>
      <c r="M8116" s="49"/>
    </row>
    <row r="8117" spans="6:13" x14ac:dyDescent="0.25">
      <c r="F8117" t="s">
        <v>8704</v>
      </c>
      <c r="G8117">
        <v>85591</v>
      </c>
      <c r="H8117">
        <v>9175</v>
      </c>
      <c r="I8117" s="25" t="s">
        <v>2671</v>
      </c>
      <c r="J8117" t="s">
        <v>3121</v>
      </c>
      <c r="M8117" s="49"/>
    </row>
    <row r="8118" spans="6:13" x14ac:dyDescent="0.25">
      <c r="F8118" t="s">
        <v>8705</v>
      </c>
      <c r="G8118">
        <v>38159</v>
      </c>
      <c r="H8118">
        <v>3157</v>
      </c>
      <c r="I8118" s="25" t="s">
        <v>2695</v>
      </c>
      <c r="J8118" t="s">
        <v>2930</v>
      </c>
      <c r="M8118" s="49"/>
    </row>
    <row r="8119" spans="6:13" x14ac:dyDescent="0.25">
      <c r="F8119" t="s">
        <v>3029</v>
      </c>
      <c r="G8119">
        <v>49377</v>
      </c>
      <c r="H8119">
        <v>3460</v>
      </c>
      <c r="I8119" s="25" t="s">
        <v>2695</v>
      </c>
      <c r="J8119" t="s">
        <v>3029</v>
      </c>
      <c r="M8119" s="49"/>
    </row>
    <row r="8120" spans="6:13" x14ac:dyDescent="0.25">
      <c r="F8120" t="s">
        <v>8706</v>
      </c>
      <c r="G8120">
        <v>98669</v>
      </c>
      <c r="H8120">
        <v>16069</v>
      </c>
      <c r="I8120" s="25" t="s">
        <v>3005</v>
      </c>
      <c r="J8120" t="s">
        <v>3252</v>
      </c>
      <c r="M8120" s="49"/>
    </row>
    <row r="8121" spans="6:13" x14ac:dyDescent="0.25">
      <c r="F8121" t="s">
        <v>8707</v>
      </c>
      <c r="G8121">
        <v>90587</v>
      </c>
      <c r="H8121">
        <v>9573</v>
      </c>
      <c r="I8121" s="25" t="s">
        <v>2671</v>
      </c>
      <c r="J8121" t="s">
        <v>3087</v>
      </c>
      <c r="M8121" s="49"/>
    </row>
    <row r="8122" spans="6:13" x14ac:dyDescent="0.25">
      <c r="F8122" t="s">
        <v>8708</v>
      </c>
      <c r="G8122">
        <v>97209</v>
      </c>
      <c r="H8122">
        <v>9679</v>
      </c>
      <c r="I8122" s="25" t="s">
        <v>2671</v>
      </c>
      <c r="J8122" t="s">
        <v>3049</v>
      </c>
      <c r="M8122" s="49"/>
    </row>
    <row r="8123" spans="6:13" x14ac:dyDescent="0.25">
      <c r="F8123" t="s">
        <v>8709</v>
      </c>
      <c r="G8123">
        <v>42551</v>
      </c>
      <c r="H8123">
        <v>5158</v>
      </c>
      <c r="I8123" s="25" t="s">
        <v>2644</v>
      </c>
      <c r="J8123" t="s">
        <v>2873</v>
      </c>
      <c r="M8123" s="49"/>
    </row>
    <row r="8124" spans="6:13" x14ac:dyDescent="0.25">
      <c r="F8124" t="s">
        <v>8709</v>
      </c>
      <c r="G8124">
        <v>42549</v>
      </c>
      <c r="H8124">
        <v>5158</v>
      </c>
      <c r="I8124" s="25" t="s">
        <v>2644</v>
      </c>
      <c r="J8124" t="s">
        <v>2873</v>
      </c>
      <c r="M8124" s="49"/>
    </row>
    <row r="8125" spans="6:13" x14ac:dyDescent="0.25">
      <c r="F8125" t="s">
        <v>8709</v>
      </c>
      <c r="G8125">
        <v>42555</v>
      </c>
      <c r="H8125">
        <v>5158</v>
      </c>
      <c r="I8125" s="25" t="s">
        <v>2644</v>
      </c>
      <c r="J8125" t="s">
        <v>2873</v>
      </c>
      <c r="M8125" s="49"/>
    </row>
    <row r="8126" spans="6:13" x14ac:dyDescent="0.25">
      <c r="F8126" t="s">
        <v>8709</v>
      </c>
      <c r="G8126">
        <v>42553</v>
      </c>
      <c r="H8126">
        <v>5158</v>
      </c>
      <c r="I8126" s="25" t="s">
        <v>2644</v>
      </c>
      <c r="J8126" t="s">
        <v>2873</v>
      </c>
      <c r="M8126" s="49"/>
    </row>
    <row r="8127" spans="6:13" x14ac:dyDescent="0.25">
      <c r="F8127" t="s">
        <v>8710</v>
      </c>
      <c r="G8127">
        <v>92355</v>
      </c>
      <c r="H8127">
        <v>9373</v>
      </c>
      <c r="I8127" s="25" t="s">
        <v>2671</v>
      </c>
      <c r="J8127" t="s">
        <v>3512</v>
      </c>
      <c r="M8127" s="49"/>
    </row>
    <row r="8128" spans="6:13" x14ac:dyDescent="0.25">
      <c r="F8128" t="s">
        <v>8711</v>
      </c>
      <c r="G8128">
        <v>84149</v>
      </c>
      <c r="H8128">
        <v>9274</v>
      </c>
      <c r="I8128" s="25" t="s">
        <v>2671</v>
      </c>
      <c r="J8128" t="s">
        <v>2753</v>
      </c>
      <c r="M8128" s="49"/>
    </row>
    <row r="8129" spans="6:13" x14ac:dyDescent="0.25">
      <c r="F8129" t="s">
        <v>8712</v>
      </c>
      <c r="G8129">
        <v>91235</v>
      </c>
      <c r="H8129">
        <v>9574</v>
      </c>
      <c r="I8129" s="25" t="s">
        <v>2671</v>
      </c>
      <c r="J8129" t="s">
        <v>2912</v>
      </c>
      <c r="M8129" s="49"/>
    </row>
    <row r="8130" spans="6:13" x14ac:dyDescent="0.25">
      <c r="F8130" t="s">
        <v>8713</v>
      </c>
      <c r="G8130">
        <v>46342</v>
      </c>
      <c r="H8130">
        <v>5554</v>
      </c>
      <c r="I8130" s="25" t="s">
        <v>2644</v>
      </c>
      <c r="J8130" t="s">
        <v>2676</v>
      </c>
      <c r="M8130" s="49"/>
    </row>
    <row r="8131" spans="6:13" x14ac:dyDescent="0.25">
      <c r="F8131" t="s">
        <v>8714</v>
      </c>
      <c r="G8131">
        <v>18469</v>
      </c>
      <c r="H8131">
        <v>13073</v>
      </c>
      <c r="I8131" s="25" t="s">
        <v>2812</v>
      </c>
      <c r="J8131" t="s">
        <v>2813</v>
      </c>
      <c r="M8131" s="49"/>
    </row>
    <row r="8132" spans="6:13" x14ac:dyDescent="0.25">
      <c r="F8132" t="s">
        <v>8715</v>
      </c>
      <c r="G8132">
        <v>19260</v>
      </c>
      <c r="H8132">
        <v>13076</v>
      </c>
      <c r="I8132" s="25" t="s">
        <v>2812</v>
      </c>
      <c r="J8132" t="s">
        <v>2855</v>
      </c>
      <c r="M8132" s="49"/>
    </row>
    <row r="8133" spans="6:13" x14ac:dyDescent="0.25">
      <c r="F8133" t="s">
        <v>8716</v>
      </c>
      <c r="G8133">
        <v>74541</v>
      </c>
      <c r="H8133">
        <v>8127</v>
      </c>
      <c r="I8133" s="25" t="s">
        <v>2639</v>
      </c>
      <c r="J8133" t="s">
        <v>3747</v>
      </c>
      <c r="M8133" s="49"/>
    </row>
    <row r="8134" spans="6:13" x14ac:dyDescent="0.25">
      <c r="F8134" t="s">
        <v>8717</v>
      </c>
      <c r="G8134">
        <v>34246</v>
      </c>
      <c r="H8134">
        <v>6633</v>
      </c>
      <c r="I8134" s="25" t="s">
        <v>2667</v>
      </c>
      <c r="J8134" t="s">
        <v>2783</v>
      </c>
      <c r="M8134" s="49"/>
    </row>
    <row r="8135" spans="6:13" x14ac:dyDescent="0.25">
      <c r="F8135" t="s">
        <v>8718</v>
      </c>
      <c r="G8135">
        <v>38458</v>
      </c>
      <c r="H8135">
        <v>3154</v>
      </c>
      <c r="I8135" s="25" t="s">
        <v>2695</v>
      </c>
      <c r="J8135" t="s">
        <v>2807</v>
      </c>
      <c r="M8135" s="49"/>
    </row>
    <row r="8136" spans="6:13" x14ac:dyDescent="0.25">
      <c r="F8136" t="s">
        <v>8719</v>
      </c>
      <c r="G8136">
        <v>16727</v>
      </c>
      <c r="H8136">
        <v>12065</v>
      </c>
      <c r="I8136" s="25" t="s">
        <v>2977</v>
      </c>
      <c r="J8136" t="s">
        <v>2904</v>
      </c>
      <c r="M8136" s="49"/>
    </row>
    <row r="8137" spans="6:13" x14ac:dyDescent="0.25">
      <c r="F8137" t="s">
        <v>8720</v>
      </c>
      <c r="G8137">
        <v>67482</v>
      </c>
      <c r="H8137">
        <v>7337</v>
      </c>
      <c r="I8137" s="25" t="s">
        <v>2744</v>
      </c>
      <c r="J8137" t="s">
        <v>2877</v>
      </c>
      <c r="M8137" s="49"/>
    </row>
    <row r="8138" spans="6:13" x14ac:dyDescent="0.25">
      <c r="F8138" t="s">
        <v>8720</v>
      </c>
      <c r="G8138">
        <v>67482</v>
      </c>
      <c r="H8138">
        <v>7337</v>
      </c>
      <c r="I8138" s="25" t="s">
        <v>2744</v>
      </c>
      <c r="J8138" t="s">
        <v>2877</v>
      </c>
      <c r="M8138" s="49"/>
    </row>
    <row r="8139" spans="6:13" x14ac:dyDescent="0.25">
      <c r="F8139" t="s">
        <v>8720</v>
      </c>
      <c r="G8139">
        <v>67482</v>
      </c>
      <c r="H8139">
        <v>7337</v>
      </c>
      <c r="I8139" s="25" t="s">
        <v>2744</v>
      </c>
      <c r="J8139" t="s">
        <v>2877</v>
      </c>
      <c r="M8139" s="49"/>
    </row>
    <row r="8140" spans="6:13" x14ac:dyDescent="0.25">
      <c r="F8140" t="s">
        <v>2696</v>
      </c>
      <c r="G8140">
        <v>27283</v>
      </c>
      <c r="H8140">
        <v>3361</v>
      </c>
      <c r="I8140" s="25" t="s">
        <v>2695</v>
      </c>
      <c r="J8140" t="s">
        <v>2696</v>
      </c>
      <c r="M8140" s="49"/>
    </row>
    <row r="8141" spans="6:13" x14ac:dyDescent="0.25">
      <c r="F8141" t="s">
        <v>8721</v>
      </c>
      <c r="G8141">
        <v>72519</v>
      </c>
      <c r="H8141">
        <v>8437</v>
      </c>
      <c r="I8141" s="25" t="s">
        <v>2639</v>
      </c>
      <c r="J8141" t="s">
        <v>3341</v>
      </c>
      <c r="M8141" s="49"/>
    </row>
    <row r="8142" spans="6:13" x14ac:dyDescent="0.25">
      <c r="F8142" t="s">
        <v>8722</v>
      </c>
      <c r="G8142">
        <v>33415</v>
      </c>
      <c r="H8142">
        <v>5754</v>
      </c>
      <c r="I8142" s="25" t="s">
        <v>2644</v>
      </c>
      <c r="J8142" t="s">
        <v>2786</v>
      </c>
      <c r="M8142" s="49"/>
    </row>
    <row r="8143" spans="6:13" x14ac:dyDescent="0.25">
      <c r="F8143" t="s">
        <v>8723</v>
      </c>
      <c r="G8143">
        <v>33775</v>
      </c>
      <c r="H8143">
        <v>5754</v>
      </c>
      <c r="I8143" s="25" t="s">
        <v>2644</v>
      </c>
      <c r="J8143" t="s">
        <v>2786</v>
      </c>
      <c r="M8143" s="49"/>
    </row>
    <row r="8144" spans="6:13" x14ac:dyDescent="0.25">
      <c r="F8144" t="s">
        <v>8724</v>
      </c>
      <c r="G8144">
        <v>91487</v>
      </c>
      <c r="H8144">
        <v>9572</v>
      </c>
      <c r="I8144" s="25" t="s">
        <v>2671</v>
      </c>
      <c r="J8144" t="s">
        <v>2726</v>
      </c>
      <c r="M8144" s="49"/>
    </row>
    <row r="8145" spans="6:13" x14ac:dyDescent="0.25">
      <c r="F8145" t="s">
        <v>8725</v>
      </c>
      <c r="G8145">
        <v>3226</v>
      </c>
      <c r="H8145">
        <v>12066</v>
      </c>
      <c r="I8145" s="25" t="s">
        <v>2977</v>
      </c>
      <c r="J8145" t="s">
        <v>2978</v>
      </c>
      <c r="M8145" s="49"/>
    </row>
    <row r="8146" spans="6:13" x14ac:dyDescent="0.25">
      <c r="F8146" t="s">
        <v>8726</v>
      </c>
      <c r="G8146">
        <v>53560</v>
      </c>
      <c r="H8146">
        <v>7138</v>
      </c>
      <c r="I8146" s="25" t="s">
        <v>2744</v>
      </c>
      <c r="J8146" t="s">
        <v>3110</v>
      </c>
      <c r="M8146" s="49"/>
    </row>
    <row r="8147" spans="6:13" x14ac:dyDescent="0.25">
      <c r="F8147" t="s">
        <v>8727</v>
      </c>
      <c r="G8147">
        <v>52391</v>
      </c>
      <c r="H8147">
        <v>5358</v>
      </c>
      <c r="I8147" s="25" t="s">
        <v>2644</v>
      </c>
      <c r="J8147" t="s">
        <v>2727</v>
      </c>
      <c r="M8147" s="49"/>
    </row>
    <row r="8148" spans="6:13" x14ac:dyDescent="0.25">
      <c r="F8148" t="s">
        <v>8728</v>
      </c>
      <c r="G8148">
        <v>94234</v>
      </c>
      <c r="H8148">
        <v>9276</v>
      </c>
      <c r="I8148" s="25" t="s">
        <v>2671</v>
      </c>
      <c r="J8148" t="s">
        <v>2699</v>
      </c>
      <c r="M8148" s="49"/>
    </row>
    <row r="8149" spans="6:13" x14ac:dyDescent="0.25">
      <c r="F8149" t="s">
        <v>8729</v>
      </c>
      <c r="G8149">
        <v>96191</v>
      </c>
      <c r="H8149">
        <v>9471</v>
      </c>
      <c r="I8149" s="25" t="s">
        <v>2671</v>
      </c>
      <c r="J8149" t="s">
        <v>3013</v>
      </c>
      <c r="M8149" s="49"/>
    </row>
    <row r="8150" spans="6:13" x14ac:dyDescent="0.25">
      <c r="F8150" t="s">
        <v>8730</v>
      </c>
      <c r="G8150">
        <v>21444</v>
      </c>
      <c r="H8150">
        <v>3353</v>
      </c>
      <c r="I8150" s="25" t="s">
        <v>2695</v>
      </c>
      <c r="J8150" t="s">
        <v>2797</v>
      </c>
      <c r="M8150" s="49"/>
    </row>
    <row r="8151" spans="6:13" x14ac:dyDescent="0.25">
      <c r="F8151" t="s">
        <v>8730</v>
      </c>
      <c r="G8151">
        <v>21444</v>
      </c>
      <c r="H8151">
        <v>3353</v>
      </c>
      <c r="I8151" s="25" t="s">
        <v>2695</v>
      </c>
      <c r="J8151" t="s">
        <v>2797</v>
      </c>
      <c r="M8151" s="49"/>
    </row>
    <row r="8152" spans="6:13" x14ac:dyDescent="0.25">
      <c r="F8152" t="s">
        <v>8731</v>
      </c>
      <c r="G8152">
        <v>85256</v>
      </c>
      <c r="H8152">
        <v>9174</v>
      </c>
      <c r="I8152" s="25" t="s">
        <v>2671</v>
      </c>
      <c r="J8152" t="s">
        <v>3066</v>
      </c>
      <c r="M8152" s="49"/>
    </row>
    <row r="8153" spans="6:13" x14ac:dyDescent="0.25">
      <c r="F8153" t="s">
        <v>8732</v>
      </c>
      <c r="G8153">
        <v>98547</v>
      </c>
      <c r="H8153">
        <v>16066</v>
      </c>
      <c r="I8153" s="25" t="s">
        <v>3005</v>
      </c>
      <c r="J8153" t="s">
        <v>2979</v>
      </c>
      <c r="M8153" s="49"/>
    </row>
    <row r="8154" spans="6:13" x14ac:dyDescent="0.25">
      <c r="F8154" t="s">
        <v>8733</v>
      </c>
      <c r="G8154">
        <v>68519</v>
      </c>
      <c r="H8154">
        <v>6431</v>
      </c>
      <c r="I8154" s="25" t="s">
        <v>2667</v>
      </c>
      <c r="J8154" t="s">
        <v>2686</v>
      </c>
      <c r="M8154" s="49"/>
    </row>
    <row r="8155" spans="6:13" x14ac:dyDescent="0.25">
      <c r="F8155" t="s">
        <v>3033</v>
      </c>
      <c r="G8155">
        <v>41747</v>
      </c>
      <c r="H8155">
        <v>5166</v>
      </c>
      <c r="I8155" s="25" t="s">
        <v>2644</v>
      </c>
      <c r="J8155" t="s">
        <v>3033</v>
      </c>
      <c r="M8155" s="49"/>
    </row>
    <row r="8156" spans="6:13" x14ac:dyDescent="0.25">
      <c r="F8156" t="s">
        <v>3033</v>
      </c>
      <c r="G8156">
        <v>41748</v>
      </c>
      <c r="H8156">
        <v>5166</v>
      </c>
      <c r="I8156" s="25" t="s">
        <v>2644</v>
      </c>
      <c r="J8156" t="s">
        <v>3033</v>
      </c>
      <c r="M8156" s="49"/>
    </row>
    <row r="8157" spans="6:13" x14ac:dyDescent="0.25">
      <c r="F8157" t="s">
        <v>3033</v>
      </c>
      <c r="G8157">
        <v>41748</v>
      </c>
      <c r="H8157">
        <v>5166</v>
      </c>
      <c r="I8157" s="25" t="s">
        <v>2644</v>
      </c>
      <c r="J8157" t="s">
        <v>3033</v>
      </c>
      <c r="M8157" s="49"/>
    </row>
    <row r="8158" spans="6:13" x14ac:dyDescent="0.25">
      <c r="F8158" t="s">
        <v>3033</v>
      </c>
      <c r="G8158">
        <v>41751</v>
      </c>
      <c r="H8158">
        <v>5166</v>
      </c>
      <c r="I8158" s="25" t="s">
        <v>2644</v>
      </c>
      <c r="J8158" t="s">
        <v>3033</v>
      </c>
      <c r="M8158" s="49"/>
    </row>
    <row r="8159" spans="6:13" x14ac:dyDescent="0.25">
      <c r="F8159" t="s">
        <v>3033</v>
      </c>
      <c r="G8159">
        <v>41747</v>
      </c>
      <c r="H8159">
        <v>5166</v>
      </c>
      <c r="I8159" s="25" t="s">
        <v>2644</v>
      </c>
      <c r="J8159" t="s">
        <v>3033</v>
      </c>
      <c r="M8159" s="49"/>
    </row>
    <row r="8160" spans="6:13" x14ac:dyDescent="0.25">
      <c r="F8160" t="s">
        <v>3033</v>
      </c>
      <c r="G8160">
        <v>41747</v>
      </c>
      <c r="H8160">
        <v>5166</v>
      </c>
      <c r="I8160" s="25" t="s">
        <v>2644</v>
      </c>
      <c r="J8160" t="s">
        <v>3033</v>
      </c>
      <c r="M8160" s="49"/>
    </row>
    <row r="8161" spans="6:13" x14ac:dyDescent="0.25">
      <c r="F8161" t="s">
        <v>3033</v>
      </c>
      <c r="G8161">
        <v>41749</v>
      </c>
      <c r="H8161">
        <v>5166</v>
      </c>
      <c r="I8161" s="25" t="s">
        <v>2644</v>
      </c>
      <c r="J8161" t="s">
        <v>3033</v>
      </c>
      <c r="M8161" s="49"/>
    </row>
    <row r="8162" spans="6:13" x14ac:dyDescent="0.25">
      <c r="F8162" t="s">
        <v>3033</v>
      </c>
      <c r="G8162">
        <v>41748</v>
      </c>
      <c r="H8162">
        <v>5166</v>
      </c>
      <c r="I8162" s="25" t="s">
        <v>2644</v>
      </c>
      <c r="J8162" t="s">
        <v>3033</v>
      </c>
      <c r="M8162" s="49"/>
    </row>
    <row r="8163" spans="6:13" x14ac:dyDescent="0.25">
      <c r="F8163" t="s">
        <v>8734</v>
      </c>
      <c r="G8163">
        <v>86946</v>
      </c>
      <c r="H8163">
        <v>9181</v>
      </c>
      <c r="I8163" s="25" t="s">
        <v>2671</v>
      </c>
      <c r="J8163" t="s">
        <v>3126</v>
      </c>
      <c r="M8163" s="49"/>
    </row>
    <row r="8164" spans="6:13" x14ac:dyDescent="0.25">
      <c r="F8164" t="s">
        <v>8735</v>
      </c>
      <c r="G8164">
        <v>78667</v>
      </c>
      <c r="H8164">
        <v>8325</v>
      </c>
      <c r="I8164" s="25" t="s">
        <v>2639</v>
      </c>
      <c r="J8164" t="s">
        <v>2829</v>
      </c>
      <c r="M8164" s="49"/>
    </row>
    <row r="8165" spans="6:13" x14ac:dyDescent="0.25">
      <c r="F8165" t="s">
        <v>8736</v>
      </c>
      <c r="G8165">
        <v>78050</v>
      </c>
      <c r="H8165">
        <v>8326</v>
      </c>
      <c r="I8165" s="25" t="s">
        <v>2639</v>
      </c>
      <c r="J8165" t="s">
        <v>3259</v>
      </c>
      <c r="M8165" s="49"/>
    </row>
    <row r="8166" spans="6:13" x14ac:dyDescent="0.25">
      <c r="F8166" t="s">
        <v>8736</v>
      </c>
      <c r="G8166">
        <v>78052</v>
      </c>
      <c r="H8166">
        <v>8326</v>
      </c>
      <c r="I8166" s="25" t="s">
        <v>2639</v>
      </c>
      <c r="J8166" t="s">
        <v>3259</v>
      </c>
      <c r="M8166" s="49"/>
    </row>
    <row r="8167" spans="6:13" x14ac:dyDescent="0.25">
      <c r="F8167" t="s">
        <v>8736</v>
      </c>
      <c r="G8167">
        <v>78048</v>
      </c>
      <c r="H8167">
        <v>8326</v>
      </c>
      <c r="I8167" s="25" t="s">
        <v>2639</v>
      </c>
      <c r="J8167" t="s">
        <v>3259</v>
      </c>
      <c r="M8167" s="49"/>
    </row>
    <row r="8168" spans="6:13" x14ac:dyDescent="0.25">
      <c r="F8168" t="s">
        <v>8736</v>
      </c>
      <c r="G8168">
        <v>78052</v>
      </c>
      <c r="H8168">
        <v>8326</v>
      </c>
      <c r="I8168" s="25" t="s">
        <v>2639</v>
      </c>
      <c r="J8168" t="s">
        <v>3259</v>
      </c>
      <c r="M8168" s="49"/>
    </row>
    <row r="8169" spans="6:13" x14ac:dyDescent="0.25">
      <c r="F8169" t="s">
        <v>8736</v>
      </c>
      <c r="G8169">
        <v>78052</v>
      </c>
      <c r="H8169">
        <v>8326</v>
      </c>
      <c r="I8169" s="25" t="s">
        <v>2639</v>
      </c>
      <c r="J8169" t="s">
        <v>3259</v>
      </c>
      <c r="M8169" s="49"/>
    </row>
    <row r="8170" spans="6:13" x14ac:dyDescent="0.25">
      <c r="F8170" t="s">
        <v>8736</v>
      </c>
      <c r="G8170">
        <v>78054</v>
      </c>
      <c r="H8170">
        <v>8326</v>
      </c>
      <c r="I8170" s="25" t="s">
        <v>2639</v>
      </c>
      <c r="J8170" t="s">
        <v>3259</v>
      </c>
      <c r="M8170" s="49"/>
    </row>
    <row r="8171" spans="6:13" x14ac:dyDescent="0.25">
      <c r="F8171" t="s">
        <v>8736</v>
      </c>
      <c r="G8171">
        <v>78056</v>
      </c>
      <c r="H8171">
        <v>8326</v>
      </c>
      <c r="I8171" s="25" t="s">
        <v>2639</v>
      </c>
      <c r="J8171" t="s">
        <v>3259</v>
      </c>
      <c r="M8171" s="49"/>
    </row>
    <row r="8172" spans="6:13" x14ac:dyDescent="0.25">
      <c r="F8172" t="s">
        <v>8737</v>
      </c>
      <c r="G8172">
        <v>65606</v>
      </c>
      <c r="H8172">
        <v>6533</v>
      </c>
      <c r="I8172" s="25" t="s">
        <v>2667</v>
      </c>
      <c r="J8172" t="s">
        <v>3250</v>
      </c>
      <c r="M8172" s="49"/>
    </row>
    <row r="8173" spans="6:13" x14ac:dyDescent="0.25">
      <c r="F8173" t="s">
        <v>8738</v>
      </c>
      <c r="G8173">
        <v>84137</v>
      </c>
      <c r="H8173">
        <v>9274</v>
      </c>
      <c r="I8173" s="25" t="s">
        <v>2671</v>
      </c>
      <c r="J8173" t="s">
        <v>2753</v>
      </c>
      <c r="M8173" s="49"/>
    </row>
    <row r="8174" spans="6:13" x14ac:dyDescent="0.25">
      <c r="F8174" t="s">
        <v>8739</v>
      </c>
      <c r="G8174">
        <v>92249</v>
      </c>
      <c r="H8174">
        <v>9371</v>
      </c>
      <c r="I8174" s="25" t="s">
        <v>2671</v>
      </c>
      <c r="J8174" t="s">
        <v>3090</v>
      </c>
      <c r="M8174" s="49"/>
    </row>
    <row r="8175" spans="6:13" x14ac:dyDescent="0.25">
      <c r="F8175" t="s">
        <v>8740</v>
      </c>
      <c r="G8175">
        <v>84186</v>
      </c>
      <c r="H8175">
        <v>9274</v>
      </c>
      <c r="I8175" s="25" t="s">
        <v>2671</v>
      </c>
      <c r="J8175" t="s">
        <v>2753</v>
      </c>
      <c r="M8175" s="49"/>
    </row>
    <row r="8176" spans="6:13" x14ac:dyDescent="0.25">
      <c r="F8176" t="s">
        <v>8741</v>
      </c>
      <c r="G8176">
        <v>94474</v>
      </c>
      <c r="H8176">
        <v>9275</v>
      </c>
      <c r="I8176" s="25" t="s">
        <v>2671</v>
      </c>
      <c r="J8176" t="s">
        <v>2819</v>
      </c>
      <c r="M8176" s="49"/>
    </row>
    <row r="8177" spans="6:13" x14ac:dyDescent="0.25">
      <c r="F8177" t="s">
        <v>8742</v>
      </c>
      <c r="G8177">
        <v>66957</v>
      </c>
      <c r="H8177">
        <v>7340</v>
      </c>
      <c r="I8177" s="25" t="s">
        <v>2744</v>
      </c>
      <c r="J8177" t="s">
        <v>3447</v>
      </c>
      <c r="M8177" s="49"/>
    </row>
    <row r="8178" spans="6:13" x14ac:dyDescent="0.25">
      <c r="F8178" t="s">
        <v>8742</v>
      </c>
      <c r="G8178">
        <v>66957</v>
      </c>
      <c r="H8178">
        <v>7340</v>
      </c>
      <c r="I8178" s="25" t="s">
        <v>2744</v>
      </c>
      <c r="J8178" t="s">
        <v>3447</v>
      </c>
      <c r="M8178" s="49"/>
    </row>
    <row r="8179" spans="6:13" x14ac:dyDescent="0.25">
      <c r="F8179" t="s">
        <v>8742</v>
      </c>
      <c r="G8179">
        <v>66957</v>
      </c>
      <c r="H8179">
        <v>7340</v>
      </c>
      <c r="I8179" s="25" t="s">
        <v>2744</v>
      </c>
      <c r="J8179" t="s">
        <v>3447</v>
      </c>
      <c r="M8179" s="49"/>
    </row>
    <row r="8180" spans="6:13" x14ac:dyDescent="0.25">
      <c r="F8180" t="s">
        <v>8743</v>
      </c>
      <c r="G8180">
        <v>25884</v>
      </c>
      <c r="H8180">
        <v>1054</v>
      </c>
      <c r="I8180" s="25" t="s">
        <v>2706</v>
      </c>
      <c r="J8180" t="s">
        <v>2816</v>
      </c>
      <c r="M8180" s="49"/>
    </row>
    <row r="8181" spans="6:13" x14ac:dyDescent="0.25">
      <c r="F8181" t="s">
        <v>8744</v>
      </c>
      <c r="G8181">
        <v>49429</v>
      </c>
      <c r="H8181">
        <v>3460</v>
      </c>
      <c r="I8181" s="25" t="s">
        <v>2695</v>
      </c>
      <c r="J8181" t="s">
        <v>3029</v>
      </c>
      <c r="M8181" s="49"/>
    </row>
    <row r="8182" spans="6:13" x14ac:dyDescent="0.25">
      <c r="F8182" t="s">
        <v>8745</v>
      </c>
      <c r="G8182">
        <v>27374</v>
      </c>
      <c r="H8182">
        <v>3357</v>
      </c>
      <c r="I8182" s="25" t="s">
        <v>2695</v>
      </c>
      <c r="J8182" t="s">
        <v>2960</v>
      </c>
      <c r="M8182" s="49"/>
    </row>
    <row r="8183" spans="6:13" x14ac:dyDescent="0.25">
      <c r="F8183" t="s">
        <v>8746</v>
      </c>
      <c r="G8183">
        <v>32602</v>
      </c>
      <c r="H8183">
        <v>5758</v>
      </c>
      <c r="I8183" s="25" t="s">
        <v>2644</v>
      </c>
      <c r="J8183" t="s">
        <v>2810</v>
      </c>
      <c r="M8183" s="49"/>
    </row>
    <row r="8184" spans="6:13" x14ac:dyDescent="0.25">
      <c r="F8184" t="s">
        <v>8747</v>
      </c>
      <c r="G8184">
        <v>46562</v>
      </c>
      <c r="H8184">
        <v>5170</v>
      </c>
      <c r="I8184" s="25" t="s">
        <v>2644</v>
      </c>
      <c r="J8184" t="s">
        <v>2949</v>
      </c>
      <c r="M8184" s="49"/>
    </row>
    <row r="8185" spans="6:13" x14ac:dyDescent="0.25">
      <c r="F8185" t="s">
        <v>8748</v>
      </c>
      <c r="G8185">
        <v>17375</v>
      </c>
      <c r="H8185">
        <v>13075</v>
      </c>
      <c r="I8185" s="25" t="s">
        <v>2812</v>
      </c>
      <c r="J8185" t="s">
        <v>2781</v>
      </c>
      <c r="M8185" s="49"/>
    </row>
    <row r="8186" spans="6:13" x14ac:dyDescent="0.25">
      <c r="F8186" t="s">
        <v>8748</v>
      </c>
      <c r="G8186">
        <v>17375</v>
      </c>
      <c r="H8186">
        <v>13075</v>
      </c>
      <c r="I8186" s="25" t="s">
        <v>2812</v>
      </c>
      <c r="J8186" t="s">
        <v>2781</v>
      </c>
      <c r="M8186" s="49"/>
    </row>
    <row r="8187" spans="6:13" x14ac:dyDescent="0.25">
      <c r="F8187" t="s">
        <v>8748</v>
      </c>
      <c r="G8187">
        <v>17375</v>
      </c>
      <c r="H8187">
        <v>13075</v>
      </c>
      <c r="I8187" s="25" t="s">
        <v>2812</v>
      </c>
      <c r="J8187" t="s">
        <v>2781</v>
      </c>
      <c r="M8187" s="49"/>
    </row>
    <row r="8188" spans="6:13" x14ac:dyDescent="0.25">
      <c r="F8188" t="s">
        <v>8748</v>
      </c>
      <c r="G8188">
        <v>17375</v>
      </c>
      <c r="H8188">
        <v>13075</v>
      </c>
      <c r="I8188" s="25" t="s">
        <v>2812</v>
      </c>
      <c r="J8188" t="s">
        <v>2781</v>
      </c>
      <c r="M8188" s="49"/>
    </row>
    <row r="8189" spans="6:13" x14ac:dyDescent="0.25">
      <c r="F8189" t="s">
        <v>8749</v>
      </c>
      <c r="G8189">
        <v>21360</v>
      </c>
      <c r="H8189">
        <v>3355</v>
      </c>
      <c r="I8189" s="25" t="s">
        <v>2695</v>
      </c>
      <c r="J8189" t="s">
        <v>2750</v>
      </c>
      <c r="M8189" s="49"/>
    </row>
    <row r="8190" spans="6:13" x14ac:dyDescent="0.25">
      <c r="F8190" t="s">
        <v>8750</v>
      </c>
      <c r="G8190">
        <v>88267</v>
      </c>
      <c r="H8190">
        <v>8436</v>
      </c>
      <c r="I8190" s="25" t="s">
        <v>2639</v>
      </c>
      <c r="J8190" t="s">
        <v>2689</v>
      </c>
      <c r="M8190" s="49"/>
    </row>
    <row r="8191" spans="6:13" x14ac:dyDescent="0.25">
      <c r="F8191" t="s">
        <v>8751</v>
      </c>
      <c r="G8191">
        <v>83569</v>
      </c>
      <c r="H8191">
        <v>9187</v>
      </c>
      <c r="I8191" s="25" t="s">
        <v>2671</v>
      </c>
      <c r="J8191" t="s">
        <v>2866</v>
      </c>
      <c r="M8191" s="49"/>
    </row>
    <row r="8192" spans="6:13" x14ac:dyDescent="0.25">
      <c r="F8192" t="s">
        <v>8752</v>
      </c>
      <c r="G8192">
        <v>99986</v>
      </c>
      <c r="H8192">
        <v>16064</v>
      </c>
      <c r="I8192" s="25" t="s">
        <v>3005</v>
      </c>
      <c r="J8192" t="s">
        <v>3026</v>
      </c>
      <c r="M8192" s="49"/>
    </row>
    <row r="8193" spans="6:13" x14ac:dyDescent="0.25">
      <c r="F8193" t="s">
        <v>8753</v>
      </c>
      <c r="G8193">
        <v>79235</v>
      </c>
      <c r="H8193">
        <v>8315</v>
      </c>
      <c r="I8193" s="25" t="s">
        <v>2639</v>
      </c>
      <c r="J8193" t="s">
        <v>2682</v>
      </c>
      <c r="M8193" s="49"/>
    </row>
    <row r="8194" spans="6:13" x14ac:dyDescent="0.25">
      <c r="F8194" t="s">
        <v>8754</v>
      </c>
      <c r="G8194">
        <v>85088</v>
      </c>
      <c r="H8194">
        <v>9186</v>
      </c>
      <c r="I8194" s="25" t="s">
        <v>2671</v>
      </c>
      <c r="J8194" t="s">
        <v>3215</v>
      </c>
      <c r="M8194" s="49"/>
    </row>
    <row r="8195" spans="6:13" x14ac:dyDescent="0.25">
      <c r="F8195" t="s">
        <v>8755</v>
      </c>
      <c r="G8195">
        <v>92648</v>
      </c>
      <c r="H8195">
        <v>9374</v>
      </c>
      <c r="I8195" s="25" t="s">
        <v>2671</v>
      </c>
      <c r="J8195" t="s">
        <v>3041</v>
      </c>
      <c r="M8195" s="49"/>
    </row>
    <row r="8196" spans="6:13" x14ac:dyDescent="0.25">
      <c r="F8196" t="s">
        <v>8756</v>
      </c>
      <c r="G8196">
        <v>34516</v>
      </c>
      <c r="H8196">
        <v>6635</v>
      </c>
      <c r="I8196" s="25" t="s">
        <v>2667</v>
      </c>
      <c r="J8196" t="s">
        <v>2929</v>
      </c>
      <c r="M8196" s="49"/>
    </row>
    <row r="8197" spans="6:13" x14ac:dyDescent="0.25">
      <c r="F8197" t="s">
        <v>8757</v>
      </c>
      <c r="G8197">
        <v>78147</v>
      </c>
      <c r="H8197">
        <v>8326</v>
      </c>
      <c r="I8197" s="25" t="s">
        <v>2639</v>
      </c>
      <c r="J8197" t="s">
        <v>3259</v>
      </c>
      <c r="M8197" s="49"/>
    </row>
    <row r="8198" spans="6:13" x14ac:dyDescent="0.25">
      <c r="F8198" t="s">
        <v>8758</v>
      </c>
      <c r="G8198">
        <v>72189</v>
      </c>
      <c r="H8198">
        <v>8325</v>
      </c>
      <c r="I8198" s="25" t="s">
        <v>2639</v>
      </c>
      <c r="J8198" t="s">
        <v>2829</v>
      </c>
      <c r="M8198" s="49"/>
    </row>
    <row r="8199" spans="6:13" x14ac:dyDescent="0.25">
      <c r="F8199" t="s">
        <v>8758</v>
      </c>
      <c r="G8199">
        <v>89269</v>
      </c>
      <c r="H8199">
        <v>9775</v>
      </c>
      <c r="I8199" s="25" t="s">
        <v>2671</v>
      </c>
      <c r="J8199" t="s">
        <v>3039</v>
      </c>
      <c r="M8199" s="49"/>
    </row>
    <row r="8200" spans="6:13" x14ac:dyDescent="0.25">
      <c r="F8200" t="s">
        <v>8759</v>
      </c>
      <c r="G8200">
        <v>97332</v>
      </c>
      <c r="H8200">
        <v>9675</v>
      </c>
      <c r="I8200" s="25" t="s">
        <v>2671</v>
      </c>
      <c r="J8200" t="s">
        <v>2880</v>
      </c>
      <c r="M8200" s="49"/>
    </row>
    <row r="8201" spans="6:13" x14ac:dyDescent="0.25">
      <c r="F8201" t="s">
        <v>8760</v>
      </c>
      <c r="G8201">
        <v>84106</v>
      </c>
      <c r="H8201">
        <v>9273</v>
      </c>
      <c r="I8201" s="25" t="s">
        <v>2671</v>
      </c>
      <c r="J8201" t="s">
        <v>2675</v>
      </c>
      <c r="M8201" s="49"/>
    </row>
    <row r="8202" spans="6:13" x14ac:dyDescent="0.25">
      <c r="F8202" t="s">
        <v>8761</v>
      </c>
      <c r="G8202">
        <v>78269</v>
      </c>
      <c r="H8202">
        <v>8335</v>
      </c>
      <c r="I8202" s="25" t="s">
        <v>2639</v>
      </c>
      <c r="J8202" t="s">
        <v>2640</v>
      </c>
      <c r="M8202" s="49"/>
    </row>
    <row r="8203" spans="6:13" x14ac:dyDescent="0.25">
      <c r="F8203" t="s">
        <v>8762</v>
      </c>
      <c r="G8203">
        <v>66333</v>
      </c>
      <c r="H8203">
        <v>10041</v>
      </c>
      <c r="I8203" s="25" t="s">
        <v>3470</v>
      </c>
      <c r="J8203" t="s">
        <v>4759</v>
      </c>
      <c r="M8203" s="49"/>
    </row>
    <row r="8204" spans="6:13" x14ac:dyDescent="0.25">
      <c r="F8204" t="s">
        <v>8763</v>
      </c>
      <c r="G8204">
        <v>34471</v>
      </c>
      <c r="H8204">
        <v>6635</v>
      </c>
      <c r="I8204" s="25" t="s">
        <v>2667</v>
      </c>
      <c r="J8204" t="s">
        <v>2929</v>
      </c>
      <c r="M8204" s="49"/>
    </row>
    <row r="8205" spans="6:13" x14ac:dyDescent="0.25">
      <c r="F8205" t="s">
        <v>8764</v>
      </c>
      <c r="G8205">
        <v>49599</v>
      </c>
      <c r="H8205">
        <v>3459</v>
      </c>
      <c r="I8205" s="25" t="s">
        <v>2695</v>
      </c>
      <c r="J8205" t="s">
        <v>2913</v>
      </c>
      <c r="M8205" s="49"/>
    </row>
    <row r="8206" spans="6:13" x14ac:dyDescent="0.25">
      <c r="F8206" t="s">
        <v>8765</v>
      </c>
      <c r="G8206">
        <v>95519</v>
      </c>
      <c r="H8206">
        <v>9374</v>
      </c>
      <c r="I8206" s="25" t="s">
        <v>2671</v>
      </c>
      <c r="J8206" t="s">
        <v>3041</v>
      </c>
      <c r="M8206" s="49"/>
    </row>
    <row r="8207" spans="6:13" x14ac:dyDescent="0.25">
      <c r="F8207" t="s">
        <v>8766</v>
      </c>
      <c r="G8207">
        <v>38533</v>
      </c>
      <c r="H8207">
        <v>3151</v>
      </c>
      <c r="I8207" s="25" t="s">
        <v>2695</v>
      </c>
      <c r="J8207" t="s">
        <v>2747</v>
      </c>
      <c r="M8207" s="49"/>
    </row>
    <row r="8208" spans="6:13" x14ac:dyDescent="0.25">
      <c r="F8208" t="s">
        <v>8767</v>
      </c>
      <c r="G8208">
        <v>91247</v>
      </c>
      <c r="H8208">
        <v>9574</v>
      </c>
      <c r="I8208" s="25" t="s">
        <v>2671</v>
      </c>
      <c r="J8208" t="s">
        <v>2912</v>
      </c>
      <c r="M8208" s="49"/>
    </row>
    <row r="8209" spans="6:13" x14ac:dyDescent="0.25">
      <c r="F8209" t="s">
        <v>8768</v>
      </c>
      <c r="G8209">
        <v>79279</v>
      </c>
      <c r="H8209">
        <v>8316</v>
      </c>
      <c r="I8209" s="25" t="s">
        <v>2639</v>
      </c>
      <c r="J8209" t="s">
        <v>3385</v>
      </c>
      <c r="M8209" s="49"/>
    </row>
    <row r="8210" spans="6:13" x14ac:dyDescent="0.25">
      <c r="F8210" t="s">
        <v>8769</v>
      </c>
      <c r="G8210">
        <v>48691</v>
      </c>
      <c r="H8210">
        <v>5554</v>
      </c>
      <c r="I8210" s="25" t="s">
        <v>2644</v>
      </c>
      <c r="J8210" t="s">
        <v>2676</v>
      </c>
      <c r="M8210" s="49"/>
    </row>
    <row r="8211" spans="6:13" x14ac:dyDescent="0.25">
      <c r="F8211" t="s">
        <v>8770</v>
      </c>
      <c r="G8211">
        <v>24369</v>
      </c>
      <c r="H8211">
        <v>1058</v>
      </c>
      <c r="I8211" s="25" t="s">
        <v>2706</v>
      </c>
      <c r="J8211" t="s">
        <v>2707</v>
      </c>
      <c r="M8211" s="49"/>
    </row>
    <row r="8212" spans="6:13" x14ac:dyDescent="0.25">
      <c r="F8212" t="s">
        <v>8771</v>
      </c>
      <c r="G8212">
        <v>83666</v>
      </c>
      <c r="H8212">
        <v>9182</v>
      </c>
      <c r="I8212" s="25" t="s">
        <v>2671</v>
      </c>
      <c r="J8212" t="s">
        <v>2875</v>
      </c>
      <c r="M8212" s="49"/>
    </row>
    <row r="8213" spans="6:13" x14ac:dyDescent="0.25">
      <c r="F8213" t="s">
        <v>8772</v>
      </c>
      <c r="G8213">
        <v>86875</v>
      </c>
      <c r="H8213">
        <v>9777</v>
      </c>
      <c r="I8213" s="25" t="s">
        <v>2671</v>
      </c>
      <c r="J8213" t="s">
        <v>2858</v>
      </c>
      <c r="M8213" s="49"/>
    </row>
    <row r="8214" spans="6:13" x14ac:dyDescent="0.25">
      <c r="F8214" t="s">
        <v>8773</v>
      </c>
      <c r="G8214">
        <v>34590</v>
      </c>
      <c r="H8214">
        <v>6634</v>
      </c>
      <c r="I8214" s="25" t="s">
        <v>2667</v>
      </c>
      <c r="J8214" t="s">
        <v>2981</v>
      </c>
      <c r="M8214" s="49"/>
    </row>
    <row r="8215" spans="6:13" x14ac:dyDescent="0.25">
      <c r="F8215" t="s">
        <v>8774</v>
      </c>
      <c r="G8215">
        <v>67157</v>
      </c>
      <c r="H8215">
        <v>7332</v>
      </c>
      <c r="I8215" s="25" t="s">
        <v>2744</v>
      </c>
      <c r="J8215" t="s">
        <v>3061</v>
      </c>
      <c r="M8215" s="49"/>
    </row>
    <row r="8216" spans="6:13" x14ac:dyDescent="0.25">
      <c r="F8216" t="s">
        <v>8775</v>
      </c>
      <c r="G8216">
        <v>96193</v>
      </c>
      <c r="H8216">
        <v>9572</v>
      </c>
      <c r="I8216" s="25" t="s">
        <v>2671</v>
      </c>
      <c r="J8216" t="s">
        <v>2726</v>
      </c>
      <c r="M8216" s="49"/>
    </row>
    <row r="8217" spans="6:13" x14ac:dyDescent="0.25">
      <c r="F8217" t="s">
        <v>8776</v>
      </c>
      <c r="G8217">
        <v>53343</v>
      </c>
      <c r="H8217">
        <v>5382</v>
      </c>
      <c r="I8217" s="25" t="s">
        <v>2644</v>
      </c>
      <c r="J8217" t="s">
        <v>2919</v>
      </c>
      <c r="M8217" s="49"/>
    </row>
    <row r="8218" spans="6:13" x14ac:dyDescent="0.25">
      <c r="F8218" t="s">
        <v>8777</v>
      </c>
      <c r="G8218">
        <v>47669</v>
      </c>
      <c r="H8218">
        <v>5154</v>
      </c>
      <c r="I8218" s="25" t="s">
        <v>2644</v>
      </c>
      <c r="J8218" t="s">
        <v>2835</v>
      </c>
      <c r="M8218" s="49"/>
    </row>
    <row r="8219" spans="6:13" x14ac:dyDescent="0.25">
      <c r="F8219" t="s">
        <v>8778</v>
      </c>
      <c r="G8219">
        <v>63607</v>
      </c>
      <c r="H8219">
        <v>6435</v>
      </c>
      <c r="I8219" s="25" t="s">
        <v>2667</v>
      </c>
      <c r="J8219" t="s">
        <v>3324</v>
      </c>
      <c r="M8219" s="49"/>
    </row>
    <row r="8220" spans="6:13" x14ac:dyDescent="0.25">
      <c r="F8220" t="s">
        <v>8779</v>
      </c>
      <c r="G8220">
        <v>25596</v>
      </c>
      <c r="H8220">
        <v>1061</v>
      </c>
      <c r="I8220" s="25" t="s">
        <v>2706</v>
      </c>
      <c r="J8220" t="s">
        <v>2998</v>
      </c>
      <c r="M8220" s="49"/>
    </row>
    <row r="8221" spans="6:13" x14ac:dyDescent="0.25">
      <c r="F8221" t="s">
        <v>8780</v>
      </c>
      <c r="G8221">
        <v>55263</v>
      </c>
      <c r="H8221">
        <v>7339</v>
      </c>
      <c r="I8221" s="25" t="s">
        <v>2744</v>
      </c>
      <c r="J8221" t="s">
        <v>2859</v>
      </c>
      <c r="M8221" s="49"/>
    </row>
    <row r="8222" spans="6:13" x14ac:dyDescent="0.25">
      <c r="F8222" t="s">
        <v>8781</v>
      </c>
      <c r="G8222">
        <v>92442</v>
      </c>
      <c r="H8222">
        <v>9376</v>
      </c>
      <c r="I8222" s="25" t="s">
        <v>2671</v>
      </c>
      <c r="J8222" t="s">
        <v>3011</v>
      </c>
      <c r="M8222" s="49"/>
    </row>
    <row r="8223" spans="6:13" x14ac:dyDescent="0.25">
      <c r="F8223" t="s">
        <v>8782</v>
      </c>
      <c r="G8223">
        <v>29496</v>
      </c>
      <c r="H8223">
        <v>3354</v>
      </c>
      <c r="I8223" s="25" t="s">
        <v>2695</v>
      </c>
      <c r="J8223" t="s">
        <v>2853</v>
      </c>
      <c r="M8223" s="49"/>
    </row>
    <row r="8224" spans="6:13" x14ac:dyDescent="0.25">
      <c r="F8224" t="s">
        <v>8783</v>
      </c>
      <c r="G8224">
        <v>66687</v>
      </c>
      <c r="H8224">
        <v>10042</v>
      </c>
      <c r="I8224" s="25" t="s">
        <v>3470</v>
      </c>
      <c r="J8224" t="s">
        <v>3471</v>
      </c>
      <c r="M8224" s="49"/>
    </row>
    <row r="8225" spans="6:13" x14ac:dyDescent="0.25">
      <c r="F8225" t="s">
        <v>8784</v>
      </c>
      <c r="G8225">
        <v>59329</v>
      </c>
      <c r="H8225">
        <v>5570</v>
      </c>
      <c r="I8225" s="25" t="s">
        <v>2644</v>
      </c>
      <c r="J8225" t="s">
        <v>2775</v>
      </c>
      <c r="M8225" s="49"/>
    </row>
    <row r="8226" spans="6:13" x14ac:dyDescent="0.25">
      <c r="F8226" t="s">
        <v>8785</v>
      </c>
      <c r="G8226">
        <v>66787</v>
      </c>
      <c r="H8226">
        <v>10044</v>
      </c>
      <c r="I8226" s="25" t="s">
        <v>3470</v>
      </c>
      <c r="J8226" t="s">
        <v>3843</v>
      </c>
      <c r="M8226" s="49"/>
    </row>
    <row r="8227" spans="6:13" x14ac:dyDescent="0.25">
      <c r="F8227" t="s">
        <v>8786</v>
      </c>
      <c r="G8227">
        <v>93494</v>
      </c>
      <c r="H8227">
        <v>9372</v>
      </c>
      <c r="I8227" s="25" t="s">
        <v>2671</v>
      </c>
      <c r="J8227" t="s">
        <v>3144</v>
      </c>
      <c r="M8227" s="49"/>
    </row>
    <row r="8228" spans="6:13" x14ac:dyDescent="0.25">
      <c r="F8228" t="s">
        <v>8787</v>
      </c>
      <c r="G8228">
        <v>49419</v>
      </c>
      <c r="H8228">
        <v>3251</v>
      </c>
      <c r="I8228" s="25" t="s">
        <v>2695</v>
      </c>
      <c r="J8228" t="s">
        <v>2715</v>
      </c>
      <c r="M8228" s="49"/>
    </row>
    <row r="8229" spans="6:13" x14ac:dyDescent="0.25">
      <c r="F8229" t="s">
        <v>8788</v>
      </c>
      <c r="G8229">
        <v>38559</v>
      </c>
      <c r="H8229">
        <v>3151</v>
      </c>
      <c r="I8229" s="25" t="s">
        <v>2695</v>
      </c>
      <c r="J8229" t="s">
        <v>2747</v>
      </c>
      <c r="M8229" s="49"/>
    </row>
    <row r="8230" spans="6:13" x14ac:dyDescent="0.25">
      <c r="F8230" t="s">
        <v>8789</v>
      </c>
      <c r="G8230">
        <v>68753</v>
      </c>
      <c r="H8230">
        <v>8215</v>
      </c>
      <c r="I8230" s="25" t="s">
        <v>2639</v>
      </c>
      <c r="J8230" t="s">
        <v>3345</v>
      </c>
      <c r="M8230" s="49"/>
    </row>
    <row r="8231" spans="6:13" x14ac:dyDescent="0.25">
      <c r="F8231" t="s">
        <v>8790</v>
      </c>
      <c r="G8231">
        <v>83329</v>
      </c>
      <c r="H8231">
        <v>9189</v>
      </c>
      <c r="I8231" s="25" t="s">
        <v>2671</v>
      </c>
      <c r="J8231" t="s">
        <v>3028</v>
      </c>
      <c r="M8231" s="49"/>
    </row>
    <row r="8232" spans="6:13" x14ac:dyDescent="0.25">
      <c r="F8232" t="s">
        <v>8791</v>
      </c>
      <c r="G8232">
        <v>23812</v>
      </c>
      <c r="H8232">
        <v>1060</v>
      </c>
      <c r="I8232" s="25" t="s">
        <v>2706</v>
      </c>
      <c r="J8232" t="s">
        <v>2984</v>
      </c>
      <c r="M8232" s="49"/>
    </row>
    <row r="8233" spans="6:13" x14ac:dyDescent="0.25">
      <c r="F8233" t="s">
        <v>8792</v>
      </c>
      <c r="G8233">
        <v>29399</v>
      </c>
      <c r="H8233">
        <v>3151</v>
      </c>
      <c r="I8233" s="25" t="s">
        <v>2695</v>
      </c>
      <c r="J8233" t="s">
        <v>2747</v>
      </c>
      <c r="M8233" s="49"/>
    </row>
    <row r="8234" spans="6:13" x14ac:dyDescent="0.25">
      <c r="F8234" t="s">
        <v>8793</v>
      </c>
      <c r="G8234">
        <v>71332</v>
      </c>
      <c r="H8234">
        <v>8119</v>
      </c>
      <c r="I8234" s="25" t="s">
        <v>2639</v>
      </c>
      <c r="J8234" t="s">
        <v>2908</v>
      </c>
      <c r="M8234" s="49"/>
    </row>
    <row r="8235" spans="6:13" x14ac:dyDescent="0.25">
      <c r="F8235" t="s">
        <v>8793</v>
      </c>
      <c r="G8235">
        <v>71336</v>
      </c>
      <c r="H8235">
        <v>8119</v>
      </c>
      <c r="I8235" s="25" t="s">
        <v>2639</v>
      </c>
      <c r="J8235" t="s">
        <v>2908</v>
      </c>
      <c r="M8235" s="49"/>
    </row>
    <row r="8236" spans="6:13" x14ac:dyDescent="0.25">
      <c r="F8236" t="s">
        <v>8793</v>
      </c>
      <c r="G8236">
        <v>71334</v>
      </c>
      <c r="H8236">
        <v>8119</v>
      </c>
      <c r="I8236" s="25" t="s">
        <v>2639</v>
      </c>
      <c r="J8236" t="s">
        <v>2908</v>
      </c>
      <c r="M8236" s="49"/>
    </row>
    <row r="8237" spans="6:13" x14ac:dyDescent="0.25">
      <c r="F8237" t="s">
        <v>8794</v>
      </c>
      <c r="G8237">
        <v>74915</v>
      </c>
      <c r="H8237">
        <v>8226</v>
      </c>
      <c r="I8237" s="25" t="s">
        <v>2639</v>
      </c>
      <c r="J8237" t="s">
        <v>3063</v>
      </c>
      <c r="M8237" s="49"/>
    </row>
    <row r="8238" spans="6:13" x14ac:dyDescent="0.25">
      <c r="F8238" t="s">
        <v>8795</v>
      </c>
      <c r="G8238">
        <v>92726</v>
      </c>
      <c r="H8238">
        <v>9374</v>
      </c>
      <c r="I8238" s="25" t="s">
        <v>2671</v>
      </c>
      <c r="J8238" t="s">
        <v>3041</v>
      </c>
      <c r="M8238" s="49"/>
    </row>
    <row r="8239" spans="6:13" x14ac:dyDescent="0.25">
      <c r="F8239" t="s">
        <v>8796</v>
      </c>
      <c r="G8239">
        <v>86579</v>
      </c>
      <c r="H8239">
        <v>9185</v>
      </c>
      <c r="I8239" s="25" t="s">
        <v>2671</v>
      </c>
      <c r="J8239" t="s">
        <v>3136</v>
      </c>
      <c r="M8239" s="49"/>
    </row>
    <row r="8240" spans="6:13" x14ac:dyDescent="0.25">
      <c r="F8240" t="s">
        <v>8797</v>
      </c>
      <c r="G8240">
        <v>97534</v>
      </c>
      <c r="H8240">
        <v>9678</v>
      </c>
      <c r="I8240" s="25" t="s">
        <v>2671</v>
      </c>
      <c r="J8240" t="s">
        <v>3539</v>
      </c>
      <c r="M8240" s="49"/>
    </row>
    <row r="8241" spans="6:13" x14ac:dyDescent="0.25">
      <c r="F8241" t="s">
        <v>8798</v>
      </c>
      <c r="G8241">
        <v>88489</v>
      </c>
      <c r="H8241">
        <v>8426</v>
      </c>
      <c r="I8241" s="25" t="s">
        <v>2639</v>
      </c>
      <c r="J8241" t="s">
        <v>2702</v>
      </c>
      <c r="M8241" s="49"/>
    </row>
    <row r="8242" spans="6:13" x14ac:dyDescent="0.25">
      <c r="F8242" t="s">
        <v>8799</v>
      </c>
      <c r="G8242">
        <v>91344</v>
      </c>
      <c r="H8242">
        <v>9472</v>
      </c>
      <c r="I8242" s="25" t="s">
        <v>2671</v>
      </c>
      <c r="J8242" t="s">
        <v>2801</v>
      </c>
      <c r="M8242" s="49"/>
    </row>
    <row r="8243" spans="6:13" x14ac:dyDescent="0.25">
      <c r="F8243" t="s">
        <v>8800</v>
      </c>
      <c r="G8243">
        <v>82432</v>
      </c>
      <c r="H8243">
        <v>9173</v>
      </c>
      <c r="I8243" s="25" t="s">
        <v>2671</v>
      </c>
      <c r="J8243" t="s">
        <v>3280</v>
      </c>
      <c r="M8243" s="49"/>
    </row>
    <row r="8244" spans="6:13" x14ac:dyDescent="0.25">
      <c r="F8244" t="s">
        <v>8801</v>
      </c>
      <c r="G8244">
        <v>26907</v>
      </c>
      <c r="H8244">
        <v>3454</v>
      </c>
      <c r="I8244" s="25" t="s">
        <v>2695</v>
      </c>
      <c r="J8244" t="s">
        <v>2739</v>
      </c>
      <c r="M8244" s="49"/>
    </row>
    <row r="8245" spans="6:13" x14ac:dyDescent="0.25">
      <c r="F8245" t="s">
        <v>8802</v>
      </c>
      <c r="G8245">
        <v>88639</v>
      </c>
      <c r="H8245">
        <v>8437</v>
      </c>
      <c r="I8245" s="25" t="s">
        <v>2639</v>
      </c>
      <c r="J8245" t="s">
        <v>3341</v>
      </c>
      <c r="M8245" s="49"/>
    </row>
    <row r="8246" spans="6:13" x14ac:dyDescent="0.25">
      <c r="F8246" t="s">
        <v>8802</v>
      </c>
      <c r="G8246">
        <v>93192</v>
      </c>
      <c r="H8246">
        <v>9372</v>
      </c>
      <c r="I8246" s="25" t="s">
        <v>2671</v>
      </c>
      <c r="J8246" t="s">
        <v>3144</v>
      </c>
      <c r="M8246" s="49"/>
    </row>
    <row r="8247" spans="6:13" x14ac:dyDescent="0.25">
      <c r="F8247" t="s">
        <v>8803</v>
      </c>
      <c r="G8247">
        <v>72178</v>
      </c>
      <c r="H8247">
        <v>8237</v>
      </c>
      <c r="I8247" s="25" t="s">
        <v>2639</v>
      </c>
      <c r="J8247" t="s">
        <v>2957</v>
      </c>
      <c r="M8247" s="49"/>
    </row>
    <row r="8248" spans="6:13" x14ac:dyDescent="0.25">
      <c r="F8248" t="s">
        <v>8804</v>
      </c>
      <c r="G8248">
        <v>55425</v>
      </c>
      <c r="H8248">
        <v>7339</v>
      </c>
      <c r="I8248" s="25" t="s">
        <v>2744</v>
      </c>
      <c r="J8248" t="s">
        <v>2859</v>
      </c>
      <c r="M8248" s="49"/>
    </row>
    <row r="8249" spans="6:13" x14ac:dyDescent="0.25">
      <c r="F8249" t="s">
        <v>8805</v>
      </c>
      <c r="G8249">
        <v>63857</v>
      </c>
      <c r="H8249">
        <v>9671</v>
      </c>
      <c r="I8249" s="25" t="s">
        <v>2671</v>
      </c>
      <c r="J8249" t="s">
        <v>3074</v>
      </c>
      <c r="M8249" s="49"/>
    </row>
    <row r="8250" spans="6:13" x14ac:dyDescent="0.25">
      <c r="F8250" t="s">
        <v>8806</v>
      </c>
      <c r="G8250">
        <v>55596</v>
      </c>
      <c r="H8250">
        <v>7133</v>
      </c>
      <c r="I8250" s="25" t="s">
        <v>2744</v>
      </c>
      <c r="J8250" t="s">
        <v>2658</v>
      </c>
      <c r="M8250" s="49"/>
    </row>
    <row r="8251" spans="6:13" x14ac:dyDescent="0.25">
      <c r="F8251" t="s">
        <v>8807</v>
      </c>
      <c r="G8251">
        <v>56588</v>
      </c>
      <c r="H8251">
        <v>7138</v>
      </c>
      <c r="I8251" s="25" t="s">
        <v>2744</v>
      </c>
      <c r="J8251" t="s">
        <v>3110</v>
      </c>
      <c r="M8251" s="49"/>
    </row>
    <row r="8252" spans="6:13" x14ac:dyDescent="0.25">
      <c r="F8252" t="s">
        <v>8808</v>
      </c>
      <c r="G8252">
        <v>51545</v>
      </c>
      <c r="H8252">
        <v>5374</v>
      </c>
      <c r="I8252" s="25" t="s">
        <v>2644</v>
      </c>
      <c r="J8252" t="s">
        <v>2902</v>
      </c>
      <c r="M8252" s="49"/>
    </row>
    <row r="8253" spans="6:13" x14ac:dyDescent="0.25">
      <c r="F8253" t="s">
        <v>8809</v>
      </c>
      <c r="G8253">
        <v>76337</v>
      </c>
      <c r="H8253">
        <v>8215</v>
      </c>
      <c r="I8253" s="25" t="s">
        <v>2639</v>
      </c>
      <c r="J8253" t="s">
        <v>3345</v>
      </c>
      <c r="M8253" s="49"/>
    </row>
    <row r="8254" spans="6:13" x14ac:dyDescent="0.25">
      <c r="F8254" t="s">
        <v>8810</v>
      </c>
      <c r="G8254">
        <v>65620</v>
      </c>
      <c r="H8254">
        <v>6533</v>
      </c>
      <c r="I8254" s="25" t="s">
        <v>2667</v>
      </c>
      <c r="J8254" t="s">
        <v>3250</v>
      </c>
      <c r="M8254" s="49"/>
    </row>
    <row r="8255" spans="6:13" x14ac:dyDescent="0.25">
      <c r="F8255" t="s">
        <v>8810</v>
      </c>
      <c r="G8255">
        <v>69429</v>
      </c>
      <c r="H8255">
        <v>8225</v>
      </c>
      <c r="I8255" s="25" t="s">
        <v>2639</v>
      </c>
      <c r="J8255" t="s">
        <v>2729</v>
      </c>
      <c r="M8255" s="49"/>
    </row>
    <row r="8256" spans="6:13" x14ac:dyDescent="0.25">
      <c r="F8256" t="s">
        <v>8810</v>
      </c>
      <c r="G8256">
        <v>69429</v>
      </c>
      <c r="H8256">
        <v>8226</v>
      </c>
      <c r="I8256" s="25" t="s">
        <v>2639</v>
      </c>
      <c r="J8256" t="s">
        <v>3063</v>
      </c>
      <c r="M8256" s="49"/>
    </row>
    <row r="8257" spans="6:13" x14ac:dyDescent="0.25">
      <c r="F8257" t="s">
        <v>8811</v>
      </c>
      <c r="G8257">
        <v>97295</v>
      </c>
      <c r="H8257">
        <v>9679</v>
      </c>
      <c r="I8257" s="25" t="s">
        <v>2671</v>
      </c>
      <c r="J8257" t="s">
        <v>3049</v>
      </c>
      <c r="M8257" s="49"/>
    </row>
    <row r="8258" spans="6:13" x14ac:dyDescent="0.25">
      <c r="F8258" t="s">
        <v>8812</v>
      </c>
      <c r="G8258">
        <v>88289</v>
      </c>
      <c r="H8258">
        <v>8436</v>
      </c>
      <c r="I8258" s="25" t="s">
        <v>2639</v>
      </c>
      <c r="J8258" t="s">
        <v>2689</v>
      </c>
      <c r="M8258" s="49"/>
    </row>
    <row r="8259" spans="6:13" x14ac:dyDescent="0.25">
      <c r="F8259" t="s">
        <v>8813</v>
      </c>
      <c r="G8259">
        <v>97297</v>
      </c>
      <c r="H8259">
        <v>9679</v>
      </c>
      <c r="I8259" s="25" t="s">
        <v>2671</v>
      </c>
      <c r="J8259" t="s">
        <v>3049</v>
      </c>
      <c r="M8259" s="49"/>
    </row>
    <row r="8260" spans="6:13" x14ac:dyDescent="0.25">
      <c r="F8260" t="s">
        <v>8814</v>
      </c>
      <c r="G8260">
        <v>72141</v>
      </c>
      <c r="H8260">
        <v>8415</v>
      </c>
      <c r="I8260" s="25" t="s">
        <v>2639</v>
      </c>
      <c r="J8260" t="s">
        <v>2946</v>
      </c>
      <c r="M8260" s="49"/>
    </row>
    <row r="8261" spans="6:13" x14ac:dyDescent="0.25">
      <c r="F8261" t="s">
        <v>8814</v>
      </c>
      <c r="G8261">
        <v>72141</v>
      </c>
      <c r="H8261">
        <v>8415</v>
      </c>
      <c r="I8261" s="25" t="s">
        <v>2639</v>
      </c>
      <c r="J8261" t="s">
        <v>2946</v>
      </c>
      <c r="M8261" s="49"/>
    </row>
    <row r="8262" spans="6:13" x14ac:dyDescent="0.25">
      <c r="F8262" t="s">
        <v>8815</v>
      </c>
      <c r="G8262">
        <v>34513</v>
      </c>
      <c r="H8262">
        <v>6635</v>
      </c>
      <c r="I8262" s="25" t="s">
        <v>2667</v>
      </c>
      <c r="J8262" t="s">
        <v>2929</v>
      </c>
      <c r="M8262" s="49"/>
    </row>
    <row r="8263" spans="6:13" x14ac:dyDescent="0.25">
      <c r="F8263" t="s">
        <v>8816</v>
      </c>
      <c r="G8263">
        <v>65529</v>
      </c>
      <c r="H8263">
        <v>6439</v>
      </c>
      <c r="I8263" s="25" t="s">
        <v>2667</v>
      </c>
      <c r="J8263" t="s">
        <v>2668</v>
      </c>
      <c r="M8263" s="49"/>
    </row>
    <row r="8264" spans="6:13" x14ac:dyDescent="0.25">
      <c r="F8264" t="s">
        <v>8817</v>
      </c>
      <c r="G8264">
        <v>71111</v>
      </c>
      <c r="H8264">
        <v>8115</v>
      </c>
      <c r="I8264" s="25" t="s">
        <v>2639</v>
      </c>
      <c r="J8264" t="s">
        <v>2843</v>
      </c>
      <c r="M8264" s="49"/>
    </row>
    <row r="8265" spans="6:13" x14ac:dyDescent="0.25">
      <c r="F8265" t="s">
        <v>8817</v>
      </c>
      <c r="G8265">
        <v>71111</v>
      </c>
      <c r="H8265">
        <v>8116</v>
      </c>
      <c r="I8265" s="25" t="s">
        <v>2639</v>
      </c>
      <c r="J8265" t="s">
        <v>2834</v>
      </c>
      <c r="M8265" s="49"/>
    </row>
    <row r="8266" spans="6:13" x14ac:dyDescent="0.25">
      <c r="F8266" t="s">
        <v>8818</v>
      </c>
      <c r="G8266">
        <v>74638</v>
      </c>
      <c r="H8266">
        <v>8126</v>
      </c>
      <c r="I8266" s="25" t="s">
        <v>2639</v>
      </c>
      <c r="J8266" t="s">
        <v>3901</v>
      </c>
      <c r="M8266" s="49"/>
    </row>
    <row r="8267" spans="6:13" x14ac:dyDescent="0.25">
      <c r="F8267" t="s">
        <v>8818</v>
      </c>
      <c r="G8267">
        <v>8396</v>
      </c>
      <c r="H8267">
        <v>14524</v>
      </c>
      <c r="I8267" s="25" t="s">
        <v>2756</v>
      </c>
      <c r="J8267" t="s">
        <v>4045</v>
      </c>
      <c r="M8267" s="49"/>
    </row>
    <row r="8268" spans="6:13" x14ac:dyDescent="0.25">
      <c r="F8268" t="s">
        <v>8819</v>
      </c>
      <c r="G8268">
        <v>93194</v>
      </c>
      <c r="H8268">
        <v>9372</v>
      </c>
      <c r="I8268" s="25" t="s">
        <v>2671</v>
      </c>
      <c r="J8268" t="s">
        <v>3144</v>
      </c>
      <c r="M8268" s="49"/>
    </row>
    <row r="8269" spans="6:13" x14ac:dyDescent="0.25">
      <c r="F8269" t="s">
        <v>8820</v>
      </c>
      <c r="G8269">
        <v>95679</v>
      </c>
      <c r="H8269">
        <v>9377</v>
      </c>
      <c r="I8269" s="25" t="s">
        <v>2671</v>
      </c>
      <c r="J8269" t="s">
        <v>3014</v>
      </c>
      <c r="M8269" s="49"/>
    </row>
    <row r="8270" spans="6:13" x14ac:dyDescent="0.25">
      <c r="F8270" t="s">
        <v>8821</v>
      </c>
      <c r="G8270">
        <v>56323</v>
      </c>
      <c r="H8270">
        <v>7137</v>
      </c>
      <c r="I8270" s="25" t="s">
        <v>2744</v>
      </c>
      <c r="J8270" t="s">
        <v>2867</v>
      </c>
      <c r="M8270" s="49"/>
    </row>
    <row r="8271" spans="6:13" x14ac:dyDescent="0.25">
      <c r="F8271" t="s">
        <v>8822</v>
      </c>
      <c r="G8271">
        <v>52525</v>
      </c>
      <c r="H8271">
        <v>5370</v>
      </c>
      <c r="I8271" s="25" t="s">
        <v>2644</v>
      </c>
      <c r="J8271" t="s">
        <v>2804</v>
      </c>
      <c r="M8271" s="49"/>
    </row>
    <row r="8272" spans="6:13" x14ac:dyDescent="0.25">
      <c r="F8272" t="s">
        <v>8823</v>
      </c>
      <c r="G8272">
        <v>67714</v>
      </c>
      <c r="H8272">
        <v>7340</v>
      </c>
      <c r="I8272" s="25" t="s">
        <v>2744</v>
      </c>
      <c r="J8272" t="s">
        <v>3447</v>
      </c>
      <c r="M8272" s="49"/>
    </row>
    <row r="8273" spans="6:13" x14ac:dyDescent="0.25">
      <c r="F8273" t="s">
        <v>8824</v>
      </c>
      <c r="G8273">
        <v>4736</v>
      </c>
      <c r="H8273">
        <v>14522</v>
      </c>
      <c r="I8273" s="25" t="s">
        <v>2756</v>
      </c>
      <c r="J8273" t="s">
        <v>2721</v>
      </c>
      <c r="M8273" s="49"/>
    </row>
    <row r="8274" spans="6:13" x14ac:dyDescent="0.25">
      <c r="F8274" t="s">
        <v>8825</v>
      </c>
      <c r="G8274">
        <v>37284</v>
      </c>
      <c r="H8274">
        <v>6636</v>
      </c>
      <c r="I8274" s="25" t="s">
        <v>2667</v>
      </c>
      <c r="J8274" t="s">
        <v>3354</v>
      </c>
      <c r="M8274" s="49"/>
    </row>
    <row r="8275" spans="6:13" x14ac:dyDescent="0.25">
      <c r="F8275" t="s">
        <v>8826</v>
      </c>
      <c r="G8275">
        <v>79183</v>
      </c>
      <c r="H8275">
        <v>8316</v>
      </c>
      <c r="I8275" s="25" t="s">
        <v>2639</v>
      </c>
      <c r="J8275" t="s">
        <v>3385</v>
      </c>
      <c r="M8275" s="49"/>
    </row>
    <row r="8276" spans="6:13" x14ac:dyDescent="0.25">
      <c r="F8276" t="s">
        <v>8827</v>
      </c>
      <c r="G8276">
        <v>94065</v>
      </c>
      <c r="H8276">
        <v>9272</v>
      </c>
      <c r="I8276" s="25" t="s">
        <v>2671</v>
      </c>
      <c r="J8276" t="s">
        <v>2761</v>
      </c>
      <c r="M8276" s="49"/>
    </row>
    <row r="8277" spans="6:13" x14ac:dyDescent="0.25">
      <c r="F8277" t="s">
        <v>8828</v>
      </c>
      <c r="G8277">
        <v>84478</v>
      </c>
      <c r="H8277">
        <v>9183</v>
      </c>
      <c r="I8277" s="25" t="s">
        <v>2671</v>
      </c>
      <c r="J8277" t="s">
        <v>3095</v>
      </c>
      <c r="M8277" s="49"/>
    </row>
    <row r="8278" spans="6:13" x14ac:dyDescent="0.25">
      <c r="F8278" t="s">
        <v>8829</v>
      </c>
      <c r="G8278">
        <v>67693</v>
      </c>
      <c r="H8278">
        <v>7335</v>
      </c>
      <c r="I8278" s="25" t="s">
        <v>2744</v>
      </c>
      <c r="J8278" t="s">
        <v>3464</v>
      </c>
      <c r="M8278" s="49"/>
    </row>
    <row r="8279" spans="6:13" x14ac:dyDescent="0.25">
      <c r="F8279" t="s">
        <v>8829</v>
      </c>
      <c r="G8279">
        <v>67693</v>
      </c>
      <c r="H8279">
        <v>7335</v>
      </c>
      <c r="I8279" s="25" t="s">
        <v>2744</v>
      </c>
      <c r="J8279" t="s">
        <v>3464</v>
      </c>
      <c r="M8279" s="49"/>
    </row>
    <row r="8280" spans="6:13" x14ac:dyDescent="0.25">
      <c r="F8280" t="s">
        <v>8830</v>
      </c>
      <c r="G8280">
        <v>69483</v>
      </c>
      <c r="H8280">
        <v>6431</v>
      </c>
      <c r="I8280" s="25" t="s">
        <v>2667</v>
      </c>
      <c r="J8280" t="s">
        <v>2686</v>
      </c>
      <c r="M8280" s="49"/>
    </row>
    <row r="8281" spans="6:13" x14ac:dyDescent="0.25">
      <c r="F8281" t="s">
        <v>8831</v>
      </c>
      <c r="G8281">
        <v>66914</v>
      </c>
      <c r="H8281">
        <v>7336</v>
      </c>
      <c r="I8281" s="25" t="s">
        <v>2744</v>
      </c>
      <c r="J8281" t="s">
        <v>2837</v>
      </c>
      <c r="M8281" s="49"/>
    </row>
    <row r="8282" spans="6:13" x14ac:dyDescent="0.25">
      <c r="F8282" t="s">
        <v>8832</v>
      </c>
      <c r="G8282">
        <v>93449</v>
      </c>
      <c r="H8282">
        <v>9372</v>
      </c>
      <c r="I8282" s="25" t="s">
        <v>2671</v>
      </c>
      <c r="J8282" t="s">
        <v>3144</v>
      </c>
      <c r="M8282" s="49"/>
    </row>
    <row r="8283" spans="6:13" x14ac:dyDescent="0.25">
      <c r="F8283" t="s">
        <v>8833</v>
      </c>
      <c r="G8283">
        <v>35647</v>
      </c>
      <c r="H8283">
        <v>6532</v>
      </c>
      <c r="I8283" s="25" t="s">
        <v>2667</v>
      </c>
      <c r="J8283" t="s">
        <v>3176</v>
      </c>
      <c r="M8283" s="49"/>
    </row>
    <row r="8284" spans="6:13" x14ac:dyDescent="0.25">
      <c r="F8284" t="s">
        <v>8834</v>
      </c>
      <c r="G8284">
        <v>54320</v>
      </c>
      <c r="H8284">
        <v>7235</v>
      </c>
      <c r="I8284" s="25" t="s">
        <v>2744</v>
      </c>
      <c r="J8284" t="s">
        <v>3016</v>
      </c>
      <c r="M8284" s="49"/>
    </row>
    <row r="8285" spans="6:13" x14ac:dyDescent="0.25">
      <c r="F8285" t="s">
        <v>8835</v>
      </c>
      <c r="G8285">
        <v>95652</v>
      </c>
      <c r="H8285">
        <v>9377</v>
      </c>
      <c r="I8285" s="25" t="s">
        <v>2671</v>
      </c>
      <c r="J8285" t="s">
        <v>3014</v>
      </c>
      <c r="M8285" s="49"/>
    </row>
    <row r="8286" spans="6:13" x14ac:dyDescent="0.25">
      <c r="F8286" t="s">
        <v>8836</v>
      </c>
      <c r="G8286">
        <v>67165</v>
      </c>
      <c r="H8286">
        <v>7338</v>
      </c>
      <c r="I8286" s="25" t="s">
        <v>2744</v>
      </c>
      <c r="J8286" t="s">
        <v>3069</v>
      </c>
      <c r="M8286" s="49"/>
    </row>
    <row r="8287" spans="6:13" x14ac:dyDescent="0.25">
      <c r="F8287" t="s">
        <v>8837</v>
      </c>
      <c r="G8287">
        <v>79761</v>
      </c>
      <c r="H8287">
        <v>8337</v>
      </c>
      <c r="I8287" s="25" t="s">
        <v>2639</v>
      </c>
      <c r="J8287" t="s">
        <v>2869</v>
      </c>
      <c r="M8287" s="49"/>
    </row>
    <row r="8288" spans="6:13" x14ac:dyDescent="0.25">
      <c r="F8288" t="s">
        <v>8838</v>
      </c>
      <c r="G8288">
        <v>73550</v>
      </c>
      <c r="H8288">
        <v>8136</v>
      </c>
      <c r="I8288" s="25" t="s">
        <v>2639</v>
      </c>
      <c r="J8288" t="s">
        <v>2660</v>
      </c>
      <c r="M8288" s="49"/>
    </row>
    <row r="8289" spans="6:13" x14ac:dyDescent="0.25">
      <c r="F8289" t="s">
        <v>8838</v>
      </c>
      <c r="G8289">
        <v>89367</v>
      </c>
      <c r="H8289">
        <v>9774</v>
      </c>
      <c r="I8289" s="25" t="s">
        <v>2671</v>
      </c>
      <c r="J8289" t="s">
        <v>2826</v>
      </c>
      <c r="M8289" s="49"/>
    </row>
    <row r="8290" spans="6:13" x14ac:dyDescent="0.25">
      <c r="F8290" t="s">
        <v>8839</v>
      </c>
      <c r="G8290">
        <v>92727</v>
      </c>
      <c r="H8290">
        <v>9374</v>
      </c>
      <c r="I8290" s="25" t="s">
        <v>2671</v>
      </c>
      <c r="J8290" t="s">
        <v>3041</v>
      </c>
      <c r="M8290" s="49"/>
    </row>
    <row r="8291" spans="6:13" x14ac:dyDescent="0.25">
      <c r="F8291" t="s">
        <v>8840</v>
      </c>
      <c r="G8291">
        <v>74399</v>
      </c>
      <c r="H8291">
        <v>8118</v>
      </c>
      <c r="I8291" s="25" t="s">
        <v>2639</v>
      </c>
      <c r="J8291" t="s">
        <v>2763</v>
      </c>
      <c r="M8291" s="49"/>
    </row>
    <row r="8292" spans="6:13" x14ac:dyDescent="0.25">
      <c r="F8292" t="s">
        <v>8841</v>
      </c>
      <c r="G8292">
        <v>37445</v>
      </c>
      <c r="H8292">
        <v>3159</v>
      </c>
      <c r="I8292" s="25" t="s">
        <v>2695</v>
      </c>
      <c r="J8292" t="s">
        <v>2714</v>
      </c>
      <c r="M8292" s="49"/>
    </row>
    <row r="8293" spans="6:13" x14ac:dyDescent="0.25">
      <c r="F8293" t="s">
        <v>8842</v>
      </c>
      <c r="G8293">
        <v>86877</v>
      </c>
      <c r="H8293">
        <v>9772</v>
      </c>
      <c r="I8293" s="25" t="s">
        <v>2671</v>
      </c>
      <c r="J8293" t="s">
        <v>2738</v>
      </c>
      <c r="M8293" s="49"/>
    </row>
    <row r="8294" spans="6:13" x14ac:dyDescent="0.25">
      <c r="F8294" t="s">
        <v>8843</v>
      </c>
      <c r="G8294">
        <v>69190</v>
      </c>
      <c r="H8294">
        <v>8226</v>
      </c>
      <c r="I8294" s="25" t="s">
        <v>2639</v>
      </c>
      <c r="J8294" t="s">
        <v>3063</v>
      </c>
      <c r="M8294" s="49"/>
    </row>
    <row r="8295" spans="6:13" x14ac:dyDescent="0.25">
      <c r="F8295" t="s">
        <v>8843</v>
      </c>
      <c r="G8295">
        <v>98639</v>
      </c>
      <c r="H8295">
        <v>16066</v>
      </c>
      <c r="I8295" s="25" t="s">
        <v>3005</v>
      </c>
      <c r="J8295" t="s">
        <v>2979</v>
      </c>
      <c r="M8295" s="49"/>
    </row>
    <row r="8296" spans="6:13" x14ac:dyDescent="0.25">
      <c r="F8296" t="s">
        <v>8844</v>
      </c>
      <c r="G8296">
        <v>74731</v>
      </c>
      <c r="H8296">
        <v>8225</v>
      </c>
      <c r="I8296" s="25" t="s">
        <v>2639</v>
      </c>
      <c r="J8296" t="s">
        <v>2729</v>
      </c>
      <c r="M8296" s="49"/>
    </row>
    <row r="8297" spans="6:13" x14ac:dyDescent="0.25">
      <c r="F8297" t="s">
        <v>8844</v>
      </c>
      <c r="G8297">
        <v>74731</v>
      </c>
      <c r="H8297">
        <v>9676</v>
      </c>
      <c r="I8297" s="25" t="s">
        <v>2671</v>
      </c>
      <c r="J8297" t="s">
        <v>3002</v>
      </c>
      <c r="M8297" s="49"/>
    </row>
    <row r="8298" spans="6:13" x14ac:dyDescent="0.25">
      <c r="F8298" t="s">
        <v>8845</v>
      </c>
      <c r="G8298">
        <v>96346</v>
      </c>
      <c r="H8298">
        <v>9476</v>
      </c>
      <c r="I8298" s="25" t="s">
        <v>2671</v>
      </c>
      <c r="J8298" t="s">
        <v>6056</v>
      </c>
      <c r="M8298" s="49"/>
    </row>
    <row r="8299" spans="6:13" x14ac:dyDescent="0.25">
      <c r="F8299" t="s">
        <v>8846</v>
      </c>
      <c r="G8299">
        <v>49134</v>
      </c>
      <c r="H8299">
        <v>3459</v>
      </c>
      <c r="I8299" s="25" t="s">
        <v>2695</v>
      </c>
      <c r="J8299" t="s">
        <v>2913</v>
      </c>
      <c r="M8299" s="49"/>
    </row>
    <row r="8300" spans="6:13" x14ac:dyDescent="0.25">
      <c r="F8300" t="s">
        <v>8847</v>
      </c>
      <c r="G8300">
        <v>66798</v>
      </c>
      <c r="H8300">
        <v>10044</v>
      </c>
      <c r="I8300" s="25" t="s">
        <v>3470</v>
      </c>
      <c r="J8300" t="s">
        <v>3843</v>
      </c>
      <c r="M8300" s="49"/>
    </row>
    <row r="8301" spans="6:13" x14ac:dyDescent="0.25">
      <c r="F8301" t="s">
        <v>8848</v>
      </c>
      <c r="G8301">
        <v>94574</v>
      </c>
      <c r="H8301">
        <v>9271</v>
      </c>
      <c r="I8301" s="25" t="s">
        <v>2671</v>
      </c>
      <c r="J8301" t="s">
        <v>2793</v>
      </c>
      <c r="M8301" s="49"/>
    </row>
    <row r="8302" spans="6:13" x14ac:dyDescent="0.25">
      <c r="F8302" t="s">
        <v>8849</v>
      </c>
      <c r="G8302">
        <v>94522</v>
      </c>
      <c r="H8302">
        <v>9279</v>
      </c>
      <c r="I8302" s="25" t="s">
        <v>2671</v>
      </c>
      <c r="J8302" t="s">
        <v>4195</v>
      </c>
      <c r="M8302" s="49"/>
    </row>
    <row r="8303" spans="6:13" x14ac:dyDescent="0.25">
      <c r="F8303" t="s">
        <v>8850</v>
      </c>
      <c r="G8303">
        <v>86757</v>
      </c>
      <c r="H8303">
        <v>9779</v>
      </c>
      <c r="I8303" s="25" t="s">
        <v>2671</v>
      </c>
      <c r="J8303" t="s">
        <v>2901</v>
      </c>
      <c r="M8303" s="49"/>
    </row>
    <row r="8304" spans="6:13" x14ac:dyDescent="0.25">
      <c r="F8304" t="s">
        <v>8851</v>
      </c>
      <c r="G8304">
        <v>55578</v>
      </c>
      <c r="H8304">
        <v>7331</v>
      </c>
      <c r="I8304" s="25" t="s">
        <v>2744</v>
      </c>
      <c r="J8304" t="s">
        <v>2650</v>
      </c>
      <c r="M8304" s="49"/>
    </row>
    <row r="8305" spans="6:13" x14ac:dyDescent="0.25">
      <c r="F8305" t="s">
        <v>8851</v>
      </c>
      <c r="G8305">
        <v>55578</v>
      </c>
      <c r="H8305">
        <v>7339</v>
      </c>
      <c r="I8305" s="25" t="s">
        <v>2744</v>
      </c>
      <c r="J8305" t="s">
        <v>2859</v>
      </c>
      <c r="M8305" s="49"/>
    </row>
    <row r="8306" spans="6:13" x14ac:dyDescent="0.25">
      <c r="F8306" t="s">
        <v>8852</v>
      </c>
      <c r="G8306">
        <v>82499</v>
      </c>
      <c r="H8306">
        <v>9180</v>
      </c>
      <c r="I8306" s="25" t="s">
        <v>2671</v>
      </c>
      <c r="J8306" t="s">
        <v>2768</v>
      </c>
      <c r="M8306" s="49"/>
    </row>
    <row r="8307" spans="6:13" x14ac:dyDescent="0.25">
      <c r="F8307" t="s">
        <v>8853</v>
      </c>
      <c r="G8307">
        <v>66917</v>
      </c>
      <c r="H8307">
        <v>7340</v>
      </c>
      <c r="I8307" s="25" t="s">
        <v>2744</v>
      </c>
      <c r="J8307" t="s">
        <v>3447</v>
      </c>
      <c r="M8307" s="49"/>
    </row>
    <row r="8308" spans="6:13" x14ac:dyDescent="0.25">
      <c r="F8308" t="s">
        <v>8854</v>
      </c>
      <c r="G8308">
        <v>74599</v>
      </c>
      <c r="H8308">
        <v>8127</v>
      </c>
      <c r="I8308" s="25" t="s">
        <v>2639</v>
      </c>
      <c r="J8308" t="s">
        <v>3747</v>
      </c>
      <c r="M8308" s="49"/>
    </row>
    <row r="8309" spans="6:13" x14ac:dyDescent="0.25">
      <c r="F8309" t="s">
        <v>8855</v>
      </c>
      <c r="G8309">
        <v>6528</v>
      </c>
      <c r="H8309">
        <v>15087</v>
      </c>
      <c r="I8309" s="25" t="s">
        <v>2862</v>
      </c>
      <c r="J8309" t="s">
        <v>2945</v>
      </c>
      <c r="M8309" s="49"/>
    </row>
    <row r="8310" spans="6:13" x14ac:dyDescent="0.25">
      <c r="F8310" t="s">
        <v>8855</v>
      </c>
      <c r="G8310">
        <v>6528</v>
      </c>
      <c r="H8310">
        <v>15087</v>
      </c>
      <c r="I8310" s="25" t="s">
        <v>2862</v>
      </c>
      <c r="J8310" t="s">
        <v>2945</v>
      </c>
      <c r="M8310" s="49"/>
    </row>
    <row r="8311" spans="6:13" x14ac:dyDescent="0.25">
      <c r="F8311" t="s">
        <v>8856</v>
      </c>
      <c r="G8311">
        <v>65396</v>
      </c>
      <c r="H8311">
        <v>6439</v>
      </c>
      <c r="I8311" s="25" t="s">
        <v>2667</v>
      </c>
      <c r="J8311" t="s">
        <v>2668</v>
      </c>
      <c r="M8311" s="49"/>
    </row>
    <row r="8312" spans="6:13" x14ac:dyDescent="0.25">
      <c r="F8312" t="s">
        <v>8857</v>
      </c>
      <c r="G8312">
        <v>85469</v>
      </c>
      <c r="H8312">
        <v>9177</v>
      </c>
      <c r="I8312" s="25" t="s">
        <v>2671</v>
      </c>
      <c r="J8312" t="s">
        <v>3536</v>
      </c>
      <c r="M8312" s="49"/>
    </row>
    <row r="8313" spans="6:13" x14ac:dyDescent="0.25">
      <c r="F8313" t="s">
        <v>8858</v>
      </c>
      <c r="G8313">
        <v>96194</v>
      </c>
      <c r="H8313">
        <v>9471</v>
      </c>
      <c r="I8313" s="25" t="s">
        <v>2671</v>
      </c>
      <c r="J8313" t="s">
        <v>3013</v>
      </c>
      <c r="M8313" s="49"/>
    </row>
    <row r="8314" spans="6:13" x14ac:dyDescent="0.25">
      <c r="F8314" t="s">
        <v>8859</v>
      </c>
      <c r="G8314">
        <v>54578</v>
      </c>
      <c r="H8314">
        <v>7233</v>
      </c>
      <c r="I8314" s="25" t="s">
        <v>2744</v>
      </c>
      <c r="J8314" t="s">
        <v>3037</v>
      </c>
      <c r="M8314" s="49"/>
    </row>
    <row r="8315" spans="6:13" x14ac:dyDescent="0.25">
      <c r="F8315" t="s">
        <v>8859</v>
      </c>
      <c r="G8315">
        <v>54578</v>
      </c>
      <c r="H8315">
        <v>7233</v>
      </c>
      <c r="I8315" s="25" t="s">
        <v>2744</v>
      </c>
      <c r="J8315" t="s">
        <v>3037</v>
      </c>
      <c r="M8315" s="49"/>
    </row>
    <row r="8316" spans="6:13" x14ac:dyDescent="0.25">
      <c r="F8316" t="s">
        <v>8859</v>
      </c>
      <c r="G8316">
        <v>54578</v>
      </c>
      <c r="H8316">
        <v>7233</v>
      </c>
      <c r="I8316" s="25" t="s">
        <v>2744</v>
      </c>
      <c r="J8316" t="s">
        <v>3037</v>
      </c>
      <c r="M8316" s="49"/>
    </row>
    <row r="8317" spans="6:13" x14ac:dyDescent="0.25">
      <c r="F8317" t="s">
        <v>8860</v>
      </c>
      <c r="G8317">
        <v>29664</v>
      </c>
      <c r="H8317">
        <v>3358</v>
      </c>
      <c r="I8317" s="25" t="s">
        <v>2695</v>
      </c>
      <c r="J8317" t="s">
        <v>2992</v>
      </c>
      <c r="M8317" s="49"/>
    </row>
    <row r="8318" spans="6:13" x14ac:dyDescent="0.25">
      <c r="F8318" t="s">
        <v>8861</v>
      </c>
      <c r="G8318">
        <v>87448</v>
      </c>
      <c r="H8318">
        <v>9780</v>
      </c>
      <c r="I8318" s="25" t="s">
        <v>2671</v>
      </c>
      <c r="J8318" t="s">
        <v>2899</v>
      </c>
      <c r="M8318" s="49"/>
    </row>
    <row r="8319" spans="6:13" x14ac:dyDescent="0.25">
      <c r="F8319" t="s">
        <v>8862</v>
      </c>
      <c r="G8319">
        <v>99880</v>
      </c>
      <c r="H8319">
        <v>16067</v>
      </c>
      <c r="I8319" s="25" t="s">
        <v>3005</v>
      </c>
      <c r="J8319" t="s">
        <v>2776</v>
      </c>
      <c r="M8319" s="49"/>
    </row>
    <row r="8320" spans="6:13" x14ac:dyDescent="0.25">
      <c r="F8320" t="s">
        <v>8863</v>
      </c>
      <c r="G8320">
        <v>85137</v>
      </c>
      <c r="H8320">
        <v>9176</v>
      </c>
      <c r="I8320" s="25" t="s">
        <v>2671</v>
      </c>
      <c r="J8320" t="s">
        <v>2723</v>
      </c>
      <c r="M8320" s="49"/>
    </row>
    <row r="8321" spans="6:13" x14ac:dyDescent="0.25">
      <c r="F8321" t="s">
        <v>8864</v>
      </c>
      <c r="G8321">
        <v>45731</v>
      </c>
      <c r="H8321">
        <v>5562</v>
      </c>
      <c r="I8321" s="25" t="s">
        <v>2644</v>
      </c>
      <c r="J8321" t="s">
        <v>2939</v>
      </c>
      <c r="M8321" s="49"/>
    </row>
    <row r="8322" spans="6:13" x14ac:dyDescent="0.25">
      <c r="F8322" t="s">
        <v>8865</v>
      </c>
      <c r="G8322">
        <v>75045</v>
      </c>
      <c r="H8322">
        <v>8215</v>
      </c>
      <c r="I8322" s="25" t="s">
        <v>2639</v>
      </c>
      <c r="J8322" t="s">
        <v>3345</v>
      </c>
      <c r="M8322" s="49"/>
    </row>
    <row r="8323" spans="6:13" x14ac:dyDescent="0.25">
      <c r="F8323" t="s">
        <v>8866</v>
      </c>
      <c r="G8323">
        <v>24997</v>
      </c>
      <c r="H8323">
        <v>1059</v>
      </c>
      <c r="I8323" s="25" t="s">
        <v>2706</v>
      </c>
      <c r="J8323" t="s">
        <v>2975</v>
      </c>
      <c r="M8323" s="49"/>
    </row>
    <row r="8324" spans="6:13" x14ac:dyDescent="0.25">
      <c r="F8324" t="s">
        <v>8867</v>
      </c>
      <c r="G8324">
        <v>16348</v>
      </c>
      <c r="H8324">
        <v>12060</v>
      </c>
      <c r="I8324" s="25" t="s">
        <v>2977</v>
      </c>
      <c r="J8324" t="s">
        <v>2661</v>
      </c>
      <c r="M8324" s="49"/>
    </row>
    <row r="8325" spans="6:13" x14ac:dyDescent="0.25">
      <c r="F8325" t="s">
        <v>8868</v>
      </c>
      <c r="G8325">
        <v>37281</v>
      </c>
      <c r="H8325">
        <v>6636</v>
      </c>
      <c r="I8325" s="25" t="s">
        <v>2667</v>
      </c>
      <c r="J8325" t="s">
        <v>3354</v>
      </c>
      <c r="M8325" s="49"/>
    </row>
    <row r="8326" spans="6:13" x14ac:dyDescent="0.25">
      <c r="F8326" t="s">
        <v>8869</v>
      </c>
      <c r="G8326">
        <v>73117</v>
      </c>
      <c r="H8326">
        <v>8117</v>
      </c>
      <c r="I8326" s="25" t="s">
        <v>2639</v>
      </c>
      <c r="J8326" t="s">
        <v>2710</v>
      </c>
      <c r="M8326" s="49"/>
    </row>
    <row r="8327" spans="6:13" x14ac:dyDescent="0.25">
      <c r="F8327" t="s">
        <v>8870</v>
      </c>
      <c r="G8327">
        <v>88239</v>
      </c>
      <c r="H8327">
        <v>8436</v>
      </c>
      <c r="I8327" s="25" t="s">
        <v>2639</v>
      </c>
      <c r="J8327" t="s">
        <v>2689</v>
      </c>
      <c r="M8327" s="49"/>
    </row>
    <row r="8328" spans="6:13" x14ac:dyDescent="0.25">
      <c r="F8328" t="s">
        <v>8871</v>
      </c>
      <c r="G8328">
        <v>26434</v>
      </c>
      <c r="H8328">
        <v>3455</v>
      </c>
      <c r="I8328" s="25" t="s">
        <v>2695</v>
      </c>
      <c r="J8328" t="s">
        <v>2764</v>
      </c>
      <c r="M8328" s="49"/>
    </row>
    <row r="8329" spans="6:13" x14ac:dyDescent="0.25">
      <c r="F8329" t="s">
        <v>8872</v>
      </c>
      <c r="G8329">
        <v>26486</v>
      </c>
      <c r="H8329">
        <v>3455</v>
      </c>
      <c r="I8329" s="25" t="s">
        <v>2695</v>
      </c>
      <c r="J8329" t="s">
        <v>2764</v>
      </c>
      <c r="M8329" s="49"/>
    </row>
    <row r="8330" spans="6:13" x14ac:dyDescent="0.25">
      <c r="F8330" t="s">
        <v>8873</v>
      </c>
      <c r="G8330">
        <v>24601</v>
      </c>
      <c r="H8330">
        <v>1057</v>
      </c>
      <c r="I8330" s="25" t="s">
        <v>2706</v>
      </c>
      <c r="J8330" t="s">
        <v>2934</v>
      </c>
      <c r="M8330" s="49"/>
    </row>
    <row r="8331" spans="6:13" x14ac:dyDescent="0.25">
      <c r="F8331" t="s">
        <v>8874</v>
      </c>
      <c r="G8331">
        <v>21776</v>
      </c>
      <c r="H8331">
        <v>3352</v>
      </c>
      <c r="I8331" s="25" t="s">
        <v>2695</v>
      </c>
      <c r="J8331" t="s">
        <v>2700</v>
      </c>
      <c r="M8331" s="49"/>
    </row>
    <row r="8332" spans="6:13" x14ac:dyDescent="0.25">
      <c r="F8332" t="s">
        <v>8875</v>
      </c>
      <c r="G8332">
        <v>72827</v>
      </c>
      <c r="H8332">
        <v>8415</v>
      </c>
      <c r="I8332" s="25" t="s">
        <v>2639</v>
      </c>
      <c r="J8332" t="s">
        <v>2946</v>
      </c>
      <c r="M8332" s="49"/>
    </row>
    <row r="8333" spans="6:13" x14ac:dyDescent="0.25">
      <c r="F8333" t="s">
        <v>8876</v>
      </c>
      <c r="G8333">
        <v>39164</v>
      </c>
      <c r="H8333">
        <v>15083</v>
      </c>
      <c r="I8333" s="25" t="s">
        <v>2862</v>
      </c>
      <c r="J8333" t="s">
        <v>2673</v>
      </c>
      <c r="M8333" s="49"/>
    </row>
    <row r="8334" spans="6:13" x14ac:dyDescent="0.25">
      <c r="F8334" t="s">
        <v>8877</v>
      </c>
      <c r="G8334">
        <v>38378</v>
      </c>
      <c r="H8334">
        <v>3154</v>
      </c>
      <c r="I8334" s="25" t="s">
        <v>2695</v>
      </c>
      <c r="J8334" t="s">
        <v>2807</v>
      </c>
      <c r="M8334" s="49"/>
    </row>
    <row r="8335" spans="6:13" x14ac:dyDescent="0.25">
      <c r="F8335" t="s">
        <v>8878</v>
      </c>
      <c r="G8335">
        <v>34414</v>
      </c>
      <c r="H8335">
        <v>5762</v>
      </c>
      <c r="I8335" s="25" t="s">
        <v>2644</v>
      </c>
      <c r="J8335" t="s">
        <v>2824</v>
      </c>
      <c r="M8335" s="49"/>
    </row>
    <row r="8336" spans="6:13" x14ac:dyDescent="0.25">
      <c r="F8336" t="s">
        <v>8879</v>
      </c>
      <c r="G8336">
        <v>26203</v>
      </c>
      <c r="H8336">
        <v>3458</v>
      </c>
      <c r="I8336" s="25" t="s">
        <v>2695</v>
      </c>
      <c r="J8336" t="s">
        <v>2906</v>
      </c>
      <c r="M8336" s="49"/>
    </row>
    <row r="8337" spans="6:13" x14ac:dyDescent="0.25">
      <c r="F8337" t="s">
        <v>8880</v>
      </c>
      <c r="G8337">
        <v>24646</v>
      </c>
      <c r="H8337">
        <v>1058</v>
      </c>
      <c r="I8337" s="25" t="s">
        <v>2706</v>
      </c>
      <c r="J8337" t="s">
        <v>2707</v>
      </c>
      <c r="M8337" s="49"/>
    </row>
    <row r="8338" spans="6:13" x14ac:dyDescent="0.25">
      <c r="F8338" t="s">
        <v>8881</v>
      </c>
      <c r="G8338">
        <v>17192</v>
      </c>
      <c r="H8338">
        <v>13071</v>
      </c>
      <c r="I8338" s="25" t="s">
        <v>2812</v>
      </c>
      <c r="J8338" t="s">
        <v>2712</v>
      </c>
      <c r="M8338" s="49"/>
    </row>
    <row r="8339" spans="6:13" x14ac:dyDescent="0.25">
      <c r="F8339" t="s">
        <v>2775</v>
      </c>
      <c r="G8339">
        <v>48231</v>
      </c>
      <c r="H8339">
        <v>5570</v>
      </c>
      <c r="I8339" s="25" t="s">
        <v>2644</v>
      </c>
      <c r="J8339" t="s">
        <v>2775</v>
      </c>
      <c r="M8339" s="49"/>
    </row>
    <row r="8340" spans="6:13" x14ac:dyDescent="0.25">
      <c r="F8340" t="s">
        <v>8882</v>
      </c>
      <c r="G8340">
        <v>19417</v>
      </c>
      <c r="H8340">
        <v>13074</v>
      </c>
      <c r="I8340" s="25" t="s">
        <v>2812</v>
      </c>
      <c r="J8340" t="s">
        <v>2896</v>
      </c>
      <c r="M8340" s="49"/>
    </row>
    <row r="8341" spans="6:13" x14ac:dyDescent="0.25">
      <c r="F8341" t="s">
        <v>8883</v>
      </c>
      <c r="G8341">
        <v>95485</v>
      </c>
      <c r="H8341">
        <v>9472</v>
      </c>
      <c r="I8341" s="25" t="s">
        <v>2671</v>
      </c>
      <c r="J8341" t="s">
        <v>2801</v>
      </c>
      <c r="M8341" s="49"/>
    </row>
    <row r="8342" spans="6:13" x14ac:dyDescent="0.25">
      <c r="F8342" t="s">
        <v>8883</v>
      </c>
      <c r="G8342">
        <v>95485</v>
      </c>
      <c r="H8342">
        <v>9472</v>
      </c>
      <c r="I8342" s="25" t="s">
        <v>2671</v>
      </c>
      <c r="J8342" t="s">
        <v>2801</v>
      </c>
      <c r="M8342" s="49"/>
    </row>
    <row r="8343" spans="6:13" x14ac:dyDescent="0.25">
      <c r="F8343" t="s">
        <v>8884</v>
      </c>
      <c r="G8343">
        <v>31606</v>
      </c>
      <c r="H8343">
        <v>3256</v>
      </c>
      <c r="I8343" s="25" t="s">
        <v>2695</v>
      </c>
      <c r="J8343" t="s">
        <v>2892</v>
      </c>
      <c r="M8343" s="49"/>
    </row>
    <row r="8344" spans="6:13" x14ac:dyDescent="0.25">
      <c r="F8344" t="s">
        <v>8885</v>
      </c>
      <c r="G8344">
        <v>83627</v>
      </c>
      <c r="H8344">
        <v>9182</v>
      </c>
      <c r="I8344" s="25" t="s">
        <v>2671</v>
      </c>
      <c r="J8344" t="s">
        <v>2875</v>
      </c>
      <c r="M8344" s="49"/>
    </row>
    <row r="8345" spans="6:13" x14ac:dyDescent="0.25">
      <c r="F8345" t="s">
        <v>8886</v>
      </c>
      <c r="G8345">
        <v>59581</v>
      </c>
      <c r="H8345">
        <v>5974</v>
      </c>
      <c r="I8345" s="25" t="s">
        <v>2644</v>
      </c>
      <c r="J8345" t="s">
        <v>2989</v>
      </c>
      <c r="M8345" s="49"/>
    </row>
    <row r="8346" spans="6:13" x14ac:dyDescent="0.25">
      <c r="F8346" t="s">
        <v>8887</v>
      </c>
      <c r="G8346">
        <v>36367</v>
      </c>
      <c r="H8346">
        <v>6535</v>
      </c>
      <c r="I8346" s="25" t="s">
        <v>2667</v>
      </c>
      <c r="J8346" t="s">
        <v>2967</v>
      </c>
      <c r="M8346" s="49"/>
    </row>
    <row r="8347" spans="6:13" x14ac:dyDescent="0.25">
      <c r="F8347" t="s">
        <v>8887</v>
      </c>
      <c r="G8347">
        <v>85456</v>
      </c>
      <c r="H8347">
        <v>9177</v>
      </c>
      <c r="I8347" s="25" t="s">
        <v>2671</v>
      </c>
      <c r="J8347" t="s">
        <v>3536</v>
      </c>
      <c r="M8347" s="49"/>
    </row>
    <row r="8348" spans="6:13" x14ac:dyDescent="0.25">
      <c r="F8348" t="s">
        <v>8888</v>
      </c>
      <c r="G8348">
        <v>88447</v>
      </c>
      <c r="H8348">
        <v>8426</v>
      </c>
      <c r="I8348" s="25" t="s">
        <v>2639</v>
      </c>
      <c r="J8348" t="s">
        <v>2702</v>
      </c>
      <c r="M8348" s="49"/>
    </row>
    <row r="8349" spans="6:13" x14ac:dyDescent="0.25">
      <c r="F8349" t="s">
        <v>8889</v>
      </c>
      <c r="G8349">
        <v>97797</v>
      </c>
      <c r="H8349">
        <v>9672</v>
      </c>
      <c r="I8349" s="25" t="s">
        <v>2671</v>
      </c>
      <c r="J8349" t="s">
        <v>3241</v>
      </c>
      <c r="M8349" s="49"/>
    </row>
    <row r="8350" spans="6:13" x14ac:dyDescent="0.25">
      <c r="F8350" t="s">
        <v>8890</v>
      </c>
      <c r="G8350">
        <v>24647</v>
      </c>
      <c r="H8350">
        <v>1058</v>
      </c>
      <c r="I8350" s="25" t="s">
        <v>2706</v>
      </c>
      <c r="J8350" t="s">
        <v>2707</v>
      </c>
      <c r="M8350" s="49"/>
    </row>
    <row r="8351" spans="6:13" x14ac:dyDescent="0.25">
      <c r="F8351" t="s">
        <v>8891</v>
      </c>
      <c r="G8351">
        <v>38553</v>
      </c>
      <c r="H8351">
        <v>3151</v>
      </c>
      <c r="I8351" s="25" t="s">
        <v>2695</v>
      </c>
      <c r="J8351" t="s">
        <v>2747</v>
      </c>
      <c r="M8351" s="49"/>
    </row>
    <row r="8352" spans="6:13" x14ac:dyDescent="0.25">
      <c r="F8352" t="s">
        <v>8892</v>
      </c>
      <c r="G8352">
        <v>73116</v>
      </c>
      <c r="H8352">
        <v>8117</v>
      </c>
      <c r="I8352" s="25" t="s">
        <v>2639</v>
      </c>
      <c r="J8352" t="s">
        <v>2710</v>
      </c>
      <c r="M8352" s="49"/>
    </row>
    <row r="8353" spans="6:13" x14ac:dyDescent="0.25">
      <c r="F8353" t="s">
        <v>8893</v>
      </c>
      <c r="G8353">
        <v>41849</v>
      </c>
      <c r="H8353">
        <v>5370</v>
      </c>
      <c r="I8353" s="25" t="s">
        <v>2644</v>
      </c>
      <c r="J8353" t="s">
        <v>2804</v>
      </c>
      <c r="M8353" s="49"/>
    </row>
    <row r="8354" spans="6:13" x14ac:dyDescent="0.25">
      <c r="F8354" t="s">
        <v>8894</v>
      </c>
      <c r="G8354">
        <v>88142</v>
      </c>
      <c r="H8354">
        <v>9776</v>
      </c>
      <c r="I8354" s="25" t="s">
        <v>2671</v>
      </c>
      <c r="J8354" t="s">
        <v>5356</v>
      </c>
      <c r="M8354" s="49"/>
    </row>
    <row r="8355" spans="6:13" x14ac:dyDescent="0.25">
      <c r="F8355" t="s">
        <v>8895</v>
      </c>
      <c r="G8355">
        <v>83512</v>
      </c>
      <c r="H8355">
        <v>9187</v>
      </c>
      <c r="I8355" s="25" t="s">
        <v>2671</v>
      </c>
      <c r="J8355" t="s">
        <v>2866</v>
      </c>
      <c r="M8355" s="49"/>
    </row>
    <row r="8356" spans="6:13" x14ac:dyDescent="0.25">
      <c r="F8356" t="s">
        <v>8896</v>
      </c>
      <c r="G8356">
        <v>54332</v>
      </c>
      <c r="H8356">
        <v>7235</v>
      </c>
      <c r="I8356" s="25" t="s">
        <v>2744</v>
      </c>
      <c r="J8356" t="s">
        <v>3016</v>
      </c>
      <c r="M8356" s="49"/>
    </row>
    <row r="8357" spans="6:13" x14ac:dyDescent="0.25">
      <c r="F8357" t="s">
        <v>8897</v>
      </c>
      <c r="G8357">
        <v>97535</v>
      </c>
      <c r="H8357">
        <v>9678</v>
      </c>
      <c r="I8357" s="25" t="s">
        <v>2671</v>
      </c>
      <c r="J8357" t="s">
        <v>3539</v>
      </c>
      <c r="M8357" s="49"/>
    </row>
    <row r="8358" spans="6:13" x14ac:dyDescent="0.25">
      <c r="F8358" t="s">
        <v>8898</v>
      </c>
      <c r="G8358">
        <v>91717</v>
      </c>
      <c r="H8358">
        <v>9571</v>
      </c>
      <c r="I8358" s="25" t="s">
        <v>2671</v>
      </c>
      <c r="J8358" t="s">
        <v>2734</v>
      </c>
      <c r="M8358" s="49"/>
    </row>
    <row r="8359" spans="6:13" x14ac:dyDescent="0.25">
      <c r="F8359" t="s">
        <v>8899</v>
      </c>
      <c r="G8359">
        <v>98634</v>
      </c>
      <c r="H8359">
        <v>16066</v>
      </c>
      <c r="I8359" s="25" t="s">
        <v>3005</v>
      </c>
      <c r="J8359" t="s">
        <v>2979</v>
      </c>
      <c r="M8359" s="49"/>
    </row>
    <row r="8360" spans="6:13" x14ac:dyDescent="0.25">
      <c r="F8360" t="s">
        <v>8900</v>
      </c>
      <c r="G8360">
        <v>29339</v>
      </c>
      <c r="H8360">
        <v>3351</v>
      </c>
      <c r="I8360" s="25" t="s">
        <v>2695</v>
      </c>
      <c r="J8360" t="s">
        <v>2717</v>
      </c>
      <c r="M8360" s="49"/>
    </row>
    <row r="8361" spans="6:13" x14ac:dyDescent="0.25">
      <c r="F8361" t="s">
        <v>8901</v>
      </c>
      <c r="G8361">
        <v>96196</v>
      </c>
      <c r="H8361">
        <v>9471</v>
      </c>
      <c r="I8361" s="25" t="s">
        <v>2671</v>
      </c>
      <c r="J8361" t="s">
        <v>3013</v>
      </c>
      <c r="M8361" s="49"/>
    </row>
    <row r="8362" spans="6:13" x14ac:dyDescent="0.25">
      <c r="F8362" t="s">
        <v>8902</v>
      </c>
      <c r="G8362">
        <v>67319</v>
      </c>
      <c r="H8362">
        <v>7332</v>
      </c>
      <c r="I8362" s="25" t="s">
        <v>2744</v>
      </c>
      <c r="J8362" t="s">
        <v>3061</v>
      </c>
      <c r="M8362" s="49"/>
    </row>
    <row r="8363" spans="6:13" x14ac:dyDescent="0.25">
      <c r="F8363" t="s">
        <v>8903</v>
      </c>
      <c r="G8363">
        <v>54649</v>
      </c>
      <c r="H8363">
        <v>7232</v>
      </c>
      <c r="I8363" s="25" t="s">
        <v>2744</v>
      </c>
      <c r="J8363" t="s">
        <v>2733</v>
      </c>
      <c r="M8363" s="49"/>
    </row>
    <row r="8364" spans="6:13" x14ac:dyDescent="0.25">
      <c r="F8364" t="s">
        <v>8904</v>
      </c>
      <c r="G8364">
        <v>86759</v>
      </c>
      <c r="H8364">
        <v>9779</v>
      </c>
      <c r="I8364" s="25" t="s">
        <v>2671</v>
      </c>
      <c r="J8364" t="s">
        <v>2901</v>
      </c>
      <c r="M8364" s="49"/>
    </row>
    <row r="8365" spans="6:13" x14ac:dyDescent="0.25">
      <c r="F8365" t="s">
        <v>8905</v>
      </c>
      <c r="G8365">
        <v>25795</v>
      </c>
      <c r="H8365">
        <v>1051</v>
      </c>
      <c r="I8365" s="25" t="s">
        <v>2706</v>
      </c>
      <c r="J8365" t="s">
        <v>2718</v>
      </c>
      <c r="M8365" s="49"/>
    </row>
    <row r="8366" spans="6:13" x14ac:dyDescent="0.25">
      <c r="F8366" t="s">
        <v>8906</v>
      </c>
      <c r="G8366">
        <v>22880</v>
      </c>
      <c r="H8366">
        <v>1056</v>
      </c>
      <c r="I8366" s="25" t="s">
        <v>2706</v>
      </c>
      <c r="J8366" t="s">
        <v>2932</v>
      </c>
      <c r="M8366" s="49"/>
    </row>
    <row r="8367" spans="6:13" x14ac:dyDescent="0.25">
      <c r="F8367" t="s">
        <v>8907</v>
      </c>
      <c r="G8367">
        <v>30900</v>
      </c>
      <c r="H8367">
        <v>3241</v>
      </c>
      <c r="I8367" s="25" t="s">
        <v>2695</v>
      </c>
      <c r="J8367" t="s">
        <v>2942</v>
      </c>
      <c r="M8367" s="49"/>
    </row>
    <row r="8368" spans="6:13" x14ac:dyDescent="0.25">
      <c r="F8368" t="s">
        <v>8908</v>
      </c>
      <c r="G8368">
        <v>26826</v>
      </c>
      <c r="H8368">
        <v>3457</v>
      </c>
      <c r="I8368" s="25" t="s">
        <v>2695</v>
      </c>
      <c r="J8368" t="s">
        <v>2841</v>
      </c>
      <c r="M8368" s="49"/>
    </row>
    <row r="8369" spans="6:13" x14ac:dyDescent="0.25">
      <c r="F8369" t="s">
        <v>8909</v>
      </c>
      <c r="G8369">
        <v>24999</v>
      </c>
      <c r="H8369">
        <v>1059</v>
      </c>
      <c r="I8369" s="25" t="s">
        <v>2706</v>
      </c>
      <c r="J8369" t="s">
        <v>2975</v>
      </c>
      <c r="M8369" s="49"/>
    </row>
    <row r="8370" spans="6:13" x14ac:dyDescent="0.25">
      <c r="F8370" t="s">
        <v>8910</v>
      </c>
      <c r="G8370">
        <v>47652</v>
      </c>
      <c r="H8370">
        <v>5154</v>
      </c>
      <c r="I8370" s="25" t="s">
        <v>2644</v>
      </c>
      <c r="J8370" t="s">
        <v>2835</v>
      </c>
      <c r="M8370" s="49"/>
    </row>
    <row r="8371" spans="6:13" x14ac:dyDescent="0.25">
      <c r="F8371" t="s">
        <v>8911</v>
      </c>
      <c r="G8371">
        <v>39356</v>
      </c>
      <c r="H8371">
        <v>15083</v>
      </c>
      <c r="I8371" s="25" t="s">
        <v>2862</v>
      </c>
      <c r="J8371" t="s">
        <v>2673</v>
      </c>
      <c r="M8371" s="49"/>
    </row>
    <row r="8372" spans="6:13" x14ac:dyDescent="0.25">
      <c r="F8372" t="s">
        <v>8912</v>
      </c>
      <c r="G8372">
        <v>41844</v>
      </c>
      <c r="H8372">
        <v>5370</v>
      </c>
      <c r="I8372" s="25" t="s">
        <v>2644</v>
      </c>
      <c r="J8372" t="s">
        <v>2804</v>
      </c>
      <c r="M8372" s="49"/>
    </row>
    <row r="8373" spans="6:13" x14ac:dyDescent="0.25">
      <c r="F8373" t="s">
        <v>8913</v>
      </c>
      <c r="G8373">
        <v>38828</v>
      </c>
      <c r="H8373">
        <v>15085</v>
      </c>
      <c r="I8373" s="25" t="s">
        <v>2862</v>
      </c>
      <c r="J8373" t="s">
        <v>2799</v>
      </c>
      <c r="M8373" s="49"/>
    </row>
    <row r="8374" spans="6:13" x14ac:dyDescent="0.25">
      <c r="F8374" t="s">
        <v>8914</v>
      </c>
      <c r="G8374">
        <v>94110</v>
      </c>
      <c r="H8374">
        <v>9275</v>
      </c>
      <c r="I8374" s="25" t="s">
        <v>2671</v>
      </c>
      <c r="J8374" t="s">
        <v>2819</v>
      </c>
      <c r="M8374" s="49"/>
    </row>
    <row r="8375" spans="6:13" x14ac:dyDescent="0.25">
      <c r="F8375" t="s">
        <v>8915</v>
      </c>
      <c r="G8375">
        <v>78564</v>
      </c>
      <c r="H8375">
        <v>8327</v>
      </c>
      <c r="I8375" s="25" t="s">
        <v>2639</v>
      </c>
      <c r="J8375" t="s">
        <v>2898</v>
      </c>
      <c r="M8375" s="49"/>
    </row>
    <row r="8376" spans="6:13" x14ac:dyDescent="0.25">
      <c r="F8376" t="s">
        <v>8916</v>
      </c>
      <c r="G8376">
        <v>1829</v>
      </c>
      <c r="H8376">
        <v>14628</v>
      </c>
      <c r="I8376" s="25" t="s">
        <v>2756</v>
      </c>
      <c r="J8376" t="s">
        <v>2968</v>
      </c>
      <c r="M8376" s="49"/>
    </row>
    <row r="8377" spans="6:13" x14ac:dyDescent="0.25">
      <c r="F8377" t="s">
        <v>8917</v>
      </c>
      <c r="G8377">
        <v>56653</v>
      </c>
      <c r="H8377">
        <v>7131</v>
      </c>
      <c r="I8377" s="25" t="s">
        <v>2744</v>
      </c>
      <c r="J8377" t="s">
        <v>2643</v>
      </c>
      <c r="M8377" s="49"/>
    </row>
    <row r="8378" spans="6:13" x14ac:dyDescent="0.25">
      <c r="F8378" t="s">
        <v>8917</v>
      </c>
      <c r="G8378">
        <v>79664</v>
      </c>
      <c r="H8378">
        <v>8337</v>
      </c>
      <c r="I8378" s="25" t="s">
        <v>2639</v>
      </c>
      <c r="J8378" t="s">
        <v>2869</v>
      </c>
      <c r="M8378" s="49"/>
    </row>
    <row r="8379" spans="6:13" x14ac:dyDescent="0.25">
      <c r="F8379" t="s">
        <v>8918</v>
      </c>
      <c r="G8379">
        <v>37287</v>
      </c>
      <c r="H8379">
        <v>6636</v>
      </c>
      <c r="I8379" s="25" t="s">
        <v>2667</v>
      </c>
      <c r="J8379" t="s">
        <v>3354</v>
      </c>
      <c r="M8379" s="49"/>
    </row>
    <row r="8380" spans="6:13" x14ac:dyDescent="0.25">
      <c r="F8380" t="s">
        <v>8919</v>
      </c>
      <c r="G8380">
        <v>61273</v>
      </c>
      <c r="H8380">
        <v>6434</v>
      </c>
      <c r="I8380" s="25" t="s">
        <v>2667</v>
      </c>
      <c r="J8380" t="s">
        <v>3285</v>
      </c>
      <c r="M8380" s="49"/>
    </row>
    <row r="8381" spans="6:13" x14ac:dyDescent="0.25">
      <c r="F8381" t="s">
        <v>8920</v>
      </c>
      <c r="G8381">
        <v>86517</v>
      </c>
      <c r="H8381">
        <v>9772</v>
      </c>
      <c r="I8381" s="25" t="s">
        <v>2671</v>
      </c>
      <c r="J8381" t="s">
        <v>2738</v>
      </c>
      <c r="M8381" s="49"/>
    </row>
    <row r="8382" spans="6:13" x14ac:dyDescent="0.25">
      <c r="F8382" t="s">
        <v>8921</v>
      </c>
      <c r="G8382">
        <v>63879</v>
      </c>
      <c r="H8382">
        <v>9671</v>
      </c>
      <c r="I8382" s="25" t="s">
        <v>2671</v>
      </c>
      <c r="J8382" t="s">
        <v>3074</v>
      </c>
      <c r="M8382" s="49"/>
    </row>
    <row r="8383" spans="6:13" x14ac:dyDescent="0.25">
      <c r="F8383" t="s">
        <v>8922</v>
      </c>
      <c r="G8383">
        <v>86706</v>
      </c>
      <c r="H8383">
        <v>9185</v>
      </c>
      <c r="I8383" s="25" t="s">
        <v>2671</v>
      </c>
      <c r="J8383" t="s">
        <v>3136</v>
      </c>
      <c r="M8383" s="49"/>
    </row>
    <row r="8384" spans="6:13" x14ac:dyDescent="0.25">
      <c r="F8384" t="s">
        <v>8923</v>
      </c>
      <c r="G8384">
        <v>85258</v>
      </c>
      <c r="H8384">
        <v>9174</v>
      </c>
      <c r="I8384" s="25" t="s">
        <v>2671</v>
      </c>
      <c r="J8384" t="s">
        <v>3066</v>
      </c>
      <c r="M8384" s="49"/>
    </row>
    <row r="8385" spans="6:13" x14ac:dyDescent="0.25">
      <c r="F8385" t="s">
        <v>8924</v>
      </c>
      <c r="G8385">
        <v>7570</v>
      </c>
      <c r="H8385">
        <v>16076</v>
      </c>
      <c r="I8385" s="25" t="s">
        <v>3005</v>
      </c>
      <c r="J8385" t="s">
        <v>3204</v>
      </c>
      <c r="M8385" s="49"/>
    </row>
    <row r="8386" spans="6:13" x14ac:dyDescent="0.25">
      <c r="F8386" t="s">
        <v>8925</v>
      </c>
      <c r="G8386">
        <v>92637</v>
      </c>
      <c r="H8386">
        <v>9363</v>
      </c>
      <c r="I8386" s="25" t="s">
        <v>2671</v>
      </c>
      <c r="J8386" t="s">
        <v>8926</v>
      </c>
      <c r="M8386" s="49"/>
    </row>
    <row r="8387" spans="6:13" x14ac:dyDescent="0.25">
      <c r="F8387" t="s">
        <v>8925</v>
      </c>
      <c r="G8387">
        <v>92637</v>
      </c>
      <c r="H8387">
        <v>9374</v>
      </c>
      <c r="I8387" s="25" t="s">
        <v>2671</v>
      </c>
      <c r="J8387" t="s">
        <v>3041</v>
      </c>
      <c r="M8387" s="49"/>
    </row>
    <row r="8388" spans="6:13" x14ac:dyDescent="0.25">
      <c r="F8388" t="s">
        <v>8927</v>
      </c>
      <c r="G8388">
        <v>91746</v>
      </c>
      <c r="H8388">
        <v>9571</v>
      </c>
      <c r="I8388" s="25" t="s">
        <v>2671</v>
      </c>
      <c r="J8388" t="s">
        <v>2734</v>
      </c>
      <c r="M8388" s="49"/>
    </row>
    <row r="8389" spans="6:13" x14ac:dyDescent="0.25">
      <c r="F8389" t="s">
        <v>8928</v>
      </c>
      <c r="G8389">
        <v>95466</v>
      </c>
      <c r="H8389">
        <v>9472</v>
      </c>
      <c r="I8389" s="25" t="s">
        <v>2671</v>
      </c>
      <c r="J8389" t="s">
        <v>2801</v>
      </c>
      <c r="M8389" s="49"/>
    </row>
    <row r="8390" spans="6:13" x14ac:dyDescent="0.25">
      <c r="F8390" t="s">
        <v>8929</v>
      </c>
      <c r="G8390">
        <v>89197</v>
      </c>
      <c r="H8390">
        <v>8425</v>
      </c>
      <c r="I8390" s="25" t="s">
        <v>2639</v>
      </c>
      <c r="J8390" t="s">
        <v>2648</v>
      </c>
      <c r="M8390" s="49"/>
    </row>
    <row r="8391" spans="6:13" x14ac:dyDescent="0.25">
      <c r="F8391" t="s">
        <v>8930</v>
      </c>
      <c r="G8391">
        <v>67475</v>
      </c>
      <c r="H8391">
        <v>7332</v>
      </c>
      <c r="I8391" s="25" t="s">
        <v>2744</v>
      </c>
      <c r="J8391" t="s">
        <v>3061</v>
      </c>
      <c r="M8391" s="49"/>
    </row>
    <row r="8392" spans="6:13" x14ac:dyDescent="0.25">
      <c r="F8392" t="s">
        <v>8931</v>
      </c>
      <c r="G8392">
        <v>96279</v>
      </c>
      <c r="H8392">
        <v>9473</v>
      </c>
      <c r="I8392" s="25" t="s">
        <v>2671</v>
      </c>
      <c r="J8392" t="s">
        <v>2798</v>
      </c>
      <c r="M8392" s="49"/>
    </row>
    <row r="8393" spans="6:13" x14ac:dyDescent="0.25">
      <c r="F8393" t="s">
        <v>8932</v>
      </c>
      <c r="G8393">
        <v>93495</v>
      </c>
      <c r="H8393">
        <v>9372</v>
      </c>
      <c r="I8393" s="25" t="s">
        <v>2671</v>
      </c>
      <c r="J8393" t="s">
        <v>3144</v>
      </c>
      <c r="M8393" s="49"/>
    </row>
    <row r="8394" spans="6:13" x14ac:dyDescent="0.25">
      <c r="F8394" t="s">
        <v>8932</v>
      </c>
      <c r="G8394">
        <v>92557</v>
      </c>
      <c r="H8394">
        <v>9376</v>
      </c>
      <c r="I8394" s="25" t="s">
        <v>2671</v>
      </c>
      <c r="J8394" t="s">
        <v>3011</v>
      </c>
      <c r="M8394" s="49"/>
    </row>
    <row r="8395" spans="6:13" x14ac:dyDescent="0.25">
      <c r="F8395" t="s">
        <v>8933</v>
      </c>
      <c r="G8395">
        <v>91249</v>
      </c>
      <c r="H8395">
        <v>9371</v>
      </c>
      <c r="I8395" s="25" t="s">
        <v>2671</v>
      </c>
      <c r="J8395" t="s">
        <v>3090</v>
      </c>
      <c r="M8395" s="49"/>
    </row>
    <row r="8396" spans="6:13" x14ac:dyDescent="0.25">
      <c r="F8396" t="s">
        <v>8934</v>
      </c>
      <c r="G8396">
        <v>91629</v>
      </c>
      <c r="H8396">
        <v>9571</v>
      </c>
      <c r="I8396" s="25" t="s">
        <v>2671</v>
      </c>
      <c r="J8396" t="s">
        <v>2734</v>
      </c>
      <c r="M8396" s="49"/>
    </row>
    <row r="8397" spans="6:13" x14ac:dyDescent="0.25">
      <c r="F8397" t="s">
        <v>8935</v>
      </c>
      <c r="G8397">
        <v>92729</v>
      </c>
      <c r="H8397">
        <v>9374</v>
      </c>
      <c r="I8397" s="25" t="s">
        <v>2671</v>
      </c>
      <c r="J8397" t="s">
        <v>3041</v>
      </c>
      <c r="M8397" s="49"/>
    </row>
    <row r="8398" spans="6:13" x14ac:dyDescent="0.25">
      <c r="F8398" t="s">
        <v>8936</v>
      </c>
      <c r="G8398">
        <v>84107</v>
      </c>
      <c r="H8398">
        <v>9274</v>
      </c>
      <c r="I8398" s="25" t="s">
        <v>2671</v>
      </c>
      <c r="J8398" t="s">
        <v>2753</v>
      </c>
      <c r="M8398" s="49"/>
    </row>
    <row r="8399" spans="6:13" x14ac:dyDescent="0.25">
      <c r="F8399" t="s">
        <v>8937</v>
      </c>
      <c r="G8399">
        <v>97990</v>
      </c>
      <c r="H8399">
        <v>8128</v>
      </c>
      <c r="I8399" s="25" t="s">
        <v>2639</v>
      </c>
      <c r="J8399" t="s">
        <v>2796</v>
      </c>
      <c r="M8399" s="49"/>
    </row>
    <row r="8400" spans="6:13" x14ac:dyDescent="0.25">
      <c r="F8400" t="s">
        <v>8938</v>
      </c>
      <c r="G8400">
        <v>86947</v>
      </c>
      <c r="H8400">
        <v>9181</v>
      </c>
      <c r="I8400" s="25" t="s">
        <v>2671</v>
      </c>
      <c r="J8400" t="s">
        <v>3126</v>
      </c>
      <c r="M8400" s="49"/>
    </row>
    <row r="8401" spans="6:13" x14ac:dyDescent="0.25">
      <c r="F8401" t="s">
        <v>8939</v>
      </c>
      <c r="G8401">
        <v>79576</v>
      </c>
      <c r="H8401">
        <v>8336</v>
      </c>
      <c r="I8401" s="25" t="s">
        <v>2639</v>
      </c>
      <c r="J8401" t="s">
        <v>2848</v>
      </c>
      <c r="M8401" s="49"/>
    </row>
    <row r="8402" spans="6:13" x14ac:dyDescent="0.25">
      <c r="F8402" t="s">
        <v>8940</v>
      </c>
      <c r="G8402">
        <v>71263</v>
      </c>
      <c r="H8402">
        <v>8115</v>
      </c>
      <c r="I8402" s="25" t="s">
        <v>2639</v>
      </c>
      <c r="J8402" t="s">
        <v>2843</v>
      </c>
      <c r="M8402" s="49"/>
    </row>
    <row r="8403" spans="6:13" x14ac:dyDescent="0.25">
      <c r="F8403" t="s">
        <v>8941</v>
      </c>
      <c r="G8403">
        <v>71093</v>
      </c>
      <c r="H8403">
        <v>8115</v>
      </c>
      <c r="I8403" s="25" t="s">
        <v>2639</v>
      </c>
      <c r="J8403" t="s">
        <v>2843</v>
      </c>
      <c r="M8403" s="49"/>
    </row>
    <row r="8404" spans="6:13" x14ac:dyDescent="0.25">
      <c r="F8404" t="s">
        <v>8942</v>
      </c>
      <c r="G8404">
        <v>63937</v>
      </c>
      <c r="H8404">
        <v>9676</v>
      </c>
      <c r="I8404" s="25" t="s">
        <v>2671</v>
      </c>
      <c r="J8404" t="s">
        <v>3002</v>
      </c>
      <c r="M8404" s="49"/>
    </row>
    <row r="8405" spans="6:13" x14ac:dyDescent="0.25">
      <c r="F8405" t="s">
        <v>8943</v>
      </c>
      <c r="G8405">
        <v>35781</v>
      </c>
      <c r="H8405">
        <v>6533</v>
      </c>
      <c r="I8405" s="25" t="s">
        <v>2667</v>
      </c>
      <c r="J8405" t="s">
        <v>3250</v>
      </c>
      <c r="M8405" s="49"/>
    </row>
    <row r="8406" spans="6:13" x14ac:dyDescent="0.25">
      <c r="F8406" t="s">
        <v>8944</v>
      </c>
      <c r="G8406">
        <v>72367</v>
      </c>
      <c r="H8406">
        <v>8417</v>
      </c>
      <c r="I8406" s="25" t="s">
        <v>2639</v>
      </c>
      <c r="J8406" t="s">
        <v>2890</v>
      </c>
      <c r="M8406" s="49"/>
    </row>
    <row r="8407" spans="6:13" x14ac:dyDescent="0.25">
      <c r="F8407" t="s">
        <v>8945</v>
      </c>
      <c r="G8407">
        <v>55413</v>
      </c>
      <c r="H8407">
        <v>7339</v>
      </c>
      <c r="I8407" s="25" t="s">
        <v>2744</v>
      </c>
      <c r="J8407" t="s">
        <v>2859</v>
      </c>
      <c r="M8407" s="49"/>
    </row>
    <row r="8408" spans="6:13" x14ac:dyDescent="0.25">
      <c r="F8408" t="s">
        <v>8946</v>
      </c>
      <c r="G8408">
        <v>67685</v>
      </c>
      <c r="H8408">
        <v>7335</v>
      </c>
      <c r="I8408" s="25" t="s">
        <v>2744</v>
      </c>
      <c r="J8408" t="s">
        <v>3464</v>
      </c>
      <c r="M8408" s="49"/>
    </row>
    <row r="8409" spans="6:13" x14ac:dyDescent="0.25">
      <c r="F8409" t="s">
        <v>8947</v>
      </c>
      <c r="G8409">
        <v>91365</v>
      </c>
      <c r="H8409">
        <v>9474</v>
      </c>
      <c r="I8409" s="25" t="s">
        <v>2671</v>
      </c>
      <c r="J8409" t="s">
        <v>4313</v>
      </c>
      <c r="M8409" s="49"/>
    </row>
    <row r="8410" spans="6:13" x14ac:dyDescent="0.25">
      <c r="F8410" t="s">
        <v>8948</v>
      </c>
      <c r="G8410">
        <v>88171</v>
      </c>
      <c r="H8410">
        <v>9776</v>
      </c>
      <c r="I8410" s="25" t="s">
        <v>2671</v>
      </c>
      <c r="J8410" t="s">
        <v>5356</v>
      </c>
      <c r="M8410" s="49"/>
    </row>
    <row r="8411" spans="6:13" x14ac:dyDescent="0.25">
      <c r="F8411" t="s">
        <v>8949</v>
      </c>
      <c r="G8411">
        <v>53919</v>
      </c>
      <c r="H8411">
        <v>5366</v>
      </c>
      <c r="I8411" s="25" t="s">
        <v>2644</v>
      </c>
      <c r="J8411" t="s">
        <v>2748</v>
      </c>
      <c r="M8411" s="49"/>
    </row>
    <row r="8412" spans="6:13" x14ac:dyDescent="0.25">
      <c r="F8412" t="s">
        <v>8950</v>
      </c>
      <c r="G8412">
        <v>79809</v>
      </c>
      <c r="H8412">
        <v>8337</v>
      </c>
      <c r="I8412" s="25" t="s">
        <v>2639</v>
      </c>
      <c r="J8412" t="s">
        <v>2869</v>
      </c>
      <c r="M8412" s="49"/>
    </row>
    <row r="8413" spans="6:13" x14ac:dyDescent="0.25">
      <c r="F8413" t="s">
        <v>8951</v>
      </c>
      <c r="G8413">
        <v>73235</v>
      </c>
      <c r="H8413">
        <v>8116</v>
      </c>
      <c r="I8413" s="25" t="s">
        <v>2639</v>
      </c>
      <c r="J8413" t="s">
        <v>2834</v>
      </c>
      <c r="M8413" s="49"/>
    </row>
    <row r="8414" spans="6:13" x14ac:dyDescent="0.25">
      <c r="F8414" t="s">
        <v>8952</v>
      </c>
      <c r="G8414">
        <v>82362</v>
      </c>
      <c r="H8414">
        <v>9190</v>
      </c>
      <c r="I8414" s="25" t="s">
        <v>2671</v>
      </c>
      <c r="J8414" t="s">
        <v>3038</v>
      </c>
      <c r="M8414" s="49"/>
    </row>
    <row r="8415" spans="6:13" x14ac:dyDescent="0.25">
      <c r="F8415" t="s">
        <v>8953</v>
      </c>
      <c r="G8415">
        <v>35789</v>
      </c>
      <c r="H8415">
        <v>6533</v>
      </c>
      <c r="I8415" s="25" t="s">
        <v>2667</v>
      </c>
      <c r="J8415" t="s">
        <v>3250</v>
      </c>
      <c r="M8415" s="49"/>
    </row>
    <row r="8416" spans="6:13" x14ac:dyDescent="0.25">
      <c r="F8416" t="s">
        <v>8954</v>
      </c>
      <c r="G8416">
        <v>61276</v>
      </c>
      <c r="H8416">
        <v>6434</v>
      </c>
      <c r="I8416" s="25" t="s">
        <v>2667</v>
      </c>
      <c r="J8416" t="s">
        <v>3285</v>
      </c>
      <c r="M8416" s="49"/>
    </row>
    <row r="8417" spans="6:13" x14ac:dyDescent="0.25">
      <c r="F8417" t="s">
        <v>8955</v>
      </c>
      <c r="G8417">
        <v>91744</v>
      </c>
      <c r="H8417">
        <v>9571</v>
      </c>
      <c r="I8417" s="25" t="s">
        <v>2671</v>
      </c>
      <c r="J8417" t="s">
        <v>2734</v>
      </c>
      <c r="M8417" s="49"/>
    </row>
    <row r="8418" spans="6:13" x14ac:dyDescent="0.25">
      <c r="F8418" t="s">
        <v>8956</v>
      </c>
      <c r="G8418">
        <v>99428</v>
      </c>
      <c r="H8418">
        <v>16055</v>
      </c>
      <c r="I8418" s="25" t="s">
        <v>3005</v>
      </c>
      <c r="J8418" t="s">
        <v>8957</v>
      </c>
      <c r="M8418" s="49"/>
    </row>
    <row r="8419" spans="6:13" x14ac:dyDescent="0.25">
      <c r="F8419" t="s">
        <v>8956</v>
      </c>
      <c r="G8419">
        <v>99425</v>
      </c>
      <c r="H8419">
        <v>16055</v>
      </c>
      <c r="I8419" s="25" t="s">
        <v>3005</v>
      </c>
      <c r="J8419" t="s">
        <v>8957</v>
      </c>
      <c r="M8419" s="49"/>
    </row>
    <row r="8420" spans="6:13" x14ac:dyDescent="0.25">
      <c r="F8420" t="s">
        <v>8956</v>
      </c>
      <c r="G8420">
        <v>99427</v>
      </c>
      <c r="H8420">
        <v>16055</v>
      </c>
      <c r="I8420" s="25" t="s">
        <v>3005</v>
      </c>
      <c r="J8420" t="s">
        <v>8957</v>
      </c>
      <c r="M8420" s="49"/>
    </row>
    <row r="8421" spans="6:13" x14ac:dyDescent="0.25">
      <c r="F8421" t="s">
        <v>8956</v>
      </c>
      <c r="G8421">
        <v>99423</v>
      </c>
      <c r="H8421">
        <v>16055</v>
      </c>
      <c r="I8421" s="25" t="s">
        <v>3005</v>
      </c>
      <c r="J8421" t="s">
        <v>8957</v>
      </c>
      <c r="M8421" s="49"/>
    </row>
    <row r="8422" spans="6:13" x14ac:dyDescent="0.25">
      <c r="F8422" t="s">
        <v>8956</v>
      </c>
      <c r="G8422">
        <v>99428</v>
      </c>
      <c r="H8422">
        <v>16071</v>
      </c>
      <c r="I8422" s="25" t="s">
        <v>3005</v>
      </c>
      <c r="J8422" t="s">
        <v>3129</v>
      </c>
      <c r="M8422" s="49"/>
    </row>
    <row r="8423" spans="6:13" x14ac:dyDescent="0.25">
      <c r="F8423" t="s">
        <v>8958</v>
      </c>
      <c r="G8423">
        <v>35096</v>
      </c>
      <c r="H8423">
        <v>6534</v>
      </c>
      <c r="I8423" s="25" t="s">
        <v>2667</v>
      </c>
      <c r="J8423" t="s">
        <v>3092</v>
      </c>
      <c r="M8423" s="49"/>
    </row>
    <row r="8424" spans="6:13" x14ac:dyDescent="0.25">
      <c r="F8424" t="s">
        <v>8959</v>
      </c>
      <c r="G8424">
        <v>35796</v>
      </c>
      <c r="H8424">
        <v>6533</v>
      </c>
      <c r="I8424" s="25" t="s">
        <v>2667</v>
      </c>
      <c r="J8424" t="s">
        <v>3250</v>
      </c>
      <c r="M8424" s="49"/>
    </row>
    <row r="8425" spans="6:13" x14ac:dyDescent="0.25">
      <c r="F8425" t="s">
        <v>8960</v>
      </c>
      <c r="G8425">
        <v>1689</v>
      </c>
      <c r="H8425">
        <v>14627</v>
      </c>
      <c r="I8425" s="25" t="s">
        <v>2756</v>
      </c>
      <c r="J8425" t="s">
        <v>2872</v>
      </c>
      <c r="M8425" s="49"/>
    </row>
    <row r="8426" spans="6:13" x14ac:dyDescent="0.25">
      <c r="F8426" t="s">
        <v>8961</v>
      </c>
      <c r="G8426">
        <v>76356</v>
      </c>
      <c r="H8426">
        <v>8215</v>
      </c>
      <c r="I8426" s="25" t="s">
        <v>2639</v>
      </c>
      <c r="J8426" t="s">
        <v>3345</v>
      </c>
      <c r="M8426" s="49"/>
    </row>
    <row r="8427" spans="6:13" x14ac:dyDescent="0.25">
      <c r="F8427" t="s">
        <v>8961</v>
      </c>
      <c r="G8427">
        <v>88250</v>
      </c>
      <c r="H8427">
        <v>8436</v>
      </c>
      <c r="I8427" s="25" t="s">
        <v>2639</v>
      </c>
      <c r="J8427" t="s">
        <v>2689</v>
      </c>
      <c r="M8427" s="49"/>
    </row>
    <row r="8428" spans="6:13" x14ac:dyDescent="0.25">
      <c r="F8428" t="s">
        <v>8962</v>
      </c>
      <c r="G8428">
        <v>67366</v>
      </c>
      <c r="H8428">
        <v>7334</v>
      </c>
      <c r="I8428" s="25" t="s">
        <v>2744</v>
      </c>
      <c r="J8428" t="s">
        <v>3494</v>
      </c>
      <c r="M8428" s="49"/>
    </row>
    <row r="8429" spans="6:13" x14ac:dyDescent="0.25">
      <c r="F8429" t="s">
        <v>8963</v>
      </c>
      <c r="G8429">
        <v>69469</v>
      </c>
      <c r="H8429">
        <v>8226</v>
      </c>
      <c r="I8429" s="25" t="s">
        <v>2639</v>
      </c>
      <c r="J8429" t="s">
        <v>3063</v>
      </c>
      <c r="M8429" s="49"/>
    </row>
    <row r="8430" spans="6:13" x14ac:dyDescent="0.25">
      <c r="F8430" t="s">
        <v>8964</v>
      </c>
      <c r="G8430">
        <v>74189</v>
      </c>
      <c r="H8430">
        <v>8125</v>
      </c>
      <c r="I8430" s="25" t="s">
        <v>2639</v>
      </c>
      <c r="J8430" t="s">
        <v>2681</v>
      </c>
      <c r="M8430" s="49"/>
    </row>
    <row r="8431" spans="6:13" x14ac:dyDescent="0.25">
      <c r="F8431" t="s">
        <v>8965</v>
      </c>
      <c r="G8431">
        <v>71384</v>
      </c>
      <c r="H8431">
        <v>8119</v>
      </c>
      <c r="I8431" s="25" t="s">
        <v>2639</v>
      </c>
      <c r="J8431" t="s">
        <v>2908</v>
      </c>
      <c r="M8431" s="49"/>
    </row>
    <row r="8432" spans="6:13" x14ac:dyDescent="0.25">
      <c r="F8432" t="s">
        <v>8966</v>
      </c>
      <c r="G8432">
        <v>8538</v>
      </c>
      <c r="H8432">
        <v>14523</v>
      </c>
      <c r="I8432" s="25" t="s">
        <v>2756</v>
      </c>
      <c r="J8432" t="s">
        <v>2757</v>
      </c>
      <c r="M8432" s="49"/>
    </row>
    <row r="8433" spans="6:13" x14ac:dyDescent="0.25">
      <c r="F8433" t="s">
        <v>8967</v>
      </c>
      <c r="G8433">
        <v>76599</v>
      </c>
      <c r="H8433">
        <v>8216</v>
      </c>
      <c r="I8433" s="25" t="s">
        <v>2639</v>
      </c>
      <c r="J8433" t="s">
        <v>3185</v>
      </c>
      <c r="M8433" s="49"/>
    </row>
    <row r="8434" spans="6:13" x14ac:dyDescent="0.25">
      <c r="F8434" t="s">
        <v>8968</v>
      </c>
      <c r="G8434">
        <v>91085</v>
      </c>
      <c r="H8434">
        <v>9572</v>
      </c>
      <c r="I8434" s="25" t="s">
        <v>2671</v>
      </c>
      <c r="J8434" t="s">
        <v>2726</v>
      </c>
      <c r="M8434" s="49"/>
    </row>
    <row r="8435" spans="6:13" x14ac:dyDescent="0.25">
      <c r="F8435" t="s">
        <v>8969</v>
      </c>
      <c r="G8435">
        <v>67273</v>
      </c>
      <c r="H8435">
        <v>7332</v>
      </c>
      <c r="I8435" s="25" t="s">
        <v>2744</v>
      </c>
      <c r="J8435" t="s">
        <v>3061</v>
      </c>
      <c r="M8435" s="49"/>
    </row>
    <row r="8436" spans="6:13" x14ac:dyDescent="0.25">
      <c r="F8436" t="s">
        <v>8969</v>
      </c>
      <c r="G8436">
        <v>67273</v>
      </c>
      <c r="H8436">
        <v>7332</v>
      </c>
      <c r="I8436" s="25" t="s">
        <v>2744</v>
      </c>
      <c r="J8436" t="s">
        <v>3061</v>
      </c>
      <c r="M8436" s="49"/>
    </row>
    <row r="8437" spans="6:13" x14ac:dyDescent="0.25">
      <c r="F8437" t="s">
        <v>8970</v>
      </c>
      <c r="G8437">
        <v>67256</v>
      </c>
      <c r="H8437">
        <v>7332</v>
      </c>
      <c r="I8437" s="25" t="s">
        <v>2744</v>
      </c>
      <c r="J8437" t="s">
        <v>3061</v>
      </c>
      <c r="M8437" s="49"/>
    </row>
    <row r="8438" spans="6:13" x14ac:dyDescent="0.25">
      <c r="F8438" t="s">
        <v>8970</v>
      </c>
      <c r="G8438">
        <v>67256</v>
      </c>
      <c r="H8438">
        <v>7332</v>
      </c>
      <c r="I8438" s="25" t="s">
        <v>2744</v>
      </c>
      <c r="J8438" t="s">
        <v>3061</v>
      </c>
      <c r="M8438" s="49"/>
    </row>
    <row r="8439" spans="6:13" x14ac:dyDescent="0.25">
      <c r="F8439" t="s">
        <v>8970</v>
      </c>
      <c r="G8439">
        <v>67256</v>
      </c>
      <c r="H8439">
        <v>7332</v>
      </c>
      <c r="I8439" s="25" t="s">
        <v>2744</v>
      </c>
      <c r="J8439" t="s">
        <v>3061</v>
      </c>
      <c r="M8439" s="49"/>
    </row>
    <row r="8440" spans="6:13" x14ac:dyDescent="0.25">
      <c r="F8440" t="s">
        <v>8971</v>
      </c>
      <c r="G8440">
        <v>66709</v>
      </c>
      <c r="H8440">
        <v>10042</v>
      </c>
      <c r="I8440" s="25" t="s">
        <v>3470</v>
      </c>
      <c r="J8440" t="s">
        <v>3471</v>
      </c>
      <c r="M8440" s="49"/>
    </row>
    <row r="8441" spans="6:13" x14ac:dyDescent="0.25">
      <c r="F8441" t="s">
        <v>8972</v>
      </c>
      <c r="G8441">
        <v>96260</v>
      </c>
      <c r="H8441">
        <v>9478</v>
      </c>
      <c r="I8441" s="25" t="s">
        <v>2671</v>
      </c>
      <c r="J8441" t="s">
        <v>3025</v>
      </c>
      <c r="M8441" s="49"/>
    </row>
    <row r="8442" spans="6:13" x14ac:dyDescent="0.25">
      <c r="F8442" t="s">
        <v>8973</v>
      </c>
      <c r="G8442">
        <v>71287</v>
      </c>
      <c r="H8442">
        <v>8115</v>
      </c>
      <c r="I8442" s="25" t="s">
        <v>2639</v>
      </c>
      <c r="J8442" t="s">
        <v>2843</v>
      </c>
      <c r="M8442" s="49"/>
    </row>
    <row r="8443" spans="6:13" x14ac:dyDescent="0.25">
      <c r="F8443" t="s">
        <v>8974</v>
      </c>
      <c r="G8443">
        <v>71554</v>
      </c>
      <c r="H8443">
        <v>8119</v>
      </c>
      <c r="I8443" s="25" t="s">
        <v>2639</v>
      </c>
      <c r="J8443" t="s">
        <v>2908</v>
      </c>
      <c r="M8443" s="49"/>
    </row>
    <row r="8444" spans="6:13" x14ac:dyDescent="0.25">
      <c r="F8444" t="s">
        <v>8975</v>
      </c>
      <c r="G8444">
        <v>74679</v>
      </c>
      <c r="H8444">
        <v>8126</v>
      </c>
      <c r="I8444" s="25" t="s">
        <v>2639</v>
      </c>
      <c r="J8444" t="s">
        <v>3901</v>
      </c>
      <c r="M8444" s="49"/>
    </row>
    <row r="8445" spans="6:13" x14ac:dyDescent="0.25">
      <c r="F8445" t="s">
        <v>8976</v>
      </c>
      <c r="G8445">
        <v>95237</v>
      </c>
      <c r="H8445">
        <v>9475</v>
      </c>
      <c r="I8445" s="25" t="s">
        <v>2671</v>
      </c>
      <c r="J8445" t="s">
        <v>2822</v>
      </c>
      <c r="M8445" s="49"/>
    </row>
    <row r="8446" spans="6:13" x14ac:dyDescent="0.25">
      <c r="F8446" t="s">
        <v>8977</v>
      </c>
      <c r="G8446">
        <v>2627</v>
      </c>
      <c r="H8446">
        <v>14625</v>
      </c>
      <c r="I8446" s="25" t="s">
        <v>2756</v>
      </c>
      <c r="J8446" t="s">
        <v>2662</v>
      </c>
      <c r="M8446" s="49"/>
    </row>
    <row r="8447" spans="6:13" x14ac:dyDescent="0.25">
      <c r="F8447" t="s">
        <v>8977</v>
      </c>
      <c r="G8447">
        <v>2627</v>
      </c>
      <c r="H8447">
        <v>14625</v>
      </c>
      <c r="I8447" s="25" t="s">
        <v>2756</v>
      </c>
      <c r="J8447" t="s">
        <v>2662</v>
      </c>
      <c r="M8447" s="49"/>
    </row>
    <row r="8448" spans="6:13" x14ac:dyDescent="0.25">
      <c r="F8448" t="s">
        <v>8978</v>
      </c>
      <c r="G8448">
        <v>37299</v>
      </c>
      <c r="H8448">
        <v>6636</v>
      </c>
      <c r="I8448" s="25" t="s">
        <v>2667</v>
      </c>
      <c r="J8448" t="s">
        <v>3354</v>
      </c>
      <c r="M8448" s="49"/>
    </row>
    <row r="8449" spans="6:13" x14ac:dyDescent="0.25">
      <c r="F8449" t="s">
        <v>8979</v>
      </c>
      <c r="G8449">
        <v>9600</v>
      </c>
      <c r="H8449">
        <v>14522</v>
      </c>
      <c r="I8449" s="25" t="s">
        <v>2756</v>
      </c>
      <c r="J8449" t="s">
        <v>2721</v>
      </c>
      <c r="M8449" s="49"/>
    </row>
    <row r="8450" spans="6:13" x14ac:dyDescent="0.25">
      <c r="F8450" t="s">
        <v>8979</v>
      </c>
      <c r="G8450">
        <v>9600</v>
      </c>
      <c r="H8450">
        <v>14522</v>
      </c>
      <c r="I8450" s="25" t="s">
        <v>2756</v>
      </c>
      <c r="J8450" t="s">
        <v>2721</v>
      </c>
      <c r="M8450" s="49"/>
    </row>
    <row r="8451" spans="6:13" x14ac:dyDescent="0.25">
      <c r="F8451" t="s">
        <v>8980</v>
      </c>
      <c r="G8451">
        <v>96369</v>
      </c>
      <c r="H8451">
        <v>9476</v>
      </c>
      <c r="I8451" s="25" t="s">
        <v>2671</v>
      </c>
      <c r="J8451" t="s">
        <v>6056</v>
      </c>
      <c r="M8451" s="49"/>
    </row>
    <row r="8452" spans="6:13" x14ac:dyDescent="0.25">
      <c r="F8452" t="s">
        <v>8980</v>
      </c>
      <c r="G8452">
        <v>96369</v>
      </c>
      <c r="H8452">
        <v>9477</v>
      </c>
      <c r="I8452" s="25" t="s">
        <v>2671</v>
      </c>
      <c r="J8452" t="s">
        <v>5006</v>
      </c>
      <c r="M8452" s="49"/>
    </row>
    <row r="8453" spans="6:13" x14ac:dyDescent="0.25">
      <c r="F8453" t="s">
        <v>8981</v>
      </c>
      <c r="G8453">
        <v>91781</v>
      </c>
      <c r="H8453">
        <v>9577</v>
      </c>
      <c r="I8453" s="25" t="s">
        <v>2671</v>
      </c>
      <c r="J8453" t="s">
        <v>2678</v>
      </c>
      <c r="M8453" s="49"/>
    </row>
    <row r="8454" spans="6:13" x14ac:dyDescent="0.25">
      <c r="F8454" t="s">
        <v>8982</v>
      </c>
      <c r="G8454">
        <v>6688</v>
      </c>
      <c r="H8454">
        <v>15084</v>
      </c>
      <c r="I8454" s="25" t="s">
        <v>2862</v>
      </c>
      <c r="J8454" t="s">
        <v>3236</v>
      </c>
      <c r="M8454" s="49"/>
    </row>
    <row r="8455" spans="6:13" x14ac:dyDescent="0.25">
      <c r="F8455" t="s">
        <v>8983</v>
      </c>
      <c r="G8455">
        <v>6667</v>
      </c>
      <c r="H8455">
        <v>15084</v>
      </c>
      <c r="I8455" s="25" t="s">
        <v>2862</v>
      </c>
      <c r="J8455" t="s">
        <v>3236</v>
      </c>
      <c r="M8455" s="49"/>
    </row>
    <row r="8456" spans="6:13" x14ac:dyDescent="0.25">
      <c r="F8456" t="s">
        <v>8983</v>
      </c>
      <c r="G8456">
        <v>6667</v>
      </c>
      <c r="H8456">
        <v>15084</v>
      </c>
      <c r="I8456" s="25" t="s">
        <v>2862</v>
      </c>
      <c r="J8456" t="s">
        <v>3236</v>
      </c>
      <c r="M8456" s="49"/>
    </row>
    <row r="8457" spans="6:13" x14ac:dyDescent="0.25">
      <c r="F8457" t="s">
        <v>8984</v>
      </c>
      <c r="G8457">
        <v>89264</v>
      </c>
      <c r="H8457">
        <v>9775</v>
      </c>
      <c r="I8457" s="25" t="s">
        <v>2671</v>
      </c>
      <c r="J8457" t="s">
        <v>3039</v>
      </c>
      <c r="M8457" s="49"/>
    </row>
    <row r="8458" spans="6:13" x14ac:dyDescent="0.25">
      <c r="F8458" t="s">
        <v>8985</v>
      </c>
      <c r="G8458">
        <v>91367</v>
      </c>
      <c r="H8458">
        <v>9474</v>
      </c>
      <c r="I8458" s="25" t="s">
        <v>2671</v>
      </c>
      <c r="J8458" t="s">
        <v>4313</v>
      </c>
      <c r="M8458" s="49"/>
    </row>
    <row r="8459" spans="6:13" x14ac:dyDescent="0.25">
      <c r="F8459" t="s">
        <v>8986</v>
      </c>
      <c r="G8459">
        <v>99631</v>
      </c>
      <c r="H8459">
        <v>16068</v>
      </c>
      <c r="I8459" s="25" t="s">
        <v>3005</v>
      </c>
      <c r="J8459" t="s">
        <v>3696</v>
      </c>
      <c r="M8459" s="49"/>
    </row>
    <row r="8460" spans="6:13" x14ac:dyDescent="0.25">
      <c r="F8460" t="s">
        <v>8987</v>
      </c>
      <c r="G8460">
        <v>95163</v>
      </c>
      <c r="H8460">
        <v>9479</v>
      </c>
      <c r="I8460" s="25" t="s">
        <v>2671</v>
      </c>
      <c r="J8460" t="s">
        <v>3057</v>
      </c>
      <c r="M8460" s="49"/>
    </row>
    <row r="8461" spans="6:13" x14ac:dyDescent="0.25">
      <c r="F8461" t="s">
        <v>8987</v>
      </c>
      <c r="G8461">
        <v>95163</v>
      </c>
      <c r="H8461">
        <v>9479</v>
      </c>
      <c r="I8461" s="25" t="s">
        <v>2671</v>
      </c>
      <c r="J8461" t="s">
        <v>3057</v>
      </c>
      <c r="M8461" s="49"/>
    </row>
    <row r="8462" spans="6:13" x14ac:dyDescent="0.25">
      <c r="F8462" t="s">
        <v>8988</v>
      </c>
      <c r="G8462">
        <v>56575</v>
      </c>
      <c r="H8462">
        <v>7137</v>
      </c>
      <c r="I8462" s="25" t="s">
        <v>2744</v>
      </c>
      <c r="J8462" t="s">
        <v>2867</v>
      </c>
      <c r="M8462" s="49"/>
    </row>
    <row r="8463" spans="6:13" x14ac:dyDescent="0.25">
      <c r="F8463" t="s">
        <v>8989</v>
      </c>
      <c r="G8463">
        <v>2943</v>
      </c>
      <c r="H8463">
        <v>14626</v>
      </c>
      <c r="I8463" s="25" t="s">
        <v>2756</v>
      </c>
      <c r="J8463" t="s">
        <v>2771</v>
      </c>
      <c r="M8463" s="49"/>
    </row>
    <row r="8464" spans="6:13" x14ac:dyDescent="0.25">
      <c r="F8464" t="s">
        <v>8989</v>
      </c>
      <c r="G8464">
        <v>2943</v>
      </c>
      <c r="H8464">
        <v>14626</v>
      </c>
      <c r="I8464" s="25" t="s">
        <v>2756</v>
      </c>
      <c r="J8464" t="s">
        <v>2771</v>
      </c>
      <c r="M8464" s="49"/>
    </row>
    <row r="8465" spans="6:13" x14ac:dyDescent="0.25">
      <c r="F8465" t="s">
        <v>8990</v>
      </c>
      <c r="G8465">
        <v>79367</v>
      </c>
      <c r="H8465">
        <v>8316</v>
      </c>
      <c r="I8465" s="25" t="s">
        <v>2639</v>
      </c>
      <c r="J8465" t="s">
        <v>3385</v>
      </c>
      <c r="M8465" s="49"/>
    </row>
    <row r="8466" spans="6:13" x14ac:dyDescent="0.25">
      <c r="F8466" t="s">
        <v>8991</v>
      </c>
      <c r="G8466">
        <v>57586</v>
      </c>
      <c r="H8466">
        <v>7132</v>
      </c>
      <c r="I8466" s="25" t="s">
        <v>2744</v>
      </c>
      <c r="J8466" t="s">
        <v>3022</v>
      </c>
      <c r="M8466" s="49"/>
    </row>
    <row r="8467" spans="6:13" x14ac:dyDescent="0.25">
      <c r="F8467" t="s">
        <v>8992</v>
      </c>
      <c r="G8467">
        <v>56191</v>
      </c>
      <c r="H8467">
        <v>7137</v>
      </c>
      <c r="I8467" s="25" t="s">
        <v>2744</v>
      </c>
      <c r="J8467" t="s">
        <v>2867</v>
      </c>
      <c r="M8467" s="49"/>
    </row>
    <row r="8468" spans="6:13" x14ac:dyDescent="0.25">
      <c r="F8468" t="s">
        <v>8993</v>
      </c>
      <c r="G8468">
        <v>64331</v>
      </c>
      <c r="H8468">
        <v>6432</v>
      </c>
      <c r="I8468" s="25" t="s">
        <v>2667</v>
      </c>
      <c r="J8468" t="s">
        <v>2959</v>
      </c>
      <c r="M8468" s="49"/>
    </row>
    <row r="8469" spans="6:13" x14ac:dyDescent="0.25">
      <c r="F8469" t="s">
        <v>8994</v>
      </c>
      <c r="G8469">
        <v>87480</v>
      </c>
      <c r="H8469">
        <v>9780</v>
      </c>
      <c r="I8469" s="25" t="s">
        <v>2671</v>
      </c>
      <c r="J8469" t="s">
        <v>2899</v>
      </c>
      <c r="M8469" s="49"/>
    </row>
    <row r="8470" spans="6:13" x14ac:dyDescent="0.25">
      <c r="F8470" t="s">
        <v>8995</v>
      </c>
      <c r="G8470">
        <v>96479</v>
      </c>
      <c r="H8470">
        <v>9473</v>
      </c>
      <c r="I8470" s="25" t="s">
        <v>2671</v>
      </c>
      <c r="J8470" t="s">
        <v>2798</v>
      </c>
      <c r="M8470" s="49"/>
    </row>
    <row r="8471" spans="6:13" x14ac:dyDescent="0.25">
      <c r="F8471" t="s">
        <v>8996</v>
      </c>
      <c r="G8471">
        <v>86465</v>
      </c>
      <c r="H8471">
        <v>9772</v>
      </c>
      <c r="I8471" s="25" t="s">
        <v>2671</v>
      </c>
      <c r="J8471" t="s">
        <v>2738</v>
      </c>
      <c r="M8471" s="49"/>
    </row>
    <row r="8472" spans="6:13" x14ac:dyDescent="0.25">
      <c r="F8472" t="s">
        <v>8996</v>
      </c>
      <c r="G8472">
        <v>86465</v>
      </c>
      <c r="H8472">
        <v>9772</v>
      </c>
      <c r="I8472" s="25" t="s">
        <v>2671</v>
      </c>
      <c r="J8472" t="s">
        <v>2738</v>
      </c>
      <c r="M8472" s="49"/>
    </row>
    <row r="8473" spans="6:13" x14ac:dyDescent="0.25">
      <c r="F8473" t="s">
        <v>8997</v>
      </c>
      <c r="G8473">
        <v>21261</v>
      </c>
      <c r="H8473">
        <v>3353</v>
      </c>
      <c r="I8473" s="25" t="s">
        <v>2695</v>
      </c>
      <c r="J8473" t="s">
        <v>2797</v>
      </c>
      <c r="M8473" s="49"/>
    </row>
    <row r="8474" spans="6:13" x14ac:dyDescent="0.25">
      <c r="F8474" t="s">
        <v>8998</v>
      </c>
      <c r="G8474">
        <v>78669</v>
      </c>
      <c r="H8474">
        <v>8325</v>
      </c>
      <c r="I8474" s="25" t="s">
        <v>2639</v>
      </c>
      <c r="J8474" t="s">
        <v>2829</v>
      </c>
      <c r="M8474" s="49"/>
    </row>
    <row r="8475" spans="6:13" x14ac:dyDescent="0.25">
      <c r="F8475" t="s">
        <v>8999</v>
      </c>
      <c r="G8475">
        <v>91809</v>
      </c>
      <c r="H8475">
        <v>9176</v>
      </c>
      <c r="I8475" s="25" t="s">
        <v>2671</v>
      </c>
      <c r="J8475" t="s">
        <v>2723</v>
      </c>
      <c r="M8475" s="49"/>
    </row>
    <row r="8476" spans="6:13" x14ac:dyDescent="0.25">
      <c r="F8476" t="s">
        <v>9000</v>
      </c>
      <c r="G8476">
        <v>54298</v>
      </c>
      <c r="H8476">
        <v>7232</v>
      </c>
      <c r="I8476" s="25" t="s">
        <v>2744</v>
      </c>
      <c r="J8476" t="s">
        <v>2733</v>
      </c>
      <c r="M8476" s="49"/>
    </row>
    <row r="8477" spans="6:13" x14ac:dyDescent="0.25">
      <c r="F8477" t="s">
        <v>9000</v>
      </c>
      <c r="G8477">
        <v>54298</v>
      </c>
      <c r="H8477">
        <v>7232</v>
      </c>
      <c r="I8477" s="25" t="s">
        <v>2744</v>
      </c>
      <c r="J8477" t="s">
        <v>2733</v>
      </c>
      <c r="M8477" s="49"/>
    </row>
    <row r="8478" spans="6:13" x14ac:dyDescent="0.25">
      <c r="F8478" t="s">
        <v>9000</v>
      </c>
      <c r="G8478">
        <v>54298</v>
      </c>
      <c r="H8478">
        <v>7232</v>
      </c>
      <c r="I8478" s="25" t="s">
        <v>2744</v>
      </c>
      <c r="J8478" t="s">
        <v>2733</v>
      </c>
      <c r="M8478" s="49"/>
    </row>
    <row r="8479" spans="6:13" x14ac:dyDescent="0.25">
      <c r="F8479" t="s">
        <v>9000</v>
      </c>
      <c r="G8479">
        <v>54298</v>
      </c>
      <c r="H8479">
        <v>7232</v>
      </c>
      <c r="I8479" s="25" t="s">
        <v>2744</v>
      </c>
      <c r="J8479" t="s">
        <v>2733</v>
      </c>
      <c r="M8479" s="49"/>
    </row>
    <row r="8480" spans="6:13" x14ac:dyDescent="0.25">
      <c r="F8480" t="s">
        <v>9000</v>
      </c>
      <c r="G8480">
        <v>54298</v>
      </c>
      <c r="H8480">
        <v>7235</v>
      </c>
      <c r="I8480" s="25" t="s">
        <v>2744</v>
      </c>
      <c r="J8480" t="s">
        <v>3016</v>
      </c>
      <c r="M8480" s="49"/>
    </row>
    <row r="8481" spans="6:13" x14ac:dyDescent="0.25">
      <c r="F8481" t="s">
        <v>9000</v>
      </c>
      <c r="G8481">
        <v>54298</v>
      </c>
      <c r="H8481">
        <v>7235</v>
      </c>
      <c r="I8481" s="25" t="s">
        <v>2744</v>
      </c>
      <c r="J8481" t="s">
        <v>3016</v>
      </c>
      <c r="M8481" s="49"/>
    </row>
    <row r="8482" spans="6:13" x14ac:dyDescent="0.25">
      <c r="F8482" t="s">
        <v>9000</v>
      </c>
      <c r="G8482">
        <v>54298</v>
      </c>
      <c r="H8482">
        <v>7235</v>
      </c>
      <c r="I8482" s="25" t="s">
        <v>2744</v>
      </c>
      <c r="J8482" t="s">
        <v>3016</v>
      </c>
      <c r="M8482" s="49"/>
    </row>
    <row r="8483" spans="6:13" x14ac:dyDescent="0.25">
      <c r="F8483" t="s">
        <v>9000</v>
      </c>
      <c r="G8483">
        <v>54298</v>
      </c>
      <c r="H8483">
        <v>7235</v>
      </c>
      <c r="I8483" s="25" t="s">
        <v>2744</v>
      </c>
      <c r="J8483" t="s">
        <v>3016</v>
      </c>
      <c r="M8483" s="49"/>
    </row>
    <row r="8484" spans="6:13" x14ac:dyDescent="0.25">
      <c r="F8484" t="s">
        <v>9001</v>
      </c>
      <c r="G8484">
        <v>39221</v>
      </c>
      <c r="H8484">
        <v>15089</v>
      </c>
      <c r="I8484" s="25" t="s">
        <v>2862</v>
      </c>
      <c r="J8484" t="s">
        <v>2972</v>
      </c>
      <c r="M8484" s="49"/>
    </row>
    <row r="8485" spans="6:13" x14ac:dyDescent="0.25">
      <c r="F8485" t="s">
        <v>9002</v>
      </c>
      <c r="G8485">
        <v>59514</v>
      </c>
      <c r="H8485">
        <v>5974</v>
      </c>
      <c r="I8485" s="25" t="s">
        <v>2644</v>
      </c>
      <c r="J8485" t="s">
        <v>2989</v>
      </c>
      <c r="M8485" s="49"/>
    </row>
    <row r="8486" spans="6:13" x14ac:dyDescent="0.25">
      <c r="F8486" t="s">
        <v>9003</v>
      </c>
      <c r="G8486">
        <v>73642</v>
      </c>
      <c r="H8486">
        <v>8119</v>
      </c>
      <c r="I8486" s="25" t="s">
        <v>2639</v>
      </c>
      <c r="J8486" t="s">
        <v>2908</v>
      </c>
      <c r="M8486" s="49"/>
    </row>
    <row r="8487" spans="6:13" x14ac:dyDescent="0.25">
      <c r="F8487" t="s">
        <v>9004</v>
      </c>
      <c r="G8487">
        <v>3119</v>
      </c>
      <c r="H8487">
        <v>12071</v>
      </c>
      <c r="I8487" s="25" t="s">
        <v>2977</v>
      </c>
      <c r="J8487" t="s">
        <v>3985</v>
      </c>
      <c r="M8487" s="49"/>
    </row>
    <row r="8488" spans="6:13" x14ac:dyDescent="0.25">
      <c r="F8488" t="s">
        <v>9005</v>
      </c>
      <c r="G8488">
        <v>86650</v>
      </c>
      <c r="H8488">
        <v>9779</v>
      </c>
      <c r="I8488" s="25" t="s">
        <v>2671</v>
      </c>
      <c r="J8488" t="s">
        <v>2901</v>
      </c>
      <c r="M8488" s="49"/>
    </row>
    <row r="8489" spans="6:13" x14ac:dyDescent="0.25">
      <c r="F8489" t="s">
        <v>9006</v>
      </c>
      <c r="G8489">
        <v>38176</v>
      </c>
      <c r="H8489">
        <v>3157</v>
      </c>
      <c r="I8489" s="25" t="s">
        <v>2695</v>
      </c>
      <c r="J8489" t="s">
        <v>2930</v>
      </c>
      <c r="M8489" s="49"/>
    </row>
    <row r="8490" spans="6:13" x14ac:dyDescent="0.25">
      <c r="F8490" t="s">
        <v>9007</v>
      </c>
      <c r="G8490">
        <v>90530</v>
      </c>
      <c r="H8490">
        <v>9576</v>
      </c>
      <c r="I8490" s="25" t="s">
        <v>2671</v>
      </c>
      <c r="J8490" t="s">
        <v>2672</v>
      </c>
      <c r="M8490" s="49"/>
    </row>
    <row r="8491" spans="6:13" x14ac:dyDescent="0.25">
      <c r="F8491" t="s">
        <v>9008</v>
      </c>
      <c r="G8491">
        <v>57482</v>
      </c>
      <c r="H8491">
        <v>5966</v>
      </c>
      <c r="I8491" s="25" t="s">
        <v>2644</v>
      </c>
      <c r="J8491" t="s">
        <v>2910</v>
      </c>
      <c r="M8491" s="49"/>
    </row>
    <row r="8492" spans="6:13" x14ac:dyDescent="0.25">
      <c r="F8492" t="s">
        <v>9009</v>
      </c>
      <c r="G8492">
        <v>21403</v>
      </c>
      <c r="H8492">
        <v>3355</v>
      </c>
      <c r="I8492" s="25" t="s">
        <v>2695</v>
      </c>
      <c r="J8492" t="s">
        <v>2750</v>
      </c>
      <c r="M8492" s="49"/>
    </row>
    <row r="8493" spans="6:13" x14ac:dyDescent="0.25">
      <c r="F8493" t="s">
        <v>9010</v>
      </c>
      <c r="G8493">
        <v>15864</v>
      </c>
      <c r="H8493">
        <v>12067</v>
      </c>
      <c r="I8493" s="25" t="s">
        <v>2977</v>
      </c>
      <c r="J8493" t="s">
        <v>3332</v>
      </c>
      <c r="M8493" s="49"/>
    </row>
    <row r="8494" spans="6:13" x14ac:dyDescent="0.25">
      <c r="F8494" t="s">
        <v>9011</v>
      </c>
      <c r="G8494">
        <v>73240</v>
      </c>
      <c r="H8494">
        <v>8116</v>
      </c>
      <c r="I8494" s="25" t="s">
        <v>2639</v>
      </c>
      <c r="J8494" t="s">
        <v>2834</v>
      </c>
      <c r="M8494" s="49"/>
    </row>
    <row r="8495" spans="6:13" x14ac:dyDescent="0.25">
      <c r="F8495" t="s">
        <v>9012</v>
      </c>
      <c r="G8495">
        <v>84187</v>
      </c>
      <c r="H8495">
        <v>9274</v>
      </c>
      <c r="I8495" s="25" t="s">
        <v>2671</v>
      </c>
      <c r="J8495" t="s">
        <v>2753</v>
      </c>
      <c r="M8495" s="49"/>
    </row>
    <row r="8496" spans="6:13" x14ac:dyDescent="0.25">
      <c r="F8496" t="s">
        <v>9013</v>
      </c>
      <c r="G8496">
        <v>30974</v>
      </c>
      <c r="H8496">
        <v>3241</v>
      </c>
      <c r="I8496" s="25" t="s">
        <v>2695</v>
      </c>
      <c r="J8496" t="s">
        <v>2942</v>
      </c>
      <c r="M8496" s="49"/>
    </row>
    <row r="8497" spans="6:13" x14ac:dyDescent="0.25">
      <c r="F8497" t="s">
        <v>9014</v>
      </c>
      <c r="G8497">
        <v>25996</v>
      </c>
      <c r="H8497">
        <v>1054</v>
      </c>
      <c r="I8497" s="25" t="s">
        <v>2706</v>
      </c>
      <c r="J8497" t="s">
        <v>2816</v>
      </c>
      <c r="M8497" s="49"/>
    </row>
    <row r="8498" spans="6:13" x14ac:dyDescent="0.25">
      <c r="F8498" t="s">
        <v>9015</v>
      </c>
      <c r="G8498">
        <v>23827</v>
      </c>
      <c r="H8498">
        <v>1060</v>
      </c>
      <c r="I8498" s="25" t="s">
        <v>2706</v>
      </c>
      <c r="J8498" t="s">
        <v>2984</v>
      </c>
      <c r="M8498" s="49"/>
    </row>
    <row r="8499" spans="6:13" x14ac:dyDescent="0.25">
      <c r="F8499" t="s">
        <v>9016</v>
      </c>
      <c r="G8499">
        <v>93173</v>
      </c>
      <c r="H8499">
        <v>9375</v>
      </c>
      <c r="I8499" s="25" t="s">
        <v>2671</v>
      </c>
      <c r="J8499" t="s">
        <v>2986</v>
      </c>
      <c r="M8499" s="49"/>
    </row>
    <row r="8500" spans="6:13" x14ac:dyDescent="0.25">
      <c r="F8500" t="s">
        <v>9017</v>
      </c>
      <c r="G8500">
        <v>97956</v>
      </c>
      <c r="H8500">
        <v>8128</v>
      </c>
      <c r="I8500" s="25" t="s">
        <v>2639</v>
      </c>
      <c r="J8500" t="s">
        <v>2796</v>
      </c>
      <c r="M8500" s="49"/>
    </row>
    <row r="8501" spans="6:13" x14ac:dyDescent="0.25">
      <c r="F8501" t="s">
        <v>9018</v>
      </c>
      <c r="G8501">
        <v>8412</v>
      </c>
      <c r="H8501">
        <v>14524</v>
      </c>
      <c r="I8501" s="25" t="s">
        <v>2756</v>
      </c>
      <c r="J8501" t="s">
        <v>4045</v>
      </c>
      <c r="M8501" s="49"/>
    </row>
    <row r="8502" spans="6:13" x14ac:dyDescent="0.25">
      <c r="F8502" t="s">
        <v>9019</v>
      </c>
      <c r="G8502">
        <v>14542</v>
      </c>
      <c r="H8502">
        <v>12069</v>
      </c>
      <c r="I8502" s="25" t="s">
        <v>2977</v>
      </c>
      <c r="J8502" t="s">
        <v>3478</v>
      </c>
      <c r="M8502" s="49"/>
    </row>
    <row r="8503" spans="6:13" x14ac:dyDescent="0.25">
      <c r="F8503" t="s">
        <v>9020</v>
      </c>
      <c r="G8503">
        <v>58791</v>
      </c>
      <c r="H8503">
        <v>5962</v>
      </c>
      <c r="I8503" s="25" t="s">
        <v>2644</v>
      </c>
      <c r="J8503" t="s">
        <v>2860</v>
      </c>
      <c r="M8503" s="49"/>
    </row>
    <row r="8504" spans="6:13" x14ac:dyDescent="0.25">
      <c r="F8504" t="s">
        <v>9021</v>
      </c>
      <c r="G8504">
        <v>59457</v>
      </c>
      <c r="H8504">
        <v>5974</v>
      </c>
      <c r="I8504" s="25" t="s">
        <v>2644</v>
      </c>
      <c r="J8504" t="s">
        <v>2989</v>
      </c>
      <c r="M8504" s="49"/>
    </row>
    <row r="8505" spans="6:13" x14ac:dyDescent="0.25">
      <c r="F8505" t="s">
        <v>9022</v>
      </c>
      <c r="G8505">
        <v>49757</v>
      </c>
      <c r="H8505">
        <v>3454</v>
      </c>
      <c r="I8505" s="25" t="s">
        <v>2695</v>
      </c>
      <c r="J8505" t="s">
        <v>2739</v>
      </c>
      <c r="M8505" s="49"/>
    </row>
    <row r="8506" spans="6:13" x14ac:dyDescent="0.25">
      <c r="F8506" t="s">
        <v>9023</v>
      </c>
      <c r="G8506">
        <v>42929</v>
      </c>
      <c r="H8506">
        <v>5378</v>
      </c>
      <c r="I8506" s="25" t="s">
        <v>2644</v>
      </c>
      <c r="J8506" t="s">
        <v>3530</v>
      </c>
      <c r="M8506" s="49"/>
    </row>
    <row r="8507" spans="6:13" x14ac:dyDescent="0.25">
      <c r="F8507" t="s">
        <v>9024</v>
      </c>
      <c r="G8507">
        <v>4779</v>
      </c>
      <c r="H8507">
        <v>14730</v>
      </c>
      <c r="I8507" s="25" t="s">
        <v>2756</v>
      </c>
      <c r="J8507" t="s">
        <v>2704</v>
      </c>
      <c r="M8507" s="49"/>
    </row>
    <row r="8508" spans="6:13" x14ac:dyDescent="0.25">
      <c r="F8508" t="s">
        <v>9025</v>
      </c>
      <c r="G8508">
        <v>73249</v>
      </c>
      <c r="H8508">
        <v>8116</v>
      </c>
      <c r="I8508" s="25" t="s">
        <v>2639</v>
      </c>
      <c r="J8508" t="s">
        <v>2834</v>
      </c>
      <c r="M8508" s="49"/>
    </row>
    <row r="8509" spans="6:13" x14ac:dyDescent="0.25">
      <c r="F8509" t="s">
        <v>9026</v>
      </c>
      <c r="G8509">
        <v>92533</v>
      </c>
      <c r="H8509">
        <v>9376</v>
      </c>
      <c r="I8509" s="25" t="s">
        <v>2671</v>
      </c>
      <c r="J8509" t="s">
        <v>3011</v>
      </c>
      <c r="M8509" s="49"/>
    </row>
    <row r="8510" spans="6:13" x14ac:dyDescent="0.25">
      <c r="F8510" t="s">
        <v>9027</v>
      </c>
      <c r="G8510">
        <v>59368</v>
      </c>
      <c r="H8510">
        <v>5978</v>
      </c>
      <c r="I8510" s="25" t="s">
        <v>2644</v>
      </c>
      <c r="J8510" t="s">
        <v>3023</v>
      </c>
      <c r="M8510" s="49"/>
    </row>
    <row r="8511" spans="6:13" x14ac:dyDescent="0.25">
      <c r="F8511" t="s">
        <v>9028</v>
      </c>
      <c r="G8511">
        <v>97440</v>
      </c>
      <c r="H8511">
        <v>9678</v>
      </c>
      <c r="I8511" s="25" t="s">
        <v>2671</v>
      </c>
      <c r="J8511" t="s">
        <v>3539</v>
      </c>
      <c r="M8511" s="49"/>
    </row>
    <row r="8512" spans="6:13" x14ac:dyDescent="0.25">
      <c r="F8512" t="s">
        <v>9029</v>
      </c>
      <c r="G8512">
        <v>16356</v>
      </c>
      <c r="H8512">
        <v>12060</v>
      </c>
      <c r="I8512" s="25" t="s">
        <v>2977</v>
      </c>
      <c r="J8512" t="s">
        <v>2661</v>
      </c>
      <c r="M8512" s="49"/>
    </row>
    <row r="8513" spans="6:13" x14ac:dyDescent="0.25">
      <c r="F8513" t="s">
        <v>9030</v>
      </c>
      <c r="G8513">
        <v>38879</v>
      </c>
      <c r="H8513">
        <v>15085</v>
      </c>
      <c r="I8513" s="25" t="s">
        <v>2862</v>
      </c>
      <c r="J8513" t="s">
        <v>2799</v>
      </c>
      <c r="M8513" s="49"/>
    </row>
    <row r="8514" spans="6:13" x14ac:dyDescent="0.25">
      <c r="F8514" t="s">
        <v>9031</v>
      </c>
      <c r="G8514">
        <v>38855</v>
      </c>
      <c r="H8514">
        <v>15085</v>
      </c>
      <c r="I8514" s="25" t="s">
        <v>2862</v>
      </c>
      <c r="J8514" t="s">
        <v>2799</v>
      </c>
      <c r="M8514" s="49"/>
    </row>
    <row r="8515" spans="6:13" x14ac:dyDescent="0.25">
      <c r="F8515" t="s">
        <v>9032</v>
      </c>
      <c r="G8515">
        <v>87497</v>
      </c>
      <c r="H8515">
        <v>9780</v>
      </c>
      <c r="I8515" s="25" t="s">
        <v>2671</v>
      </c>
      <c r="J8515" t="s">
        <v>2899</v>
      </c>
      <c r="M8515" s="49"/>
    </row>
    <row r="8516" spans="6:13" x14ac:dyDescent="0.25">
      <c r="F8516" t="s">
        <v>9033</v>
      </c>
      <c r="G8516">
        <v>97877</v>
      </c>
      <c r="H8516">
        <v>8128</v>
      </c>
      <c r="I8516" s="25" t="s">
        <v>2639</v>
      </c>
      <c r="J8516" t="s">
        <v>2796</v>
      </c>
      <c r="M8516" s="49"/>
    </row>
    <row r="8517" spans="6:13" x14ac:dyDescent="0.25">
      <c r="F8517" t="s">
        <v>9034</v>
      </c>
      <c r="G8517">
        <v>33824</v>
      </c>
      <c r="H8517">
        <v>5754</v>
      </c>
      <c r="I8517" s="25" t="s">
        <v>2644</v>
      </c>
      <c r="J8517" t="s">
        <v>2786</v>
      </c>
      <c r="M8517" s="49"/>
    </row>
    <row r="8518" spans="6:13" x14ac:dyDescent="0.25">
      <c r="F8518" t="s">
        <v>9035</v>
      </c>
      <c r="G8518">
        <v>99735</v>
      </c>
      <c r="H8518">
        <v>16062</v>
      </c>
      <c r="I8518" s="25" t="s">
        <v>3005</v>
      </c>
      <c r="J8518" t="s">
        <v>2106</v>
      </c>
      <c r="M8518" s="49"/>
    </row>
    <row r="8519" spans="6:13" x14ac:dyDescent="0.25">
      <c r="F8519" t="s">
        <v>9036</v>
      </c>
      <c r="G8519">
        <v>86637</v>
      </c>
      <c r="H8519">
        <v>9773</v>
      </c>
      <c r="I8519" s="25" t="s">
        <v>2671</v>
      </c>
      <c r="J8519" t="s">
        <v>2852</v>
      </c>
      <c r="M8519" s="49"/>
    </row>
    <row r="8520" spans="6:13" x14ac:dyDescent="0.25">
      <c r="F8520" t="s">
        <v>2949</v>
      </c>
      <c r="G8520">
        <v>46483</v>
      </c>
      <c r="H8520">
        <v>5170</v>
      </c>
      <c r="I8520" s="25" t="s">
        <v>2644</v>
      </c>
      <c r="J8520" t="s">
        <v>2949</v>
      </c>
      <c r="M8520" s="49"/>
    </row>
    <row r="8521" spans="6:13" x14ac:dyDescent="0.25">
      <c r="F8521" t="s">
        <v>2949</v>
      </c>
      <c r="G8521">
        <v>46485</v>
      </c>
      <c r="H8521">
        <v>5170</v>
      </c>
      <c r="I8521" s="25" t="s">
        <v>2644</v>
      </c>
      <c r="J8521" t="s">
        <v>2949</v>
      </c>
      <c r="M8521" s="49"/>
    </row>
    <row r="8522" spans="6:13" x14ac:dyDescent="0.25">
      <c r="F8522" t="s">
        <v>2949</v>
      </c>
      <c r="G8522">
        <v>46487</v>
      </c>
      <c r="H8522">
        <v>5170</v>
      </c>
      <c r="I8522" s="25" t="s">
        <v>2644</v>
      </c>
      <c r="J8522" t="s">
        <v>2949</v>
      </c>
      <c r="M8522" s="49"/>
    </row>
    <row r="8523" spans="6:13" x14ac:dyDescent="0.25">
      <c r="F8523" t="s">
        <v>9037</v>
      </c>
      <c r="G8523">
        <v>17255</v>
      </c>
      <c r="H8523">
        <v>13071</v>
      </c>
      <c r="I8523" s="25" t="s">
        <v>2812</v>
      </c>
      <c r="J8523" t="s">
        <v>2712</v>
      </c>
      <c r="M8523" s="49"/>
    </row>
    <row r="8524" spans="6:13" x14ac:dyDescent="0.25">
      <c r="F8524" t="s">
        <v>9038</v>
      </c>
      <c r="G8524">
        <v>29392</v>
      </c>
      <c r="H8524">
        <v>3151</v>
      </c>
      <c r="I8524" s="25" t="s">
        <v>2695</v>
      </c>
      <c r="J8524" t="s">
        <v>2747</v>
      </c>
      <c r="M8524" s="49"/>
    </row>
    <row r="8525" spans="6:13" x14ac:dyDescent="0.25">
      <c r="F8525" t="s">
        <v>9039</v>
      </c>
      <c r="G8525">
        <v>25764</v>
      </c>
      <c r="H8525">
        <v>1051</v>
      </c>
      <c r="I8525" s="25" t="s">
        <v>2706</v>
      </c>
      <c r="J8525" t="s">
        <v>2718</v>
      </c>
      <c r="M8525" s="49"/>
    </row>
    <row r="8526" spans="6:13" x14ac:dyDescent="0.25">
      <c r="F8526" t="s">
        <v>9040</v>
      </c>
      <c r="G8526">
        <v>50389</v>
      </c>
      <c r="H8526">
        <v>5362</v>
      </c>
      <c r="I8526" s="25" t="s">
        <v>2644</v>
      </c>
      <c r="J8526" t="s">
        <v>2947</v>
      </c>
      <c r="M8526" s="49"/>
    </row>
    <row r="8527" spans="6:13" x14ac:dyDescent="0.25">
      <c r="F8527" t="s">
        <v>9041</v>
      </c>
      <c r="G8527">
        <v>82234</v>
      </c>
      <c r="H8527">
        <v>9188</v>
      </c>
      <c r="I8527" s="25" t="s">
        <v>2671</v>
      </c>
      <c r="J8527" t="s">
        <v>3102</v>
      </c>
      <c r="M8527" s="49"/>
    </row>
    <row r="8528" spans="6:13" x14ac:dyDescent="0.25">
      <c r="F8528" t="s">
        <v>9042</v>
      </c>
      <c r="G8528">
        <v>82405</v>
      </c>
      <c r="H8528">
        <v>9190</v>
      </c>
      <c r="I8528" s="25" t="s">
        <v>2671</v>
      </c>
      <c r="J8528" t="s">
        <v>3038</v>
      </c>
      <c r="M8528" s="49"/>
    </row>
    <row r="8529" spans="6:13" x14ac:dyDescent="0.25">
      <c r="F8529" t="s">
        <v>9043</v>
      </c>
      <c r="G8529">
        <v>29599</v>
      </c>
      <c r="H8529">
        <v>3360</v>
      </c>
      <c r="I8529" s="25" t="s">
        <v>2695</v>
      </c>
      <c r="J8529" t="s">
        <v>3021</v>
      </c>
      <c r="M8529" s="49"/>
    </row>
    <row r="8530" spans="6:13" x14ac:dyDescent="0.25">
      <c r="F8530" t="s">
        <v>9044</v>
      </c>
      <c r="G8530">
        <v>87679</v>
      </c>
      <c r="H8530">
        <v>9777</v>
      </c>
      <c r="I8530" s="25" t="s">
        <v>2671</v>
      </c>
      <c r="J8530" t="s">
        <v>2858</v>
      </c>
      <c r="M8530" s="49"/>
    </row>
    <row r="8531" spans="6:13" x14ac:dyDescent="0.25">
      <c r="F8531" t="s">
        <v>9045</v>
      </c>
      <c r="G8531">
        <v>86707</v>
      </c>
      <c r="H8531">
        <v>9772</v>
      </c>
      <c r="I8531" s="25" t="s">
        <v>2671</v>
      </c>
      <c r="J8531" t="s">
        <v>2738</v>
      </c>
      <c r="M8531" s="49"/>
    </row>
    <row r="8532" spans="6:13" x14ac:dyDescent="0.25">
      <c r="F8532" t="s">
        <v>9046</v>
      </c>
      <c r="G8532">
        <v>24259</v>
      </c>
      <c r="H8532">
        <v>1058</v>
      </c>
      <c r="I8532" s="25" t="s">
        <v>2706</v>
      </c>
      <c r="J8532" t="s">
        <v>2707</v>
      </c>
      <c r="M8532" s="49"/>
    </row>
    <row r="8533" spans="6:13" x14ac:dyDescent="0.25">
      <c r="F8533" t="s">
        <v>9047</v>
      </c>
      <c r="G8533">
        <v>56457</v>
      </c>
      <c r="H8533">
        <v>7143</v>
      </c>
      <c r="I8533" s="25" t="s">
        <v>2744</v>
      </c>
      <c r="J8533" t="s">
        <v>2952</v>
      </c>
      <c r="M8533" s="49"/>
    </row>
    <row r="8534" spans="6:13" x14ac:dyDescent="0.25">
      <c r="F8534" t="s">
        <v>9048</v>
      </c>
      <c r="G8534">
        <v>72589</v>
      </c>
      <c r="H8534">
        <v>8425</v>
      </c>
      <c r="I8534" s="25" t="s">
        <v>2639</v>
      </c>
      <c r="J8534" t="s">
        <v>2648</v>
      </c>
      <c r="M8534" s="49"/>
    </row>
    <row r="8535" spans="6:13" x14ac:dyDescent="0.25">
      <c r="F8535" t="s">
        <v>9048</v>
      </c>
      <c r="G8535">
        <v>87784</v>
      </c>
      <c r="H8535">
        <v>9778</v>
      </c>
      <c r="I8535" s="25" t="s">
        <v>2671</v>
      </c>
      <c r="J8535" t="s">
        <v>3081</v>
      </c>
      <c r="M8535" s="49"/>
    </row>
    <row r="8536" spans="6:13" x14ac:dyDescent="0.25">
      <c r="F8536" t="s">
        <v>9049</v>
      </c>
      <c r="G8536">
        <v>26556</v>
      </c>
      <c r="H8536">
        <v>3462</v>
      </c>
      <c r="I8536" s="25" t="s">
        <v>2695</v>
      </c>
      <c r="J8536" t="s">
        <v>3054</v>
      </c>
      <c r="M8536" s="49"/>
    </row>
    <row r="8537" spans="6:13" x14ac:dyDescent="0.25">
      <c r="F8537" t="s">
        <v>9050</v>
      </c>
      <c r="G8537">
        <v>49492</v>
      </c>
      <c r="H8537">
        <v>5566</v>
      </c>
      <c r="I8537" s="25" t="s">
        <v>2644</v>
      </c>
      <c r="J8537" t="s">
        <v>3000</v>
      </c>
      <c r="M8537" s="49"/>
    </row>
    <row r="8538" spans="6:13" x14ac:dyDescent="0.25">
      <c r="F8538" t="s">
        <v>9051</v>
      </c>
      <c r="G8538">
        <v>25597</v>
      </c>
      <c r="H8538">
        <v>1061</v>
      </c>
      <c r="I8538" s="25" t="s">
        <v>2706</v>
      </c>
      <c r="J8538" t="s">
        <v>2998</v>
      </c>
      <c r="M8538" s="49"/>
    </row>
    <row r="8539" spans="6:13" x14ac:dyDescent="0.25">
      <c r="F8539" t="s">
        <v>9052</v>
      </c>
      <c r="G8539">
        <v>25885</v>
      </c>
      <c r="H8539">
        <v>1054</v>
      </c>
      <c r="I8539" s="25" t="s">
        <v>2706</v>
      </c>
      <c r="J8539" t="s">
        <v>2816</v>
      </c>
      <c r="M8539" s="49"/>
    </row>
    <row r="8540" spans="6:13" x14ac:dyDescent="0.25">
      <c r="F8540" t="s">
        <v>9053</v>
      </c>
      <c r="G8540">
        <v>24784</v>
      </c>
      <c r="H8540">
        <v>1058</v>
      </c>
      <c r="I8540" s="25" t="s">
        <v>2706</v>
      </c>
      <c r="J8540" t="s">
        <v>2707</v>
      </c>
      <c r="M8540" s="49"/>
    </row>
    <row r="8541" spans="6:13" x14ac:dyDescent="0.25">
      <c r="F8541" t="s">
        <v>9054</v>
      </c>
      <c r="G8541">
        <v>26655</v>
      </c>
      <c r="H8541">
        <v>3451</v>
      </c>
      <c r="I8541" s="25" t="s">
        <v>2695</v>
      </c>
      <c r="J8541" t="s">
        <v>2651</v>
      </c>
      <c r="M8541" s="49"/>
    </row>
    <row r="8542" spans="6:13" x14ac:dyDescent="0.25">
      <c r="F8542" t="s">
        <v>9055</v>
      </c>
      <c r="G8542">
        <v>89198</v>
      </c>
      <c r="H8542">
        <v>8425</v>
      </c>
      <c r="I8542" s="25" t="s">
        <v>2639</v>
      </c>
      <c r="J8542" t="s">
        <v>2648</v>
      </c>
      <c r="M8542" s="49"/>
    </row>
    <row r="8543" spans="6:13" x14ac:dyDescent="0.25">
      <c r="F8543" t="s">
        <v>9056</v>
      </c>
      <c r="G8543">
        <v>73463</v>
      </c>
      <c r="H8543">
        <v>8136</v>
      </c>
      <c r="I8543" s="25" t="s">
        <v>2639</v>
      </c>
      <c r="J8543" t="s">
        <v>2660</v>
      </c>
      <c r="M8543" s="49"/>
    </row>
    <row r="8544" spans="6:13" x14ac:dyDescent="0.25">
      <c r="F8544" t="s">
        <v>9057</v>
      </c>
      <c r="G8544">
        <v>91747</v>
      </c>
      <c r="H8544">
        <v>9577</v>
      </c>
      <c r="I8544" s="25" t="s">
        <v>2671</v>
      </c>
      <c r="J8544" t="s">
        <v>2678</v>
      </c>
      <c r="M8544" s="49"/>
    </row>
    <row r="8545" spans="6:13" x14ac:dyDescent="0.25">
      <c r="F8545" t="s">
        <v>9058</v>
      </c>
      <c r="G8545">
        <v>67368</v>
      </c>
      <c r="H8545">
        <v>7334</v>
      </c>
      <c r="I8545" s="25" t="s">
        <v>2744</v>
      </c>
      <c r="J8545" t="s">
        <v>3494</v>
      </c>
      <c r="M8545" s="49"/>
    </row>
    <row r="8546" spans="6:13" x14ac:dyDescent="0.25">
      <c r="F8546" t="s">
        <v>9059</v>
      </c>
      <c r="G8546">
        <v>67593</v>
      </c>
      <c r="H8546">
        <v>7331</v>
      </c>
      <c r="I8546" s="25" t="s">
        <v>2744</v>
      </c>
      <c r="J8546" t="s">
        <v>2650</v>
      </c>
      <c r="M8546" s="49"/>
    </row>
    <row r="8547" spans="6:13" x14ac:dyDescent="0.25">
      <c r="F8547" t="s">
        <v>9060</v>
      </c>
      <c r="G8547">
        <v>26810</v>
      </c>
      <c r="H8547">
        <v>3457</v>
      </c>
      <c r="I8547" s="25" t="s">
        <v>2695</v>
      </c>
      <c r="J8547" t="s">
        <v>2841</v>
      </c>
      <c r="M8547" s="49"/>
    </row>
    <row r="8548" spans="6:13" x14ac:dyDescent="0.25">
      <c r="F8548" t="s">
        <v>9061</v>
      </c>
      <c r="G8548">
        <v>35435</v>
      </c>
      <c r="H8548">
        <v>6531</v>
      </c>
      <c r="I8548" s="25" t="s">
        <v>2667</v>
      </c>
      <c r="J8548" t="s">
        <v>2927</v>
      </c>
      <c r="M8548" s="49"/>
    </row>
    <row r="8549" spans="6:13" x14ac:dyDescent="0.25">
      <c r="F8549" t="s">
        <v>9062</v>
      </c>
      <c r="G8549">
        <v>35083</v>
      </c>
      <c r="H8549">
        <v>6534</v>
      </c>
      <c r="I8549" s="25" t="s">
        <v>2667</v>
      </c>
      <c r="J8549" t="s">
        <v>3092</v>
      </c>
      <c r="M8549" s="49"/>
    </row>
    <row r="8550" spans="6:13" x14ac:dyDescent="0.25">
      <c r="F8550" t="s">
        <v>9063</v>
      </c>
      <c r="G8550">
        <v>58300</v>
      </c>
      <c r="H8550">
        <v>5954</v>
      </c>
      <c r="I8550" s="25" t="s">
        <v>2644</v>
      </c>
      <c r="J8550" t="s">
        <v>2745</v>
      </c>
      <c r="M8550" s="49"/>
    </row>
    <row r="8551" spans="6:13" x14ac:dyDescent="0.25">
      <c r="F8551" t="s">
        <v>9064</v>
      </c>
      <c r="G8551">
        <v>48493</v>
      </c>
      <c r="H8551">
        <v>5566</v>
      </c>
      <c r="I8551" s="25" t="s">
        <v>2644</v>
      </c>
      <c r="J8551" t="s">
        <v>3000</v>
      </c>
      <c r="M8551" s="49"/>
    </row>
    <row r="8552" spans="6:13" x14ac:dyDescent="0.25">
      <c r="F8552" t="s">
        <v>9064</v>
      </c>
      <c r="G8552">
        <v>91631</v>
      </c>
      <c r="H8552">
        <v>9571</v>
      </c>
      <c r="I8552" s="25" t="s">
        <v>2671</v>
      </c>
      <c r="J8552" t="s">
        <v>2734</v>
      </c>
      <c r="M8552" s="49"/>
    </row>
    <row r="8553" spans="6:13" x14ac:dyDescent="0.25">
      <c r="F8553" t="s">
        <v>9065</v>
      </c>
      <c r="G8553">
        <v>85139</v>
      </c>
      <c r="H8553">
        <v>9176</v>
      </c>
      <c r="I8553" s="25" t="s">
        <v>2671</v>
      </c>
      <c r="J8553" t="s">
        <v>2723</v>
      </c>
      <c r="M8553" s="49"/>
    </row>
    <row r="8554" spans="6:13" x14ac:dyDescent="0.25">
      <c r="F8554" t="s">
        <v>2124</v>
      </c>
      <c r="G8554">
        <v>35585</v>
      </c>
      <c r="H8554">
        <v>6532</v>
      </c>
      <c r="I8554" s="25" t="s">
        <v>2667</v>
      </c>
      <c r="J8554" t="s">
        <v>3176</v>
      </c>
      <c r="M8554" s="49"/>
    </row>
    <row r="8555" spans="6:13" x14ac:dyDescent="0.25">
      <c r="F8555" t="s">
        <v>2124</v>
      </c>
      <c r="G8555">
        <v>35584</v>
      </c>
      <c r="H8555">
        <v>6532</v>
      </c>
      <c r="I8555" s="25" t="s">
        <v>2667</v>
      </c>
      <c r="J8555" t="s">
        <v>3176</v>
      </c>
      <c r="M8555" s="49"/>
    </row>
    <row r="8556" spans="6:13" x14ac:dyDescent="0.25">
      <c r="F8556" t="s">
        <v>2124</v>
      </c>
      <c r="G8556">
        <v>35586</v>
      </c>
      <c r="H8556">
        <v>6532</v>
      </c>
      <c r="I8556" s="25" t="s">
        <v>2667</v>
      </c>
      <c r="J8556" t="s">
        <v>3176</v>
      </c>
      <c r="M8556" s="49"/>
    </row>
    <row r="8557" spans="6:13" x14ac:dyDescent="0.25">
      <c r="F8557" t="s">
        <v>2124</v>
      </c>
      <c r="G8557">
        <v>35580</v>
      </c>
      <c r="H8557">
        <v>6532</v>
      </c>
      <c r="I8557" s="25" t="s">
        <v>2667</v>
      </c>
      <c r="J8557" t="s">
        <v>3176</v>
      </c>
      <c r="M8557" s="49"/>
    </row>
    <row r="8558" spans="6:13" x14ac:dyDescent="0.25">
      <c r="F8558" t="s">
        <v>2124</v>
      </c>
      <c r="G8558">
        <v>35582</v>
      </c>
      <c r="H8558">
        <v>6532</v>
      </c>
      <c r="I8558" s="25" t="s">
        <v>2667</v>
      </c>
      <c r="J8558" t="s">
        <v>3176</v>
      </c>
      <c r="M8558" s="49"/>
    </row>
    <row r="8559" spans="6:13" x14ac:dyDescent="0.25">
      <c r="F8559" t="s">
        <v>2124</v>
      </c>
      <c r="G8559">
        <v>35578</v>
      </c>
      <c r="H8559">
        <v>6532</v>
      </c>
      <c r="I8559" s="25" t="s">
        <v>2667</v>
      </c>
      <c r="J8559" t="s">
        <v>3176</v>
      </c>
      <c r="M8559" s="49"/>
    </row>
    <row r="8560" spans="6:13" x14ac:dyDescent="0.25">
      <c r="F8560" t="s">
        <v>2124</v>
      </c>
      <c r="G8560">
        <v>35579</v>
      </c>
      <c r="H8560">
        <v>6532</v>
      </c>
      <c r="I8560" s="25" t="s">
        <v>2667</v>
      </c>
      <c r="J8560" t="s">
        <v>3176</v>
      </c>
      <c r="M8560" s="49"/>
    </row>
    <row r="8561" spans="6:13" x14ac:dyDescent="0.25">
      <c r="F8561" t="s">
        <v>2124</v>
      </c>
      <c r="G8561">
        <v>35576</v>
      </c>
      <c r="H8561">
        <v>6532</v>
      </c>
      <c r="I8561" s="25" t="s">
        <v>2667</v>
      </c>
      <c r="J8561" t="s">
        <v>3176</v>
      </c>
      <c r="M8561" s="49"/>
    </row>
    <row r="8562" spans="6:13" x14ac:dyDescent="0.25">
      <c r="F8562" t="s">
        <v>2124</v>
      </c>
      <c r="G8562">
        <v>35581</v>
      </c>
      <c r="H8562">
        <v>6532</v>
      </c>
      <c r="I8562" s="25" t="s">
        <v>2667</v>
      </c>
      <c r="J8562" t="s">
        <v>3176</v>
      </c>
      <c r="M8562" s="49"/>
    </row>
    <row r="8563" spans="6:13" x14ac:dyDescent="0.25">
      <c r="F8563" t="s">
        <v>9066</v>
      </c>
      <c r="G8563">
        <v>35583</v>
      </c>
      <c r="H8563">
        <v>6532</v>
      </c>
      <c r="I8563" s="25" t="s">
        <v>2667</v>
      </c>
      <c r="J8563" t="s">
        <v>3176</v>
      </c>
      <c r="M8563" s="49"/>
    </row>
    <row r="8564" spans="6:13" x14ac:dyDescent="0.25">
      <c r="F8564" t="s">
        <v>9067</v>
      </c>
      <c r="G8564">
        <v>25599</v>
      </c>
      <c r="H8564">
        <v>1061</v>
      </c>
      <c r="I8564" s="25" t="s">
        <v>2706</v>
      </c>
      <c r="J8564" t="s">
        <v>2998</v>
      </c>
      <c r="M8564" s="49"/>
    </row>
    <row r="8565" spans="6:13" x14ac:dyDescent="0.25">
      <c r="F8565" t="s">
        <v>9068</v>
      </c>
      <c r="G8565">
        <v>83629</v>
      </c>
      <c r="H8565">
        <v>9182</v>
      </c>
      <c r="I8565" s="25" t="s">
        <v>2671</v>
      </c>
      <c r="J8565" t="s">
        <v>2875</v>
      </c>
      <c r="M8565" s="49"/>
    </row>
    <row r="8566" spans="6:13" x14ac:dyDescent="0.25">
      <c r="F8566" t="s">
        <v>9069</v>
      </c>
      <c r="G8566">
        <v>57635</v>
      </c>
      <c r="H8566">
        <v>7132</v>
      </c>
      <c r="I8566" s="25" t="s">
        <v>2744</v>
      </c>
      <c r="J8566" t="s">
        <v>3022</v>
      </c>
      <c r="M8566" s="49"/>
    </row>
    <row r="8567" spans="6:13" x14ac:dyDescent="0.25">
      <c r="F8567" t="s">
        <v>9070</v>
      </c>
      <c r="G8567">
        <v>38554</v>
      </c>
      <c r="H8567">
        <v>3151</v>
      </c>
      <c r="I8567" s="25" t="s">
        <v>2695</v>
      </c>
      <c r="J8567" t="s">
        <v>2747</v>
      </c>
      <c r="M8567" s="49"/>
    </row>
    <row r="8568" spans="6:13" x14ac:dyDescent="0.25">
      <c r="F8568" t="s">
        <v>9071</v>
      </c>
      <c r="G8568">
        <v>28844</v>
      </c>
      <c r="H8568">
        <v>3251</v>
      </c>
      <c r="I8568" s="25" t="s">
        <v>2695</v>
      </c>
      <c r="J8568" t="s">
        <v>2715</v>
      </c>
      <c r="M8568" s="49"/>
    </row>
    <row r="8569" spans="6:13" x14ac:dyDescent="0.25">
      <c r="F8569" t="s">
        <v>9072</v>
      </c>
      <c r="G8569">
        <v>58739</v>
      </c>
      <c r="H8569">
        <v>5974</v>
      </c>
      <c r="I8569" s="25" t="s">
        <v>2644</v>
      </c>
      <c r="J8569" t="s">
        <v>2989</v>
      </c>
      <c r="M8569" s="49"/>
    </row>
    <row r="8570" spans="6:13" x14ac:dyDescent="0.25">
      <c r="F8570" t="s">
        <v>9073</v>
      </c>
      <c r="G8570">
        <v>74259</v>
      </c>
      <c r="H8570">
        <v>8125</v>
      </c>
      <c r="I8570" s="25" t="s">
        <v>2639</v>
      </c>
      <c r="J8570" t="s">
        <v>2681</v>
      </c>
      <c r="M8570" s="49"/>
    </row>
    <row r="8571" spans="6:13" x14ac:dyDescent="0.25">
      <c r="F8571" t="s">
        <v>9074</v>
      </c>
      <c r="G8571">
        <v>79695</v>
      </c>
      <c r="H8571">
        <v>8336</v>
      </c>
      <c r="I8571" s="25" t="s">
        <v>2639</v>
      </c>
      <c r="J8571" t="s">
        <v>2848</v>
      </c>
      <c r="M8571" s="49"/>
    </row>
    <row r="8572" spans="6:13" x14ac:dyDescent="0.25">
      <c r="F8572" t="s">
        <v>9075</v>
      </c>
      <c r="G8572">
        <v>31719</v>
      </c>
      <c r="H8572">
        <v>3257</v>
      </c>
      <c r="I8572" s="25" t="s">
        <v>2695</v>
      </c>
      <c r="J8572" t="s">
        <v>2788</v>
      </c>
      <c r="M8572" s="49"/>
    </row>
    <row r="8573" spans="6:13" x14ac:dyDescent="0.25">
      <c r="F8573" t="s">
        <v>9076</v>
      </c>
      <c r="G8573">
        <v>86879</v>
      </c>
      <c r="H8573">
        <v>9778</v>
      </c>
      <c r="I8573" s="25" t="s">
        <v>2671</v>
      </c>
      <c r="J8573" t="s">
        <v>3081</v>
      </c>
      <c r="M8573" s="49"/>
    </row>
    <row r="8574" spans="6:13" x14ac:dyDescent="0.25">
      <c r="F8574" t="s">
        <v>9077</v>
      </c>
      <c r="G8574">
        <v>26215</v>
      </c>
      <c r="H8574">
        <v>3451</v>
      </c>
      <c r="I8574" s="25" t="s">
        <v>2695</v>
      </c>
      <c r="J8574" t="s">
        <v>2651</v>
      </c>
      <c r="M8574" s="49"/>
    </row>
    <row r="8575" spans="6:13" x14ac:dyDescent="0.25">
      <c r="F8575" t="s">
        <v>9078</v>
      </c>
      <c r="G8575">
        <v>51674</v>
      </c>
      <c r="H8575">
        <v>5374</v>
      </c>
      <c r="I8575" s="25" t="s">
        <v>2644</v>
      </c>
      <c r="J8575" t="s">
        <v>2902</v>
      </c>
      <c r="M8575" s="49"/>
    </row>
    <row r="8576" spans="6:13" x14ac:dyDescent="0.25">
      <c r="F8576" t="s">
        <v>9079</v>
      </c>
      <c r="G8576">
        <v>82407</v>
      </c>
      <c r="H8576">
        <v>9190</v>
      </c>
      <c r="I8576" s="25" t="s">
        <v>2671</v>
      </c>
      <c r="J8576" t="s">
        <v>3038</v>
      </c>
      <c r="M8576" s="49"/>
    </row>
    <row r="8577" spans="6:13" x14ac:dyDescent="0.25">
      <c r="F8577" t="s">
        <v>9080</v>
      </c>
      <c r="G8577">
        <v>24649</v>
      </c>
      <c r="H8577">
        <v>1060</v>
      </c>
      <c r="I8577" s="25" t="s">
        <v>2706</v>
      </c>
      <c r="J8577" t="s">
        <v>2984</v>
      </c>
      <c r="M8577" s="49"/>
    </row>
    <row r="8578" spans="6:13" x14ac:dyDescent="0.25">
      <c r="F8578" t="s">
        <v>9081</v>
      </c>
      <c r="G8578">
        <v>29342</v>
      </c>
      <c r="H8578">
        <v>3351</v>
      </c>
      <c r="I8578" s="25" t="s">
        <v>2695</v>
      </c>
      <c r="J8578" t="s">
        <v>2717</v>
      </c>
      <c r="M8578" s="49"/>
    </row>
    <row r="8579" spans="6:13" x14ac:dyDescent="0.25">
      <c r="F8579" t="s">
        <v>9082</v>
      </c>
      <c r="G8579">
        <v>75446</v>
      </c>
      <c r="H8579">
        <v>8236</v>
      </c>
      <c r="I8579" s="25" t="s">
        <v>2639</v>
      </c>
      <c r="J8579" t="s">
        <v>3708</v>
      </c>
      <c r="M8579" s="49"/>
    </row>
    <row r="8580" spans="6:13" x14ac:dyDescent="0.25">
      <c r="F8580" t="s">
        <v>9083</v>
      </c>
      <c r="G8580">
        <v>9488</v>
      </c>
      <c r="H8580">
        <v>14521</v>
      </c>
      <c r="I8580" s="25" t="s">
        <v>2756</v>
      </c>
      <c r="J8580" t="s">
        <v>2653</v>
      </c>
      <c r="M8580" s="49"/>
    </row>
    <row r="8581" spans="6:13" x14ac:dyDescent="0.25">
      <c r="F8581" t="s">
        <v>9084</v>
      </c>
      <c r="G8581">
        <v>95676</v>
      </c>
      <c r="H8581">
        <v>9377</v>
      </c>
      <c r="I8581" s="25" t="s">
        <v>2671</v>
      </c>
      <c r="J8581" t="s">
        <v>3014</v>
      </c>
      <c r="M8581" s="49"/>
    </row>
    <row r="8582" spans="6:13" x14ac:dyDescent="0.25">
      <c r="F8582" t="s">
        <v>9085</v>
      </c>
      <c r="G8582">
        <v>65199</v>
      </c>
      <c r="H8582">
        <v>6414</v>
      </c>
      <c r="I8582" s="25" t="s">
        <v>2667</v>
      </c>
      <c r="J8582" t="s">
        <v>6448</v>
      </c>
      <c r="M8582" s="49"/>
    </row>
    <row r="8583" spans="6:13" x14ac:dyDescent="0.25">
      <c r="F8583" t="s">
        <v>9085</v>
      </c>
      <c r="G8583">
        <v>55246</v>
      </c>
      <c r="H8583">
        <v>6414</v>
      </c>
      <c r="I8583" s="25" t="s">
        <v>2667</v>
      </c>
      <c r="J8583" t="s">
        <v>6448</v>
      </c>
      <c r="M8583" s="49"/>
    </row>
    <row r="8584" spans="6:13" x14ac:dyDescent="0.25">
      <c r="F8584" t="s">
        <v>9085</v>
      </c>
      <c r="G8584">
        <v>65187</v>
      </c>
      <c r="H8584">
        <v>6414</v>
      </c>
      <c r="I8584" s="25" t="s">
        <v>2667</v>
      </c>
      <c r="J8584" t="s">
        <v>6448</v>
      </c>
      <c r="M8584" s="49"/>
    </row>
    <row r="8585" spans="6:13" x14ac:dyDescent="0.25">
      <c r="F8585" t="s">
        <v>9085</v>
      </c>
      <c r="G8585">
        <v>65201</v>
      </c>
      <c r="H8585">
        <v>6414</v>
      </c>
      <c r="I8585" s="25" t="s">
        <v>2667</v>
      </c>
      <c r="J8585" t="s">
        <v>6448</v>
      </c>
      <c r="M8585" s="49"/>
    </row>
    <row r="8586" spans="6:13" x14ac:dyDescent="0.25">
      <c r="F8586" t="s">
        <v>9085</v>
      </c>
      <c r="G8586">
        <v>65189</v>
      </c>
      <c r="H8586">
        <v>6414</v>
      </c>
      <c r="I8586" s="25" t="s">
        <v>2667</v>
      </c>
      <c r="J8586" t="s">
        <v>6448</v>
      </c>
      <c r="M8586" s="49"/>
    </row>
    <row r="8587" spans="6:13" x14ac:dyDescent="0.25">
      <c r="F8587" t="s">
        <v>9085</v>
      </c>
      <c r="G8587">
        <v>65197</v>
      </c>
      <c r="H8587">
        <v>6414</v>
      </c>
      <c r="I8587" s="25" t="s">
        <v>2667</v>
      </c>
      <c r="J8587" t="s">
        <v>6448</v>
      </c>
      <c r="M8587" s="49"/>
    </row>
    <row r="8588" spans="6:13" x14ac:dyDescent="0.25">
      <c r="F8588" t="s">
        <v>9085</v>
      </c>
      <c r="G8588">
        <v>65193</v>
      </c>
      <c r="H8588">
        <v>6414</v>
      </c>
      <c r="I8588" s="25" t="s">
        <v>2667</v>
      </c>
      <c r="J8588" t="s">
        <v>6448</v>
      </c>
      <c r="M8588" s="49"/>
    </row>
    <row r="8589" spans="6:13" x14ac:dyDescent="0.25">
      <c r="F8589" t="s">
        <v>9085</v>
      </c>
      <c r="G8589">
        <v>65195</v>
      </c>
      <c r="H8589">
        <v>6414</v>
      </c>
      <c r="I8589" s="25" t="s">
        <v>2667</v>
      </c>
      <c r="J8589" t="s">
        <v>6448</v>
      </c>
      <c r="M8589" s="49"/>
    </row>
    <row r="8590" spans="6:13" x14ac:dyDescent="0.25">
      <c r="F8590" t="s">
        <v>9085</v>
      </c>
      <c r="G8590">
        <v>65183</v>
      </c>
      <c r="H8590">
        <v>6414</v>
      </c>
      <c r="I8590" s="25" t="s">
        <v>2667</v>
      </c>
      <c r="J8590" t="s">
        <v>6448</v>
      </c>
      <c r="M8590" s="49"/>
    </row>
    <row r="8591" spans="6:13" x14ac:dyDescent="0.25">
      <c r="F8591" t="s">
        <v>9085</v>
      </c>
      <c r="G8591">
        <v>65185</v>
      </c>
      <c r="H8591">
        <v>6414</v>
      </c>
      <c r="I8591" s="25" t="s">
        <v>2667</v>
      </c>
      <c r="J8591" t="s">
        <v>6448</v>
      </c>
      <c r="M8591" s="49"/>
    </row>
    <row r="8592" spans="6:13" x14ac:dyDescent="0.25">
      <c r="F8592" t="s">
        <v>9085</v>
      </c>
      <c r="G8592">
        <v>65207</v>
      </c>
      <c r="H8592">
        <v>6414</v>
      </c>
      <c r="I8592" s="25" t="s">
        <v>2667</v>
      </c>
      <c r="J8592" t="s">
        <v>6448</v>
      </c>
      <c r="M8592" s="49"/>
    </row>
    <row r="8593" spans="6:13" x14ac:dyDescent="0.25">
      <c r="F8593" t="s">
        <v>9085</v>
      </c>
      <c r="G8593">
        <v>65205</v>
      </c>
      <c r="H8593">
        <v>6414</v>
      </c>
      <c r="I8593" s="25" t="s">
        <v>2667</v>
      </c>
      <c r="J8593" t="s">
        <v>6448</v>
      </c>
      <c r="M8593" s="49"/>
    </row>
    <row r="8594" spans="6:13" x14ac:dyDescent="0.25">
      <c r="F8594" t="s">
        <v>9085</v>
      </c>
      <c r="G8594">
        <v>65203</v>
      </c>
      <c r="H8594">
        <v>6414</v>
      </c>
      <c r="I8594" s="25" t="s">
        <v>2667</v>
      </c>
      <c r="J8594" t="s">
        <v>6448</v>
      </c>
      <c r="M8594" s="49"/>
    </row>
    <row r="8595" spans="6:13" x14ac:dyDescent="0.25">
      <c r="F8595" t="s">
        <v>9085</v>
      </c>
      <c r="G8595">
        <v>65191</v>
      </c>
      <c r="H8595">
        <v>6414</v>
      </c>
      <c r="I8595" s="25" t="s">
        <v>2667</v>
      </c>
      <c r="J8595" t="s">
        <v>6448</v>
      </c>
      <c r="M8595" s="49"/>
    </row>
    <row r="8596" spans="6:13" x14ac:dyDescent="0.25">
      <c r="F8596" t="s">
        <v>9086</v>
      </c>
      <c r="G8596">
        <v>63831</v>
      </c>
      <c r="H8596">
        <v>9671</v>
      </c>
      <c r="I8596" s="25" t="s">
        <v>2671</v>
      </c>
      <c r="J8596" t="s">
        <v>3074</v>
      </c>
      <c r="M8596" s="49"/>
    </row>
    <row r="8597" spans="6:13" x14ac:dyDescent="0.25">
      <c r="F8597" t="s">
        <v>9087</v>
      </c>
      <c r="G8597">
        <v>69257</v>
      </c>
      <c r="H8597">
        <v>8226</v>
      </c>
      <c r="I8597" s="25" t="s">
        <v>2639</v>
      </c>
      <c r="J8597" t="s">
        <v>3063</v>
      </c>
      <c r="M8597" s="49"/>
    </row>
    <row r="8598" spans="6:13" x14ac:dyDescent="0.25">
      <c r="F8598" t="s">
        <v>9087</v>
      </c>
      <c r="G8598">
        <v>86519</v>
      </c>
      <c r="H8598">
        <v>9774</v>
      </c>
      <c r="I8598" s="25" t="s">
        <v>2671</v>
      </c>
      <c r="J8598" t="s">
        <v>2826</v>
      </c>
      <c r="M8598" s="49"/>
    </row>
    <row r="8599" spans="6:13" x14ac:dyDescent="0.25">
      <c r="F8599" t="s">
        <v>9088</v>
      </c>
      <c r="G8599">
        <v>14827</v>
      </c>
      <c r="H8599">
        <v>12069</v>
      </c>
      <c r="I8599" s="25" t="s">
        <v>2977</v>
      </c>
      <c r="J8599" t="s">
        <v>3478</v>
      </c>
      <c r="M8599" s="49"/>
    </row>
    <row r="8600" spans="6:13" x14ac:dyDescent="0.25">
      <c r="F8600" t="s">
        <v>9089</v>
      </c>
      <c r="G8600">
        <v>94344</v>
      </c>
      <c r="H8600">
        <v>9278</v>
      </c>
      <c r="I8600" s="25" t="s">
        <v>2671</v>
      </c>
      <c r="J8600" t="s">
        <v>2791</v>
      </c>
      <c r="M8600" s="49"/>
    </row>
    <row r="8601" spans="6:13" x14ac:dyDescent="0.25">
      <c r="F8601" t="s">
        <v>9090</v>
      </c>
      <c r="G8601">
        <v>73349</v>
      </c>
      <c r="H8601">
        <v>8117</v>
      </c>
      <c r="I8601" s="25" t="s">
        <v>2639</v>
      </c>
      <c r="J8601" t="s">
        <v>2710</v>
      </c>
      <c r="M8601" s="49"/>
    </row>
    <row r="8602" spans="6:13" x14ac:dyDescent="0.25">
      <c r="F8602" t="s">
        <v>9091</v>
      </c>
      <c r="G8602">
        <v>93109</v>
      </c>
      <c r="H8602">
        <v>9375</v>
      </c>
      <c r="I8602" s="25" t="s">
        <v>2671</v>
      </c>
      <c r="J8602" t="s">
        <v>2986</v>
      </c>
      <c r="M8602" s="49"/>
    </row>
    <row r="8603" spans="6:13" x14ac:dyDescent="0.25">
      <c r="F8603" t="s">
        <v>9091</v>
      </c>
      <c r="G8603">
        <v>93109</v>
      </c>
      <c r="H8603">
        <v>9375</v>
      </c>
      <c r="I8603" s="25" t="s">
        <v>2671</v>
      </c>
      <c r="J8603" t="s">
        <v>2986</v>
      </c>
      <c r="M8603" s="49"/>
    </row>
    <row r="8604" spans="6:13" x14ac:dyDescent="0.25">
      <c r="F8604" t="s">
        <v>9092</v>
      </c>
      <c r="G8604">
        <v>91369</v>
      </c>
      <c r="H8604">
        <v>9474</v>
      </c>
      <c r="I8604" s="25" t="s">
        <v>2671</v>
      </c>
      <c r="J8604" t="s">
        <v>4313</v>
      </c>
      <c r="M8604" s="49"/>
    </row>
    <row r="8605" spans="6:13" x14ac:dyDescent="0.25">
      <c r="F8605" t="s">
        <v>9093</v>
      </c>
      <c r="G8605">
        <v>97353</v>
      </c>
      <c r="H8605">
        <v>9675</v>
      </c>
      <c r="I8605" s="25" t="s">
        <v>2671</v>
      </c>
      <c r="J8605" t="s">
        <v>2880</v>
      </c>
      <c r="M8605" s="49"/>
    </row>
    <row r="8606" spans="6:13" x14ac:dyDescent="0.25">
      <c r="F8606" t="s">
        <v>9094</v>
      </c>
      <c r="G8606">
        <v>91346</v>
      </c>
      <c r="H8606">
        <v>9474</v>
      </c>
      <c r="I8606" s="25" t="s">
        <v>2671</v>
      </c>
      <c r="J8606" t="s">
        <v>4313</v>
      </c>
      <c r="M8606" s="49"/>
    </row>
    <row r="8607" spans="6:13" x14ac:dyDescent="0.25">
      <c r="F8607" t="s">
        <v>9095</v>
      </c>
      <c r="G8607">
        <v>91632</v>
      </c>
      <c r="H8607">
        <v>9571</v>
      </c>
      <c r="I8607" s="25" t="s">
        <v>2671</v>
      </c>
      <c r="J8607" t="s">
        <v>2734</v>
      </c>
      <c r="M8607" s="49"/>
    </row>
    <row r="8608" spans="6:13" x14ac:dyDescent="0.25">
      <c r="F8608" t="s">
        <v>9096</v>
      </c>
      <c r="G8608">
        <v>69168</v>
      </c>
      <c r="H8608">
        <v>8226</v>
      </c>
      <c r="I8608" s="25" t="s">
        <v>2639</v>
      </c>
      <c r="J8608" t="s">
        <v>3063</v>
      </c>
      <c r="M8608" s="49"/>
    </row>
    <row r="8609" spans="6:13" x14ac:dyDescent="0.25">
      <c r="F8609" t="s">
        <v>9097</v>
      </c>
      <c r="G8609">
        <v>26639</v>
      </c>
      <c r="H8609">
        <v>3452</v>
      </c>
      <c r="I8609" s="25" t="s">
        <v>2695</v>
      </c>
      <c r="J8609" t="s">
        <v>2655</v>
      </c>
      <c r="M8609" s="49"/>
    </row>
    <row r="8610" spans="6:13" x14ac:dyDescent="0.25">
      <c r="F8610" t="s">
        <v>9098</v>
      </c>
      <c r="G8610">
        <v>97859</v>
      </c>
      <c r="H8610">
        <v>9677</v>
      </c>
      <c r="I8610" s="25" t="s">
        <v>2671</v>
      </c>
      <c r="J8610" t="s">
        <v>3148</v>
      </c>
      <c r="M8610" s="49"/>
    </row>
    <row r="8611" spans="6:13" x14ac:dyDescent="0.25">
      <c r="F8611" t="s">
        <v>9099</v>
      </c>
      <c r="G8611">
        <v>49835</v>
      </c>
      <c r="H8611">
        <v>3456</v>
      </c>
      <c r="I8611" s="25" t="s">
        <v>2695</v>
      </c>
      <c r="J8611" t="s">
        <v>2777</v>
      </c>
      <c r="M8611" s="49"/>
    </row>
    <row r="8612" spans="6:13" x14ac:dyDescent="0.25">
      <c r="F8612" t="s">
        <v>9100</v>
      </c>
      <c r="G8612">
        <v>29323</v>
      </c>
      <c r="H8612">
        <v>3351</v>
      </c>
      <c r="I8612" s="25" t="s">
        <v>2695</v>
      </c>
      <c r="J8612" t="s">
        <v>2717</v>
      </c>
      <c r="M8612" s="49"/>
    </row>
    <row r="8613" spans="6:13" x14ac:dyDescent="0.25">
      <c r="F8613" t="s">
        <v>9101</v>
      </c>
      <c r="G8613">
        <v>31613</v>
      </c>
      <c r="H8613">
        <v>3256</v>
      </c>
      <c r="I8613" s="25" t="s">
        <v>2695</v>
      </c>
      <c r="J8613" t="s">
        <v>2892</v>
      </c>
      <c r="M8613" s="49"/>
    </row>
    <row r="8614" spans="6:13" x14ac:dyDescent="0.25">
      <c r="F8614" t="s">
        <v>9102</v>
      </c>
      <c r="G8614">
        <v>29649</v>
      </c>
      <c r="H8614">
        <v>3358</v>
      </c>
      <c r="I8614" s="25" t="s">
        <v>2695</v>
      </c>
      <c r="J8614" t="s">
        <v>2992</v>
      </c>
      <c r="M8614" s="49"/>
    </row>
    <row r="8615" spans="6:13" x14ac:dyDescent="0.25">
      <c r="F8615" t="s">
        <v>9103</v>
      </c>
      <c r="G8615">
        <v>87487</v>
      </c>
      <c r="H8615">
        <v>9780</v>
      </c>
      <c r="I8615" s="25" t="s">
        <v>2671</v>
      </c>
      <c r="J8615" t="s">
        <v>2899</v>
      </c>
      <c r="M8615" s="49"/>
    </row>
    <row r="8616" spans="6:13" x14ac:dyDescent="0.25">
      <c r="F8616" t="s">
        <v>9104</v>
      </c>
      <c r="G8616">
        <v>91634</v>
      </c>
      <c r="H8616">
        <v>9571</v>
      </c>
      <c r="I8616" s="25" t="s">
        <v>2671</v>
      </c>
      <c r="J8616" t="s">
        <v>2734</v>
      </c>
      <c r="M8616" s="49"/>
    </row>
    <row r="8617" spans="6:13" x14ac:dyDescent="0.25">
      <c r="F8617" t="s">
        <v>9105</v>
      </c>
      <c r="G8617">
        <v>15745</v>
      </c>
      <c r="H8617">
        <v>12061</v>
      </c>
      <c r="I8617" s="25" t="s">
        <v>2977</v>
      </c>
      <c r="J8617" t="s">
        <v>3654</v>
      </c>
      <c r="M8617" s="49"/>
    </row>
    <row r="8618" spans="6:13" x14ac:dyDescent="0.25">
      <c r="F8618" t="s">
        <v>9106</v>
      </c>
      <c r="G8618">
        <v>72218</v>
      </c>
      <c r="H8618">
        <v>8235</v>
      </c>
      <c r="I8618" s="25" t="s">
        <v>2639</v>
      </c>
      <c r="J8618" t="s">
        <v>3043</v>
      </c>
      <c r="M8618" s="49"/>
    </row>
    <row r="8619" spans="6:13" x14ac:dyDescent="0.25">
      <c r="F8619" t="s">
        <v>9107</v>
      </c>
      <c r="G8619">
        <v>36208</v>
      </c>
      <c r="H8619">
        <v>6632</v>
      </c>
      <c r="I8619" s="25" t="s">
        <v>2667</v>
      </c>
      <c r="J8619" t="s">
        <v>2924</v>
      </c>
      <c r="M8619" s="49"/>
    </row>
    <row r="8620" spans="6:13" x14ac:dyDescent="0.25">
      <c r="F8620" t="s">
        <v>9108</v>
      </c>
      <c r="G8620">
        <v>38709</v>
      </c>
      <c r="H8620">
        <v>3153</v>
      </c>
      <c r="I8620" s="25" t="s">
        <v>2695</v>
      </c>
      <c r="J8620" t="s">
        <v>2773</v>
      </c>
      <c r="M8620" s="49"/>
    </row>
    <row r="8621" spans="6:13" x14ac:dyDescent="0.25">
      <c r="F8621" t="s">
        <v>9109</v>
      </c>
      <c r="G8621">
        <v>93359</v>
      </c>
      <c r="H8621">
        <v>9273</v>
      </c>
      <c r="I8621" s="25" t="s">
        <v>2671</v>
      </c>
      <c r="J8621" t="s">
        <v>2675</v>
      </c>
      <c r="M8621" s="49"/>
    </row>
    <row r="8622" spans="6:13" x14ac:dyDescent="0.25">
      <c r="F8622" t="s">
        <v>9110</v>
      </c>
      <c r="G8622">
        <v>56283</v>
      </c>
      <c r="H8622">
        <v>7137</v>
      </c>
      <c r="I8622" s="25" t="s">
        <v>2744</v>
      </c>
      <c r="J8622" t="s">
        <v>2867</v>
      </c>
      <c r="M8622" s="49"/>
    </row>
    <row r="8623" spans="6:13" x14ac:dyDescent="0.25">
      <c r="F8623" t="s">
        <v>9110</v>
      </c>
      <c r="G8623">
        <v>56283</v>
      </c>
      <c r="H8623">
        <v>7137</v>
      </c>
      <c r="I8623" s="25" t="s">
        <v>2744</v>
      </c>
      <c r="J8623" t="s">
        <v>2867</v>
      </c>
      <c r="M8623" s="49"/>
    </row>
    <row r="8624" spans="6:13" x14ac:dyDescent="0.25">
      <c r="F8624" t="s">
        <v>9110</v>
      </c>
      <c r="G8624">
        <v>56283</v>
      </c>
      <c r="H8624">
        <v>7140</v>
      </c>
      <c r="I8624" s="25" t="s">
        <v>2744</v>
      </c>
      <c r="J8624" t="s">
        <v>2950</v>
      </c>
      <c r="M8624" s="49"/>
    </row>
    <row r="8625" spans="6:13" x14ac:dyDescent="0.25">
      <c r="F8625" t="s">
        <v>9110</v>
      </c>
      <c r="G8625">
        <v>56283</v>
      </c>
      <c r="H8625">
        <v>7140</v>
      </c>
      <c r="I8625" s="25" t="s">
        <v>2744</v>
      </c>
      <c r="J8625" t="s">
        <v>2950</v>
      </c>
      <c r="M8625" s="49"/>
    </row>
    <row r="8626" spans="6:13" x14ac:dyDescent="0.25">
      <c r="F8626" t="s">
        <v>9111</v>
      </c>
      <c r="G8626">
        <v>27793</v>
      </c>
      <c r="H8626">
        <v>3458</v>
      </c>
      <c r="I8626" s="25" t="s">
        <v>2695</v>
      </c>
      <c r="J8626" t="s">
        <v>2906</v>
      </c>
      <c r="M8626" s="49"/>
    </row>
    <row r="8627" spans="6:13" x14ac:dyDescent="0.25">
      <c r="F8627" t="s">
        <v>9112</v>
      </c>
      <c r="G8627">
        <v>97772</v>
      </c>
      <c r="H8627">
        <v>9672</v>
      </c>
      <c r="I8627" s="25" t="s">
        <v>2671</v>
      </c>
      <c r="J8627" t="s">
        <v>3241</v>
      </c>
      <c r="M8627" s="49"/>
    </row>
    <row r="8628" spans="6:13" x14ac:dyDescent="0.25">
      <c r="F8628" t="s">
        <v>9113</v>
      </c>
      <c r="G8628">
        <v>87499</v>
      </c>
      <c r="H8628">
        <v>9780</v>
      </c>
      <c r="I8628" s="25" t="s">
        <v>2671</v>
      </c>
      <c r="J8628" t="s">
        <v>2899</v>
      </c>
      <c r="M8628" s="49"/>
    </row>
    <row r="8629" spans="6:13" x14ac:dyDescent="0.25">
      <c r="F8629" t="s">
        <v>9114</v>
      </c>
      <c r="G8629">
        <v>82409</v>
      </c>
      <c r="H8629">
        <v>9190</v>
      </c>
      <c r="I8629" s="25" t="s">
        <v>2671</v>
      </c>
      <c r="J8629" t="s">
        <v>3038</v>
      </c>
      <c r="M8629" s="49"/>
    </row>
    <row r="8630" spans="6:13" x14ac:dyDescent="0.25">
      <c r="F8630" t="s">
        <v>9115</v>
      </c>
      <c r="G8630">
        <v>76848</v>
      </c>
      <c r="H8630">
        <v>7340</v>
      </c>
      <c r="I8630" s="25" t="s">
        <v>2744</v>
      </c>
      <c r="J8630" t="s">
        <v>3447</v>
      </c>
      <c r="M8630" s="49"/>
    </row>
    <row r="8631" spans="6:13" x14ac:dyDescent="0.25">
      <c r="F8631" t="s">
        <v>9115</v>
      </c>
      <c r="G8631">
        <v>76848</v>
      </c>
      <c r="H8631">
        <v>7340</v>
      </c>
      <c r="I8631" s="25" t="s">
        <v>2744</v>
      </c>
      <c r="J8631" t="s">
        <v>3447</v>
      </c>
      <c r="M8631" s="49"/>
    </row>
    <row r="8632" spans="6:13" x14ac:dyDescent="0.25">
      <c r="F8632" t="s">
        <v>9116</v>
      </c>
      <c r="G8632">
        <v>88271</v>
      </c>
      <c r="H8632">
        <v>8436</v>
      </c>
      <c r="I8632" s="25" t="s">
        <v>2639</v>
      </c>
      <c r="J8632" t="s">
        <v>2689</v>
      </c>
      <c r="M8632" s="49"/>
    </row>
    <row r="8633" spans="6:13" x14ac:dyDescent="0.25">
      <c r="F8633" t="s">
        <v>9116</v>
      </c>
      <c r="G8633">
        <v>91489</v>
      </c>
      <c r="H8633">
        <v>9575</v>
      </c>
      <c r="I8633" s="25" t="s">
        <v>2671</v>
      </c>
      <c r="J8633" t="s">
        <v>3370</v>
      </c>
      <c r="M8633" s="49"/>
    </row>
    <row r="8634" spans="6:13" x14ac:dyDescent="0.25">
      <c r="F8634" t="s">
        <v>9117</v>
      </c>
      <c r="G8634">
        <v>69259</v>
      </c>
      <c r="H8634">
        <v>8226</v>
      </c>
      <c r="I8634" s="25" t="s">
        <v>2639</v>
      </c>
      <c r="J8634" t="s">
        <v>3063</v>
      </c>
      <c r="M8634" s="49"/>
    </row>
    <row r="8635" spans="6:13" x14ac:dyDescent="0.25">
      <c r="F8635" t="s">
        <v>9118</v>
      </c>
      <c r="G8635">
        <v>26382</v>
      </c>
      <c r="H8635">
        <v>3405</v>
      </c>
      <c r="I8635" s="25" t="s">
        <v>2695</v>
      </c>
      <c r="J8635" t="s">
        <v>3051</v>
      </c>
      <c r="M8635" s="49"/>
    </row>
    <row r="8636" spans="6:13" x14ac:dyDescent="0.25">
      <c r="F8636" t="s">
        <v>9118</v>
      </c>
      <c r="G8636">
        <v>26384</v>
      </c>
      <c r="H8636">
        <v>3405</v>
      </c>
      <c r="I8636" s="25" t="s">
        <v>2695</v>
      </c>
      <c r="J8636" t="s">
        <v>3051</v>
      </c>
      <c r="M8636" s="49"/>
    </row>
    <row r="8637" spans="6:13" x14ac:dyDescent="0.25">
      <c r="F8637" t="s">
        <v>9118</v>
      </c>
      <c r="G8637">
        <v>26388</v>
      </c>
      <c r="H8637">
        <v>3405</v>
      </c>
      <c r="I8637" s="25" t="s">
        <v>2695</v>
      </c>
      <c r="J8637" t="s">
        <v>3051</v>
      </c>
      <c r="M8637" s="49"/>
    </row>
    <row r="8638" spans="6:13" x14ac:dyDescent="0.25">
      <c r="F8638" t="s">
        <v>9118</v>
      </c>
      <c r="G8638">
        <v>26386</v>
      </c>
      <c r="H8638">
        <v>3405</v>
      </c>
      <c r="I8638" s="25" t="s">
        <v>2695</v>
      </c>
      <c r="J8638" t="s">
        <v>3051</v>
      </c>
      <c r="M8638" s="49"/>
    </row>
    <row r="8639" spans="6:13" x14ac:dyDescent="0.25">
      <c r="F8639" t="s">
        <v>9118</v>
      </c>
      <c r="G8639">
        <v>26389</v>
      </c>
      <c r="H8639">
        <v>3405</v>
      </c>
      <c r="I8639" s="25" t="s">
        <v>2695</v>
      </c>
      <c r="J8639" t="s">
        <v>3051</v>
      </c>
      <c r="M8639" s="49"/>
    </row>
    <row r="8640" spans="6:13" x14ac:dyDescent="0.25">
      <c r="F8640" t="s">
        <v>9119</v>
      </c>
      <c r="G8640">
        <v>96352</v>
      </c>
      <c r="H8640">
        <v>9476</v>
      </c>
      <c r="I8640" s="25" t="s">
        <v>2671</v>
      </c>
      <c r="J8640" t="s">
        <v>6056</v>
      </c>
      <c r="M8640" s="49"/>
    </row>
    <row r="8641" spans="6:13" x14ac:dyDescent="0.25">
      <c r="F8641" t="s">
        <v>9120</v>
      </c>
      <c r="G8641">
        <v>91452</v>
      </c>
      <c r="H8641">
        <v>9573</v>
      </c>
      <c r="I8641" s="25" t="s">
        <v>2671</v>
      </c>
      <c r="J8641" t="s">
        <v>3087</v>
      </c>
      <c r="M8641" s="49"/>
    </row>
    <row r="8642" spans="6:13" x14ac:dyDescent="0.25">
      <c r="F8642" t="s">
        <v>9121</v>
      </c>
      <c r="G8642">
        <v>8112</v>
      </c>
      <c r="H8642">
        <v>14524</v>
      </c>
      <c r="I8642" s="25" t="s">
        <v>2756</v>
      </c>
      <c r="J8642" t="s">
        <v>4045</v>
      </c>
      <c r="M8642" s="49"/>
    </row>
    <row r="8643" spans="6:13" x14ac:dyDescent="0.25">
      <c r="F8643" t="s">
        <v>9122</v>
      </c>
      <c r="G8643">
        <v>34439</v>
      </c>
      <c r="H8643">
        <v>5762</v>
      </c>
      <c r="I8643" s="25" t="s">
        <v>2644</v>
      </c>
      <c r="J8643" t="s">
        <v>2824</v>
      </c>
      <c r="M8643" s="49"/>
    </row>
    <row r="8644" spans="6:13" x14ac:dyDescent="0.25">
      <c r="F8644" t="s">
        <v>9123</v>
      </c>
      <c r="G8644">
        <v>47877</v>
      </c>
      <c r="H8644">
        <v>5166</v>
      </c>
      <c r="I8644" s="25" t="s">
        <v>2644</v>
      </c>
      <c r="J8644" t="s">
        <v>3033</v>
      </c>
      <c r="M8644" s="49"/>
    </row>
    <row r="8645" spans="6:13" x14ac:dyDescent="0.25">
      <c r="F8645" t="s">
        <v>9124</v>
      </c>
      <c r="G8645">
        <v>34508</v>
      </c>
      <c r="H8645">
        <v>6635</v>
      </c>
      <c r="I8645" s="25" t="s">
        <v>2667</v>
      </c>
      <c r="J8645" t="s">
        <v>2929</v>
      </c>
      <c r="M8645" s="49"/>
    </row>
    <row r="8646" spans="6:13" x14ac:dyDescent="0.25">
      <c r="F8646" t="s">
        <v>9125</v>
      </c>
      <c r="G8646">
        <v>34628</v>
      </c>
      <c r="H8646">
        <v>6634</v>
      </c>
      <c r="I8646" s="25" t="s">
        <v>2667</v>
      </c>
      <c r="J8646" t="s">
        <v>2981</v>
      </c>
      <c r="M8646" s="49"/>
    </row>
    <row r="8647" spans="6:13" x14ac:dyDescent="0.25">
      <c r="F8647" t="s">
        <v>9126</v>
      </c>
      <c r="G8647">
        <v>93497</v>
      </c>
      <c r="H8647">
        <v>9372</v>
      </c>
      <c r="I8647" s="25" t="s">
        <v>2671</v>
      </c>
      <c r="J8647" t="s">
        <v>3144</v>
      </c>
      <c r="M8647" s="49"/>
    </row>
    <row r="8648" spans="6:13" x14ac:dyDescent="0.25">
      <c r="F8648" t="s">
        <v>9127</v>
      </c>
      <c r="G8648">
        <v>56594</v>
      </c>
      <c r="H8648">
        <v>7132</v>
      </c>
      <c r="I8648" s="25" t="s">
        <v>2744</v>
      </c>
      <c r="J8648" t="s">
        <v>3022</v>
      </c>
      <c r="M8648" s="49"/>
    </row>
    <row r="8649" spans="6:13" x14ac:dyDescent="0.25">
      <c r="F8649" t="s">
        <v>9128</v>
      </c>
      <c r="G8649">
        <v>77731</v>
      </c>
      <c r="H8649">
        <v>8317</v>
      </c>
      <c r="I8649" s="25" t="s">
        <v>2639</v>
      </c>
      <c r="J8649" t="s">
        <v>2692</v>
      </c>
      <c r="M8649" s="49"/>
    </row>
    <row r="8650" spans="6:13" x14ac:dyDescent="0.25">
      <c r="F8650" t="s">
        <v>9129</v>
      </c>
      <c r="G8650">
        <v>57234</v>
      </c>
      <c r="H8650">
        <v>5970</v>
      </c>
      <c r="I8650" s="25" t="s">
        <v>2644</v>
      </c>
      <c r="J8650" t="s">
        <v>2987</v>
      </c>
      <c r="M8650" s="49"/>
    </row>
    <row r="8651" spans="6:13" x14ac:dyDescent="0.25">
      <c r="F8651" t="s">
        <v>9130</v>
      </c>
      <c r="G8651">
        <v>1723</v>
      </c>
      <c r="H8651">
        <v>14628</v>
      </c>
      <c r="I8651" s="25" t="s">
        <v>2756</v>
      </c>
      <c r="J8651" t="s">
        <v>2968</v>
      </c>
      <c r="M8651" s="49"/>
    </row>
    <row r="8652" spans="6:13" x14ac:dyDescent="0.25">
      <c r="F8652" t="s">
        <v>9131</v>
      </c>
      <c r="G8652">
        <v>25554</v>
      </c>
      <c r="H8652">
        <v>1061</v>
      </c>
      <c r="I8652" s="25" t="s">
        <v>2706</v>
      </c>
      <c r="J8652" t="s">
        <v>2998</v>
      </c>
      <c r="M8652" s="49"/>
    </row>
    <row r="8653" spans="6:13" x14ac:dyDescent="0.25">
      <c r="F8653" t="s">
        <v>9132</v>
      </c>
      <c r="G8653">
        <v>49849</v>
      </c>
      <c r="H8653">
        <v>3456</v>
      </c>
      <c r="I8653" s="25" t="s">
        <v>2695</v>
      </c>
      <c r="J8653" t="s">
        <v>2777</v>
      </c>
      <c r="M8653" s="49"/>
    </row>
    <row r="8654" spans="6:13" x14ac:dyDescent="0.25">
      <c r="F8654" t="s">
        <v>9133</v>
      </c>
      <c r="G8654">
        <v>2681</v>
      </c>
      <c r="H8654">
        <v>14625</v>
      </c>
      <c r="I8654" s="25" t="s">
        <v>2756</v>
      </c>
      <c r="J8654" t="s">
        <v>2662</v>
      </c>
      <c r="M8654" s="49"/>
    </row>
    <row r="8655" spans="6:13" x14ac:dyDescent="0.25">
      <c r="F8655" t="s">
        <v>9134</v>
      </c>
      <c r="G8655">
        <v>54459</v>
      </c>
      <c r="H8655">
        <v>7235</v>
      </c>
      <c r="I8655" s="25" t="s">
        <v>2744</v>
      </c>
      <c r="J8655" t="s">
        <v>3016</v>
      </c>
      <c r="M8655" s="49"/>
    </row>
    <row r="8656" spans="6:13" x14ac:dyDescent="0.25">
      <c r="F8656" t="s">
        <v>9135</v>
      </c>
      <c r="G8656">
        <v>71299</v>
      </c>
      <c r="H8656">
        <v>8236</v>
      </c>
      <c r="I8656" s="25" t="s">
        <v>2639</v>
      </c>
      <c r="J8656" t="s">
        <v>3708</v>
      </c>
      <c r="M8656" s="49"/>
    </row>
    <row r="8657" spans="6:13" x14ac:dyDescent="0.25">
      <c r="F8657" t="s">
        <v>9136</v>
      </c>
      <c r="G8657">
        <v>54457</v>
      </c>
      <c r="H8657">
        <v>7235</v>
      </c>
      <c r="I8657" s="25" t="s">
        <v>2744</v>
      </c>
      <c r="J8657" t="s">
        <v>3016</v>
      </c>
      <c r="M8657" s="49"/>
    </row>
    <row r="8658" spans="6:13" x14ac:dyDescent="0.25">
      <c r="F8658" t="s">
        <v>9137</v>
      </c>
      <c r="G8658">
        <v>86949</v>
      </c>
      <c r="H8658">
        <v>9181</v>
      </c>
      <c r="I8658" s="25" t="s">
        <v>2671</v>
      </c>
      <c r="J8658" t="s">
        <v>3126</v>
      </c>
      <c r="M8658" s="49"/>
    </row>
    <row r="8659" spans="6:13" x14ac:dyDescent="0.25">
      <c r="F8659" t="s">
        <v>9138</v>
      </c>
      <c r="G8659">
        <v>25729</v>
      </c>
      <c r="H8659">
        <v>1051</v>
      </c>
      <c r="I8659" s="25" t="s">
        <v>2706</v>
      </c>
      <c r="J8659" t="s">
        <v>2718</v>
      </c>
      <c r="M8659" s="49"/>
    </row>
    <row r="8660" spans="6:13" x14ac:dyDescent="0.25">
      <c r="F8660" t="s">
        <v>9139</v>
      </c>
      <c r="G8660">
        <v>51570</v>
      </c>
      <c r="H8660">
        <v>5382</v>
      </c>
      <c r="I8660" s="25" t="s">
        <v>2644</v>
      </c>
      <c r="J8660" t="s">
        <v>2919</v>
      </c>
      <c r="M8660" s="49"/>
    </row>
    <row r="8661" spans="6:13" x14ac:dyDescent="0.25">
      <c r="F8661" t="s">
        <v>9140</v>
      </c>
      <c r="G8661">
        <v>91635</v>
      </c>
      <c r="H8661">
        <v>9571</v>
      </c>
      <c r="I8661" s="25" t="s">
        <v>2671</v>
      </c>
      <c r="J8661" t="s">
        <v>2734</v>
      </c>
      <c r="M8661" s="49"/>
    </row>
    <row r="8662" spans="6:13" x14ac:dyDescent="0.25">
      <c r="F8662" t="s">
        <v>9141</v>
      </c>
      <c r="G8662">
        <v>79297</v>
      </c>
      <c r="H8662">
        <v>8316</v>
      </c>
      <c r="I8662" s="25" t="s">
        <v>2639</v>
      </c>
      <c r="J8662" t="s">
        <v>3385</v>
      </c>
      <c r="M8662" s="49"/>
    </row>
    <row r="8663" spans="6:13" x14ac:dyDescent="0.25">
      <c r="F8663" t="s">
        <v>9142</v>
      </c>
      <c r="G8663">
        <v>53578</v>
      </c>
      <c r="H8663">
        <v>7138</v>
      </c>
      <c r="I8663" s="25" t="s">
        <v>2744</v>
      </c>
      <c r="J8663" t="s">
        <v>3110</v>
      </c>
      <c r="M8663" s="49"/>
    </row>
    <row r="8664" spans="6:13" x14ac:dyDescent="0.25">
      <c r="F8664" t="s">
        <v>9143</v>
      </c>
      <c r="G8664">
        <v>92670</v>
      </c>
      <c r="H8664">
        <v>9374</v>
      </c>
      <c r="I8664" s="25" t="s">
        <v>2671</v>
      </c>
      <c r="J8664" t="s">
        <v>3041</v>
      </c>
      <c r="M8664" s="49"/>
    </row>
    <row r="8665" spans="6:13" x14ac:dyDescent="0.25">
      <c r="F8665" t="s">
        <v>9144</v>
      </c>
      <c r="G8665">
        <v>94575</v>
      </c>
      <c r="H8665">
        <v>9275</v>
      </c>
      <c r="I8665" s="25" t="s">
        <v>2671</v>
      </c>
      <c r="J8665" t="s">
        <v>2819</v>
      </c>
      <c r="M8665" s="49"/>
    </row>
    <row r="8666" spans="6:13" x14ac:dyDescent="0.25">
      <c r="F8666" t="s">
        <v>9145</v>
      </c>
      <c r="G8666">
        <v>91575</v>
      </c>
      <c r="H8666">
        <v>9571</v>
      </c>
      <c r="I8666" s="25" t="s">
        <v>2671</v>
      </c>
      <c r="J8666" t="s">
        <v>2734</v>
      </c>
      <c r="M8666" s="49"/>
    </row>
    <row r="8667" spans="6:13" x14ac:dyDescent="0.25">
      <c r="F8667" t="s">
        <v>9146</v>
      </c>
      <c r="G8667">
        <v>21789</v>
      </c>
      <c r="H8667">
        <v>3352</v>
      </c>
      <c r="I8667" s="25" t="s">
        <v>2695</v>
      </c>
      <c r="J8667" t="s">
        <v>2700</v>
      </c>
      <c r="M8667" s="49"/>
    </row>
    <row r="8668" spans="6:13" x14ac:dyDescent="0.25">
      <c r="F8668" t="s">
        <v>9147</v>
      </c>
      <c r="G8668">
        <v>84543</v>
      </c>
      <c r="H8668">
        <v>9171</v>
      </c>
      <c r="I8668" s="25" t="s">
        <v>2671</v>
      </c>
      <c r="J8668" t="s">
        <v>3067</v>
      </c>
      <c r="M8668" s="49"/>
    </row>
    <row r="8669" spans="6:13" x14ac:dyDescent="0.25">
      <c r="F8669" t="s">
        <v>9148</v>
      </c>
      <c r="G8669">
        <v>90610</v>
      </c>
      <c r="H8669">
        <v>9574</v>
      </c>
      <c r="I8669" s="25" t="s">
        <v>2671</v>
      </c>
      <c r="J8669" t="s">
        <v>2912</v>
      </c>
      <c r="M8669" s="49"/>
    </row>
    <row r="8670" spans="6:13" x14ac:dyDescent="0.25">
      <c r="F8670" t="s">
        <v>9149</v>
      </c>
      <c r="G8670">
        <v>92559</v>
      </c>
      <c r="H8670">
        <v>9376</v>
      </c>
      <c r="I8670" s="25" t="s">
        <v>2671</v>
      </c>
      <c r="J8670" t="s">
        <v>3011</v>
      </c>
      <c r="M8670" s="49"/>
    </row>
    <row r="8671" spans="6:13" x14ac:dyDescent="0.25">
      <c r="F8671" t="s">
        <v>9150</v>
      </c>
      <c r="G8671">
        <v>71364</v>
      </c>
      <c r="H8671">
        <v>8119</v>
      </c>
      <c r="I8671" s="25" t="s">
        <v>2639</v>
      </c>
      <c r="J8671" t="s">
        <v>2908</v>
      </c>
      <c r="M8671" s="49"/>
    </row>
    <row r="8672" spans="6:13" x14ac:dyDescent="0.25">
      <c r="F8672" t="s">
        <v>9151</v>
      </c>
      <c r="G8672">
        <v>25887</v>
      </c>
      <c r="H8672">
        <v>1054</v>
      </c>
      <c r="I8672" s="25" t="s">
        <v>2706</v>
      </c>
      <c r="J8672" t="s">
        <v>2816</v>
      </c>
      <c r="M8672" s="49"/>
    </row>
    <row r="8673" spans="6:13" x14ac:dyDescent="0.25">
      <c r="F8673" t="s">
        <v>9152</v>
      </c>
      <c r="G8673">
        <v>56333</v>
      </c>
      <c r="H8673">
        <v>7137</v>
      </c>
      <c r="I8673" s="25" t="s">
        <v>2744</v>
      </c>
      <c r="J8673" t="s">
        <v>2867</v>
      </c>
      <c r="M8673" s="49"/>
    </row>
    <row r="8674" spans="6:13" x14ac:dyDescent="0.25">
      <c r="F8674" t="s">
        <v>9153</v>
      </c>
      <c r="G8674">
        <v>67722</v>
      </c>
      <c r="H8674">
        <v>7333</v>
      </c>
      <c r="I8674" s="25" t="s">
        <v>2744</v>
      </c>
      <c r="J8674" t="s">
        <v>2724</v>
      </c>
      <c r="M8674" s="49"/>
    </row>
    <row r="8675" spans="6:13" x14ac:dyDescent="0.25">
      <c r="F8675" t="s">
        <v>9154</v>
      </c>
      <c r="G8675">
        <v>21423</v>
      </c>
      <c r="H8675">
        <v>3353</v>
      </c>
      <c r="I8675" s="25" t="s">
        <v>2695</v>
      </c>
      <c r="J8675" t="s">
        <v>2797</v>
      </c>
      <c r="M8675" s="49"/>
    </row>
    <row r="8676" spans="6:13" x14ac:dyDescent="0.25">
      <c r="F8676" t="s">
        <v>9154</v>
      </c>
      <c r="G8676">
        <v>21423</v>
      </c>
      <c r="H8676">
        <v>3353</v>
      </c>
      <c r="I8676" s="25" t="s">
        <v>2695</v>
      </c>
      <c r="J8676" t="s">
        <v>2797</v>
      </c>
      <c r="M8676" s="49"/>
    </row>
    <row r="8677" spans="6:13" x14ac:dyDescent="0.25">
      <c r="F8677" t="s">
        <v>9154</v>
      </c>
      <c r="G8677">
        <v>21423</v>
      </c>
      <c r="H8677">
        <v>3353</v>
      </c>
      <c r="I8677" s="25" t="s">
        <v>2695</v>
      </c>
      <c r="J8677" t="s">
        <v>2797</v>
      </c>
      <c r="M8677" s="49"/>
    </row>
    <row r="8678" spans="6:13" x14ac:dyDescent="0.25">
      <c r="F8678" t="s">
        <v>9155</v>
      </c>
      <c r="G8678">
        <v>29308</v>
      </c>
      <c r="H8678">
        <v>3351</v>
      </c>
      <c r="I8678" s="25" t="s">
        <v>2695</v>
      </c>
      <c r="J8678" t="s">
        <v>2717</v>
      </c>
      <c r="M8678" s="49"/>
    </row>
    <row r="8679" spans="6:13" x14ac:dyDescent="0.25">
      <c r="F8679" t="s">
        <v>9156</v>
      </c>
      <c r="G8679">
        <v>73650</v>
      </c>
      <c r="H8679">
        <v>8119</v>
      </c>
      <c r="I8679" s="25" t="s">
        <v>2639</v>
      </c>
      <c r="J8679" t="s">
        <v>2908</v>
      </c>
      <c r="M8679" s="49"/>
    </row>
    <row r="8680" spans="6:13" x14ac:dyDescent="0.25">
      <c r="F8680" t="s">
        <v>9156</v>
      </c>
      <c r="G8680">
        <v>89368</v>
      </c>
      <c r="H8680">
        <v>9774</v>
      </c>
      <c r="I8680" s="25" t="s">
        <v>2671</v>
      </c>
      <c r="J8680" t="s">
        <v>2826</v>
      </c>
      <c r="M8680" s="49"/>
    </row>
    <row r="8681" spans="6:13" x14ac:dyDescent="0.25">
      <c r="F8681" t="s">
        <v>9157</v>
      </c>
      <c r="G8681">
        <v>59955</v>
      </c>
      <c r="H8681">
        <v>5958</v>
      </c>
      <c r="I8681" s="25" t="s">
        <v>2644</v>
      </c>
      <c r="J8681" t="s">
        <v>2820</v>
      </c>
      <c r="M8681" s="49"/>
    </row>
    <row r="8682" spans="6:13" x14ac:dyDescent="0.25">
      <c r="F8682" t="s">
        <v>9158</v>
      </c>
      <c r="G8682">
        <v>67822</v>
      </c>
      <c r="H8682">
        <v>7333</v>
      </c>
      <c r="I8682" s="25" t="s">
        <v>2744</v>
      </c>
      <c r="J8682" t="s">
        <v>2724</v>
      </c>
      <c r="M8682" s="49"/>
    </row>
    <row r="8683" spans="6:13" x14ac:dyDescent="0.25">
      <c r="F8683" t="s">
        <v>9158</v>
      </c>
      <c r="G8683">
        <v>67822</v>
      </c>
      <c r="H8683">
        <v>7333</v>
      </c>
      <c r="I8683" s="25" t="s">
        <v>2744</v>
      </c>
      <c r="J8683" t="s">
        <v>2724</v>
      </c>
      <c r="M8683" s="49"/>
    </row>
    <row r="8684" spans="6:13" x14ac:dyDescent="0.25">
      <c r="F8684" t="s">
        <v>9158</v>
      </c>
      <c r="G8684">
        <v>67822</v>
      </c>
      <c r="H8684">
        <v>7333</v>
      </c>
      <c r="I8684" s="25" t="s">
        <v>2744</v>
      </c>
      <c r="J8684" t="s">
        <v>2724</v>
      </c>
      <c r="M8684" s="49"/>
    </row>
    <row r="8685" spans="6:13" x14ac:dyDescent="0.25">
      <c r="F8685" t="s">
        <v>9159</v>
      </c>
      <c r="G8685">
        <v>97286</v>
      </c>
      <c r="H8685">
        <v>9679</v>
      </c>
      <c r="I8685" s="25" t="s">
        <v>2671</v>
      </c>
      <c r="J8685" t="s">
        <v>3049</v>
      </c>
      <c r="M8685" s="49"/>
    </row>
    <row r="8686" spans="6:13" x14ac:dyDescent="0.25">
      <c r="F8686" t="s">
        <v>9160</v>
      </c>
      <c r="G8686">
        <v>72474</v>
      </c>
      <c r="H8686">
        <v>8417</v>
      </c>
      <c r="I8686" s="25" t="s">
        <v>2639</v>
      </c>
      <c r="J8686" t="s">
        <v>2890</v>
      </c>
      <c r="M8686" s="49"/>
    </row>
    <row r="8687" spans="6:13" x14ac:dyDescent="0.25">
      <c r="F8687" t="s">
        <v>9161</v>
      </c>
      <c r="G8687">
        <v>87785</v>
      </c>
      <c r="H8687">
        <v>9778</v>
      </c>
      <c r="I8687" s="25" t="s">
        <v>2671</v>
      </c>
      <c r="J8687" t="s">
        <v>3081</v>
      </c>
      <c r="M8687" s="49"/>
    </row>
    <row r="8688" spans="6:13" x14ac:dyDescent="0.25">
      <c r="F8688" t="s">
        <v>9162</v>
      </c>
      <c r="G8688">
        <v>67587</v>
      </c>
      <c r="H8688">
        <v>7339</v>
      </c>
      <c r="I8688" s="25" t="s">
        <v>2744</v>
      </c>
      <c r="J8688" t="s">
        <v>2859</v>
      </c>
      <c r="M8688" s="49"/>
    </row>
    <row r="8689" spans="6:13" x14ac:dyDescent="0.25">
      <c r="F8689" t="s">
        <v>9163</v>
      </c>
      <c r="G8689">
        <v>54616</v>
      </c>
      <c r="H8689">
        <v>7232</v>
      </c>
      <c r="I8689" s="25" t="s">
        <v>2744</v>
      </c>
      <c r="J8689" t="s">
        <v>2733</v>
      </c>
      <c r="M8689" s="49"/>
    </row>
    <row r="8690" spans="6:13" x14ac:dyDescent="0.25">
      <c r="F8690" t="s">
        <v>9164</v>
      </c>
      <c r="G8690">
        <v>54487</v>
      </c>
      <c r="H8690">
        <v>7231</v>
      </c>
      <c r="I8690" s="25" t="s">
        <v>2744</v>
      </c>
      <c r="J8690" t="s">
        <v>2664</v>
      </c>
      <c r="M8690" s="49"/>
    </row>
    <row r="8691" spans="6:13" x14ac:dyDescent="0.25">
      <c r="F8691" t="s">
        <v>9165</v>
      </c>
      <c r="G8691">
        <v>94577</v>
      </c>
      <c r="H8691">
        <v>9271</v>
      </c>
      <c r="I8691" s="25" t="s">
        <v>2671</v>
      </c>
      <c r="J8691" t="s">
        <v>2793</v>
      </c>
      <c r="M8691" s="49"/>
    </row>
    <row r="8692" spans="6:13" x14ac:dyDescent="0.25">
      <c r="F8692" t="s">
        <v>9166</v>
      </c>
      <c r="G8692">
        <v>97537</v>
      </c>
      <c r="H8692">
        <v>9678</v>
      </c>
      <c r="I8692" s="25" t="s">
        <v>2671</v>
      </c>
      <c r="J8692" t="s">
        <v>3539</v>
      </c>
      <c r="M8692" s="49"/>
    </row>
    <row r="8693" spans="6:13" x14ac:dyDescent="0.25">
      <c r="F8693" t="s">
        <v>9167</v>
      </c>
      <c r="G8693">
        <v>51688</v>
      </c>
      <c r="H8693">
        <v>5374</v>
      </c>
      <c r="I8693" s="25" t="s">
        <v>2644</v>
      </c>
      <c r="J8693" t="s">
        <v>2902</v>
      </c>
      <c r="M8693" s="49"/>
    </row>
    <row r="8694" spans="6:13" x14ac:dyDescent="0.25">
      <c r="F8694" t="s">
        <v>9168</v>
      </c>
      <c r="G8694">
        <v>56422</v>
      </c>
      <c r="H8694">
        <v>7143</v>
      </c>
      <c r="I8694" s="25" t="s">
        <v>2744</v>
      </c>
      <c r="J8694" t="s">
        <v>2952</v>
      </c>
      <c r="M8694" s="49"/>
    </row>
    <row r="8695" spans="6:13" x14ac:dyDescent="0.25">
      <c r="F8695" t="s">
        <v>9169</v>
      </c>
      <c r="G8695">
        <v>21737</v>
      </c>
      <c r="H8695">
        <v>3359</v>
      </c>
      <c r="I8695" s="25" t="s">
        <v>2695</v>
      </c>
      <c r="J8695" t="s">
        <v>2779</v>
      </c>
      <c r="M8695" s="49"/>
    </row>
    <row r="8696" spans="6:13" x14ac:dyDescent="0.25">
      <c r="F8696" t="s">
        <v>9170</v>
      </c>
      <c r="G8696">
        <v>23970</v>
      </c>
      <c r="H8696">
        <v>13074</v>
      </c>
      <c r="I8696" s="25" t="s">
        <v>2812</v>
      </c>
      <c r="J8696" t="s">
        <v>2896</v>
      </c>
      <c r="M8696" s="49"/>
    </row>
    <row r="8697" spans="6:13" x14ac:dyDescent="0.25">
      <c r="F8697" t="s">
        <v>9171</v>
      </c>
      <c r="G8697">
        <v>23966</v>
      </c>
      <c r="H8697">
        <v>13074</v>
      </c>
      <c r="I8697" s="25" t="s">
        <v>2812</v>
      </c>
      <c r="J8697" t="s">
        <v>2896</v>
      </c>
      <c r="M8697" s="49"/>
    </row>
    <row r="8698" spans="6:13" x14ac:dyDescent="0.25">
      <c r="F8698" t="s">
        <v>9171</v>
      </c>
      <c r="G8698">
        <v>23966</v>
      </c>
      <c r="H8698">
        <v>13074</v>
      </c>
      <c r="I8698" s="25" t="s">
        <v>2812</v>
      </c>
      <c r="J8698" t="s">
        <v>2896</v>
      </c>
      <c r="M8698" s="49"/>
    </row>
    <row r="8699" spans="6:13" x14ac:dyDescent="0.25">
      <c r="F8699" t="s">
        <v>9171</v>
      </c>
      <c r="G8699">
        <v>23966</v>
      </c>
      <c r="H8699">
        <v>13074</v>
      </c>
      <c r="I8699" s="25" t="s">
        <v>2812</v>
      </c>
      <c r="J8699" t="s">
        <v>2896</v>
      </c>
      <c r="M8699" s="49"/>
    </row>
    <row r="8700" spans="6:13" x14ac:dyDescent="0.25">
      <c r="F8700" t="s">
        <v>9172</v>
      </c>
      <c r="G8700">
        <v>57537</v>
      </c>
      <c r="H8700">
        <v>7132</v>
      </c>
      <c r="I8700" s="25" t="s">
        <v>2744</v>
      </c>
      <c r="J8700" t="s">
        <v>3022</v>
      </c>
      <c r="M8700" s="49"/>
    </row>
    <row r="8701" spans="6:13" x14ac:dyDescent="0.25">
      <c r="F8701" t="s">
        <v>9173</v>
      </c>
      <c r="G8701">
        <v>91749</v>
      </c>
      <c r="H8701">
        <v>9571</v>
      </c>
      <c r="I8701" s="25" t="s">
        <v>2671</v>
      </c>
      <c r="J8701" t="s">
        <v>2734</v>
      </c>
      <c r="M8701" s="49"/>
    </row>
    <row r="8702" spans="6:13" x14ac:dyDescent="0.25">
      <c r="F8702" t="s">
        <v>9174</v>
      </c>
      <c r="G8702">
        <v>58455</v>
      </c>
      <c r="H8702">
        <v>5954</v>
      </c>
      <c r="I8702" s="25" t="s">
        <v>2644</v>
      </c>
      <c r="J8702" t="s">
        <v>2745</v>
      </c>
      <c r="M8702" s="49"/>
    </row>
    <row r="8703" spans="6:13" x14ac:dyDescent="0.25">
      <c r="F8703" t="s">
        <v>9174</v>
      </c>
      <c r="G8703">
        <v>58453</v>
      </c>
      <c r="H8703">
        <v>5954</v>
      </c>
      <c r="I8703" s="25" t="s">
        <v>2644</v>
      </c>
      <c r="J8703" t="s">
        <v>2745</v>
      </c>
      <c r="M8703" s="49"/>
    </row>
    <row r="8704" spans="6:13" x14ac:dyDescent="0.25">
      <c r="F8704" t="s">
        <v>9174</v>
      </c>
      <c r="G8704">
        <v>58452</v>
      </c>
      <c r="H8704">
        <v>5954</v>
      </c>
      <c r="I8704" s="25" t="s">
        <v>2644</v>
      </c>
      <c r="J8704" t="s">
        <v>2745</v>
      </c>
      <c r="M8704" s="49"/>
    </row>
    <row r="8705" spans="6:13" x14ac:dyDescent="0.25">
      <c r="F8705" t="s">
        <v>9174</v>
      </c>
      <c r="G8705">
        <v>58454</v>
      </c>
      <c r="H8705">
        <v>5954</v>
      </c>
      <c r="I8705" s="25" t="s">
        <v>2644</v>
      </c>
      <c r="J8705" t="s">
        <v>2745</v>
      </c>
      <c r="M8705" s="49"/>
    </row>
    <row r="8706" spans="6:13" x14ac:dyDescent="0.25">
      <c r="F8706" t="s">
        <v>9174</v>
      </c>
      <c r="G8706">
        <v>58456</v>
      </c>
      <c r="H8706">
        <v>5954</v>
      </c>
      <c r="I8706" s="25" t="s">
        <v>2644</v>
      </c>
      <c r="J8706" t="s">
        <v>2745</v>
      </c>
      <c r="M8706" s="49"/>
    </row>
    <row r="8707" spans="6:13" x14ac:dyDescent="0.25">
      <c r="F8707" t="s">
        <v>2126</v>
      </c>
      <c r="G8707">
        <v>6886</v>
      </c>
      <c r="H8707">
        <v>15091</v>
      </c>
      <c r="I8707" s="25" t="s">
        <v>2862</v>
      </c>
      <c r="J8707" t="s">
        <v>2126</v>
      </c>
      <c r="M8707" s="49"/>
    </row>
    <row r="8708" spans="6:13" x14ac:dyDescent="0.25">
      <c r="F8708" t="s">
        <v>2126</v>
      </c>
      <c r="G8708">
        <v>6888</v>
      </c>
      <c r="H8708">
        <v>15091</v>
      </c>
      <c r="I8708" s="25" t="s">
        <v>2862</v>
      </c>
      <c r="J8708" t="s">
        <v>2126</v>
      </c>
      <c r="M8708" s="49"/>
    </row>
    <row r="8709" spans="6:13" x14ac:dyDescent="0.25">
      <c r="F8709" t="s">
        <v>2126</v>
      </c>
      <c r="G8709">
        <v>6888</v>
      </c>
      <c r="H8709">
        <v>15091</v>
      </c>
      <c r="I8709" s="25" t="s">
        <v>2862</v>
      </c>
      <c r="J8709" t="s">
        <v>2126</v>
      </c>
      <c r="M8709" s="49"/>
    </row>
    <row r="8710" spans="6:13" x14ac:dyDescent="0.25">
      <c r="F8710" t="s">
        <v>2126</v>
      </c>
      <c r="G8710">
        <v>6889</v>
      </c>
      <c r="H8710">
        <v>15091</v>
      </c>
      <c r="I8710" s="25" t="s">
        <v>2862</v>
      </c>
      <c r="J8710" t="s">
        <v>2126</v>
      </c>
      <c r="M8710" s="49"/>
    </row>
    <row r="8711" spans="6:13" x14ac:dyDescent="0.25">
      <c r="F8711" t="s">
        <v>9175</v>
      </c>
      <c r="G8711">
        <v>19322</v>
      </c>
      <c r="H8711">
        <v>12070</v>
      </c>
      <c r="I8711" s="25" t="s">
        <v>2977</v>
      </c>
      <c r="J8711" t="s">
        <v>2937</v>
      </c>
      <c r="M8711" s="49"/>
    </row>
    <row r="8712" spans="6:13" x14ac:dyDescent="0.25">
      <c r="F8712" t="s">
        <v>9175</v>
      </c>
      <c r="G8712">
        <v>19322</v>
      </c>
      <c r="H8712">
        <v>12070</v>
      </c>
      <c r="I8712" s="25" t="s">
        <v>2977</v>
      </c>
      <c r="J8712" t="s">
        <v>2937</v>
      </c>
      <c r="M8712" s="49"/>
    </row>
    <row r="8713" spans="6:13" x14ac:dyDescent="0.25">
      <c r="F8713" t="s">
        <v>9176</v>
      </c>
      <c r="G8713">
        <v>23829</v>
      </c>
      <c r="H8713">
        <v>1060</v>
      </c>
      <c r="I8713" s="25" t="s">
        <v>2706</v>
      </c>
      <c r="J8713" t="s">
        <v>2984</v>
      </c>
      <c r="M8713" s="49"/>
    </row>
    <row r="8714" spans="6:13" x14ac:dyDescent="0.25">
      <c r="F8714" t="s">
        <v>9177</v>
      </c>
      <c r="G8714">
        <v>19243</v>
      </c>
      <c r="H8714">
        <v>13076</v>
      </c>
      <c r="I8714" s="25" t="s">
        <v>2812</v>
      </c>
      <c r="J8714" t="s">
        <v>2855</v>
      </c>
      <c r="M8714" s="49"/>
    </row>
    <row r="8715" spans="6:13" x14ac:dyDescent="0.25">
      <c r="F8715" t="s">
        <v>9178</v>
      </c>
      <c r="G8715">
        <v>19073</v>
      </c>
      <c r="H8715">
        <v>13074</v>
      </c>
      <c r="I8715" s="25" t="s">
        <v>2812</v>
      </c>
      <c r="J8715" t="s">
        <v>2896</v>
      </c>
      <c r="M8715" s="49"/>
    </row>
    <row r="8716" spans="6:13" x14ac:dyDescent="0.25">
      <c r="F8716" t="s">
        <v>9178</v>
      </c>
      <c r="G8716">
        <v>19073</v>
      </c>
      <c r="H8716">
        <v>13076</v>
      </c>
      <c r="I8716" s="25" t="s">
        <v>2812</v>
      </c>
      <c r="J8716" t="s">
        <v>2855</v>
      </c>
      <c r="M8716" s="49"/>
    </row>
    <row r="8717" spans="6:13" x14ac:dyDescent="0.25">
      <c r="F8717" t="s">
        <v>9179</v>
      </c>
      <c r="G8717">
        <v>18510</v>
      </c>
      <c r="H8717">
        <v>13073</v>
      </c>
      <c r="I8717" s="25" t="s">
        <v>2812</v>
      </c>
      <c r="J8717" t="s">
        <v>2813</v>
      </c>
      <c r="M8717" s="49"/>
    </row>
    <row r="8718" spans="6:13" x14ac:dyDescent="0.25">
      <c r="F8718" t="s">
        <v>9180</v>
      </c>
      <c r="G8718">
        <v>84384</v>
      </c>
      <c r="H8718">
        <v>9277</v>
      </c>
      <c r="I8718" s="25" t="s">
        <v>2671</v>
      </c>
      <c r="J8718" t="s">
        <v>3150</v>
      </c>
      <c r="M8718" s="49"/>
    </row>
    <row r="8719" spans="6:13" x14ac:dyDescent="0.25">
      <c r="F8719" t="s">
        <v>9181</v>
      </c>
      <c r="G8719">
        <v>2997</v>
      </c>
      <c r="H8719">
        <v>14625</v>
      </c>
      <c r="I8719" s="25" t="s">
        <v>2756</v>
      </c>
      <c r="J8719" t="s">
        <v>2662</v>
      </c>
      <c r="M8719" s="49"/>
    </row>
    <row r="8720" spans="6:13" x14ac:dyDescent="0.25">
      <c r="F8720" t="s">
        <v>9182</v>
      </c>
      <c r="G8720">
        <v>97957</v>
      </c>
      <c r="H8720">
        <v>8128</v>
      </c>
      <c r="I8720" s="25" t="s">
        <v>2639</v>
      </c>
      <c r="J8720" t="s">
        <v>2796</v>
      </c>
      <c r="M8720" s="49"/>
    </row>
    <row r="8721" spans="6:13" x14ac:dyDescent="0.25">
      <c r="F8721" t="s">
        <v>9183</v>
      </c>
      <c r="G8721">
        <v>29378</v>
      </c>
      <c r="H8721">
        <v>3151</v>
      </c>
      <c r="I8721" s="25" t="s">
        <v>2695</v>
      </c>
      <c r="J8721" t="s">
        <v>2747</v>
      </c>
      <c r="M8721" s="49"/>
    </row>
    <row r="8722" spans="6:13" x14ac:dyDescent="0.25">
      <c r="F8722" t="s">
        <v>9183</v>
      </c>
      <c r="G8722">
        <v>29379</v>
      </c>
      <c r="H8722">
        <v>3151</v>
      </c>
      <c r="I8722" s="25" t="s">
        <v>2695</v>
      </c>
      <c r="J8722" t="s">
        <v>2747</v>
      </c>
      <c r="M8722" s="49"/>
    </row>
    <row r="8723" spans="6:13" x14ac:dyDescent="0.25">
      <c r="F8723" t="s">
        <v>9184</v>
      </c>
      <c r="G8723">
        <v>89426</v>
      </c>
      <c r="H8723">
        <v>9773</v>
      </c>
      <c r="I8723" s="25" t="s">
        <v>2671</v>
      </c>
      <c r="J8723" t="s">
        <v>2852</v>
      </c>
      <c r="M8723" s="49"/>
    </row>
    <row r="8724" spans="6:13" x14ac:dyDescent="0.25">
      <c r="F8724" t="s">
        <v>9185</v>
      </c>
      <c r="G8724">
        <v>54516</v>
      </c>
      <c r="H8724">
        <v>7231</v>
      </c>
      <c r="I8724" s="25" t="s">
        <v>2744</v>
      </c>
      <c r="J8724" t="s">
        <v>2664</v>
      </c>
      <c r="M8724" s="49"/>
    </row>
    <row r="8725" spans="6:13" x14ac:dyDescent="0.25">
      <c r="F8725" t="s">
        <v>9186</v>
      </c>
      <c r="G8725">
        <v>79599</v>
      </c>
      <c r="H8725">
        <v>8336</v>
      </c>
      <c r="I8725" s="25" t="s">
        <v>2639</v>
      </c>
      <c r="J8725" t="s">
        <v>2848</v>
      </c>
      <c r="M8725" s="49"/>
    </row>
    <row r="8726" spans="6:13" x14ac:dyDescent="0.25">
      <c r="F8726" t="s">
        <v>9187</v>
      </c>
      <c r="G8726">
        <v>38329</v>
      </c>
      <c r="H8726">
        <v>3158</v>
      </c>
      <c r="I8726" s="25" t="s">
        <v>2695</v>
      </c>
      <c r="J8726" t="s">
        <v>3055</v>
      </c>
      <c r="M8726" s="49"/>
    </row>
    <row r="8727" spans="6:13" x14ac:dyDescent="0.25">
      <c r="F8727" t="s">
        <v>3054</v>
      </c>
      <c r="G8727">
        <v>26409</v>
      </c>
      <c r="H8727">
        <v>3462</v>
      </c>
      <c r="I8727" s="25" t="s">
        <v>2695</v>
      </c>
      <c r="J8727" t="s">
        <v>3054</v>
      </c>
      <c r="M8727" s="49"/>
    </row>
    <row r="8728" spans="6:13" x14ac:dyDescent="0.25">
      <c r="F8728" t="s">
        <v>9188</v>
      </c>
      <c r="G8728">
        <v>79299</v>
      </c>
      <c r="H8728">
        <v>8315</v>
      </c>
      <c r="I8728" s="25" t="s">
        <v>2639</v>
      </c>
      <c r="J8728" t="s">
        <v>2682</v>
      </c>
      <c r="M8728" s="49"/>
    </row>
    <row r="8729" spans="6:13" x14ac:dyDescent="0.25">
      <c r="F8729" t="s">
        <v>9189</v>
      </c>
      <c r="G8729">
        <v>16909</v>
      </c>
      <c r="H8729">
        <v>12068</v>
      </c>
      <c r="I8729" s="25" t="s">
        <v>2977</v>
      </c>
      <c r="J8729" t="s">
        <v>2920</v>
      </c>
      <c r="M8729" s="49"/>
    </row>
    <row r="8730" spans="6:13" x14ac:dyDescent="0.25">
      <c r="F8730" t="s">
        <v>9190</v>
      </c>
      <c r="G8730">
        <v>37217</v>
      </c>
      <c r="H8730">
        <v>6636</v>
      </c>
      <c r="I8730" s="25" t="s">
        <v>2667</v>
      </c>
      <c r="J8730" t="s">
        <v>3354</v>
      </c>
      <c r="M8730" s="49"/>
    </row>
    <row r="8731" spans="6:13" x14ac:dyDescent="0.25">
      <c r="F8731" t="s">
        <v>9190</v>
      </c>
      <c r="G8731">
        <v>37215</v>
      </c>
      <c r="H8731">
        <v>6636</v>
      </c>
      <c r="I8731" s="25" t="s">
        <v>2667</v>
      </c>
      <c r="J8731" t="s">
        <v>3354</v>
      </c>
      <c r="M8731" s="49"/>
    </row>
    <row r="8732" spans="6:13" x14ac:dyDescent="0.25">
      <c r="F8732" t="s">
        <v>9190</v>
      </c>
      <c r="G8732">
        <v>37214</v>
      </c>
      <c r="H8732">
        <v>6636</v>
      </c>
      <c r="I8732" s="25" t="s">
        <v>2667</v>
      </c>
      <c r="J8732" t="s">
        <v>3354</v>
      </c>
      <c r="M8732" s="49"/>
    </row>
    <row r="8733" spans="6:13" x14ac:dyDescent="0.25">
      <c r="F8733" t="s">
        <v>9190</v>
      </c>
      <c r="G8733">
        <v>37213</v>
      </c>
      <c r="H8733">
        <v>6636</v>
      </c>
      <c r="I8733" s="25" t="s">
        <v>2667</v>
      </c>
      <c r="J8733" t="s">
        <v>3354</v>
      </c>
      <c r="M8733" s="49"/>
    </row>
    <row r="8734" spans="6:13" x14ac:dyDescent="0.25">
      <c r="F8734" t="s">
        <v>9190</v>
      </c>
      <c r="G8734">
        <v>37218</v>
      </c>
      <c r="H8734">
        <v>6636</v>
      </c>
      <c r="I8734" s="25" t="s">
        <v>2667</v>
      </c>
      <c r="J8734" t="s">
        <v>3354</v>
      </c>
      <c r="M8734" s="49"/>
    </row>
    <row r="8735" spans="6:13" x14ac:dyDescent="0.25">
      <c r="F8735" t="s">
        <v>9191</v>
      </c>
      <c r="G8735">
        <v>37216</v>
      </c>
      <c r="H8735">
        <v>6636</v>
      </c>
      <c r="I8735" s="25" t="s">
        <v>2667</v>
      </c>
      <c r="J8735" t="s">
        <v>3354</v>
      </c>
      <c r="M8735" s="49"/>
    </row>
    <row r="8736" spans="6:13" x14ac:dyDescent="0.25">
      <c r="F8736" t="s">
        <v>9192</v>
      </c>
      <c r="G8736">
        <v>22969</v>
      </c>
      <c r="H8736">
        <v>1062</v>
      </c>
      <c r="I8736" s="25" t="s">
        <v>2706</v>
      </c>
      <c r="J8736" t="s">
        <v>2809</v>
      </c>
      <c r="M8736" s="49"/>
    </row>
    <row r="8737" spans="6:13" x14ac:dyDescent="0.25">
      <c r="F8737" t="s">
        <v>9193</v>
      </c>
      <c r="G8737">
        <v>24899</v>
      </c>
      <c r="H8737">
        <v>1059</v>
      </c>
      <c r="I8737" s="25" t="s">
        <v>2706</v>
      </c>
      <c r="J8737" t="s">
        <v>2975</v>
      </c>
      <c r="M8737" s="49"/>
    </row>
    <row r="8738" spans="6:13" x14ac:dyDescent="0.25">
      <c r="F8738" t="s">
        <v>9194</v>
      </c>
      <c r="G8738">
        <v>35288</v>
      </c>
      <c r="H8738">
        <v>6534</v>
      </c>
      <c r="I8738" s="25" t="s">
        <v>2667</v>
      </c>
      <c r="J8738" t="s">
        <v>3092</v>
      </c>
      <c r="M8738" s="49"/>
    </row>
    <row r="8739" spans="6:13" x14ac:dyDescent="0.25">
      <c r="F8739" t="s">
        <v>9195</v>
      </c>
      <c r="G8739">
        <v>25797</v>
      </c>
      <c r="H8739">
        <v>1051</v>
      </c>
      <c r="I8739" s="25" t="s">
        <v>2706</v>
      </c>
      <c r="J8739" t="s">
        <v>2718</v>
      </c>
      <c r="M8739" s="49"/>
    </row>
    <row r="8740" spans="6:13" x14ac:dyDescent="0.25">
      <c r="F8740" t="s">
        <v>9196</v>
      </c>
      <c r="G8740">
        <v>17348</v>
      </c>
      <c r="H8740">
        <v>13071</v>
      </c>
      <c r="I8740" s="25" t="s">
        <v>2812</v>
      </c>
      <c r="J8740" t="s">
        <v>2712</v>
      </c>
      <c r="M8740" s="49"/>
    </row>
    <row r="8741" spans="6:13" x14ac:dyDescent="0.25">
      <c r="F8741" t="s">
        <v>9197</v>
      </c>
      <c r="G8741">
        <v>77709</v>
      </c>
      <c r="H8741">
        <v>8317</v>
      </c>
      <c r="I8741" s="25" t="s">
        <v>2639</v>
      </c>
      <c r="J8741" t="s">
        <v>2692</v>
      </c>
      <c r="M8741" s="49"/>
    </row>
    <row r="8742" spans="6:13" x14ac:dyDescent="0.25">
      <c r="F8742" t="s">
        <v>9198</v>
      </c>
      <c r="G8742">
        <v>88364</v>
      </c>
      <c r="H8742">
        <v>8436</v>
      </c>
      <c r="I8742" s="25" t="s">
        <v>2639</v>
      </c>
      <c r="J8742" t="s">
        <v>2689</v>
      </c>
      <c r="M8742" s="49"/>
    </row>
    <row r="8743" spans="6:13" x14ac:dyDescent="0.25">
      <c r="F8743" t="s">
        <v>3055</v>
      </c>
      <c r="G8743">
        <v>38300</v>
      </c>
      <c r="H8743">
        <v>3158</v>
      </c>
      <c r="I8743" s="25" t="s">
        <v>2695</v>
      </c>
      <c r="J8743" t="s">
        <v>3055</v>
      </c>
      <c r="M8743" s="49"/>
    </row>
    <row r="8744" spans="6:13" x14ac:dyDescent="0.25">
      <c r="F8744" t="s">
        <v>3055</v>
      </c>
      <c r="G8744">
        <v>38302</v>
      </c>
      <c r="H8744">
        <v>3158</v>
      </c>
      <c r="I8744" s="25" t="s">
        <v>2695</v>
      </c>
      <c r="J8744" t="s">
        <v>3055</v>
      </c>
      <c r="M8744" s="49"/>
    </row>
    <row r="8745" spans="6:13" x14ac:dyDescent="0.25">
      <c r="F8745" t="s">
        <v>3055</v>
      </c>
      <c r="G8745">
        <v>38304</v>
      </c>
      <c r="H8745">
        <v>3158</v>
      </c>
      <c r="I8745" s="25" t="s">
        <v>2695</v>
      </c>
      <c r="J8745" t="s">
        <v>3055</v>
      </c>
      <c r="M8745" s="49"/>
    </row>
    <row r="8746" spans="6:13" x14ac:dyDescent="0.25">
      <c r="F8746" t="s">
        <v>9199</v>
      </c>
      <c r="G8746">
        <v>61200</v>
      </c>
      <c r="H8746">
        <v>6440</v>
      </c>
      <c r="I8746" s="25" t="s">
        <v>2667</v>
      </c>
      <c r="J8746" t="s">
        <v>3036</v>
      </c>
      <c r="M8746" s="49"/>
    </row>
    <row r="8747" spans="6:13" x14ac:dyDescent="0.25">
      <c r="F8747" t="s">
        <v>9200</v>
      </c>
      <c r="G8747">
        <v>86709</v>
      </c>
      <c r="H8747">
        <v>9779</v>
      </c>
      <c r="I8747" s="25" t="s">
        <v>2671</v>
      </c>
      <c r="J8747" t="s">
        <v>2901</v>
      </c>
      <c r="M8747" s="49"/>
    </row>
    <row r="8748" spans="6:13" x14ac:dyDescent="0.25">
      <c r="F8748" t="s">
        <v>9201</v>
      </c>
      <c r="G8748">
        <v>87787</v>
      </c>
      <c r="H8748">
        <v>9778</v>
      </c>
      <c r="I8748" s="25" t="s">
        <v>2671</v>
      </c>
      <c r="J8748" t="s">
        <v>3081</v>
      </c>
      <c r="M8748" s="49"/>
    </row>
    <row r="8749" spans="6:13" x14ac:dyDescent="0.25">
      <c r="F8749" t="s">
        <v>9202</v>
      </c>
      <c r="G8749">
        <v>34466</v>
      </c>
      <c r="H8749">
        <v>6633</v>
      </c>
      <c r="I8749" s="25" t="s">
        <v>2667</v>
      </c>
      <c r="J8749" t="s">
        <v>2783</v>
      </c>
      <c r="M8749" s="49"/>
    </row>
    <row r="8750" spans="6:13" x14ac:dyDescent="0.25">
      <c r="F8750" t="s">
        <v>9203</v>
      </c>
      <c r="G8750">
        <v>91639</v>
      </c>
      <c r="H8750">
        <v>9571</v>
      </c>
      <c r="I8750" s="25" t="s">
        <v>2671</v>
      </c>
      <c r="J8750" t="s">
        <v>2734</v>
      </c>
      <c r="M8750" s="49"/>
    </row>
    <row r="8751" spans="6:13" x14ac:dyDescent="0.25">
      <c r="F8751" t="s">
        <v>9204</v>
      </c>
      <c r="G8751">
        <v>82515</v>
      </c>
      <c r="H8751">
        <v>9173</v>
      </c>
      <c r="I8751" s="25" t="s">
        <v>2671</v>
      </c>
      <c r="J8751" t="s">
        <v>3280</v>
      </c>
      <c r="M8751" s="49"/>
    </row>
    <row r="8752" spans="6:13" x14ac:dyDescent="0.25">
      <c r="F8752" t="s">
        <v>9205</v>
      </c>
      <c r="G8752">
        <v>38448</v>
      </c>
      <c r="H8752">
        <v>3103</v>
      </c>
      <c r="I8752" s="25" t="s">
        <v>2695</v>
      </c>
      <c r="J8752" t="s">
        <v>9206</v>
      </c>
      <c r="M8752" s="49"/>
    </row>
    <row r="8753" spans="6:13" x14ac:dyDescent="0.25">
      <c r="F8753" t="s">
        <v>9205</v>
      </c>
      <c r="G8753">
        <v>38440</v>
      </c>
      <c r="H8753">
        <v>3103</v>
      </c>
      <c r="I8753" s="25" t="s">
        <v>2695</v>
      </c>
      <c r="J8753" t="s">
        <v>9206</v>
      </c>
      <c r="M8753" s="49"/>
    </row>
    <row r="8754" spans="6:13" x14ac:dyDescent="0.25">
      <c r="F8754" t="s">
        <v>9205</v>
      </c>
      <c r="G8754">
        <v>38446</v>
      </c>
      <c r="H8754">
        <v>3103</v>
      </c>
      <c r="I8754" s="25" t="s">
        <v>2695</v>
      </c>
      <c r="J8754" t="s">
        <v>9206</v>
      </c>
      <c r="M8754" s="49"/>
    </row>
    <row r="8755" spans="6:13" x14ac:dyDescent="0.25">
      <c r="F8755" t="s">
        <v>9205</v>
      </c>
      <c r="G8755">
        <v>38444</v>
      </c>
      <c r="H8755">
        <v>3103</v>
      </c>
      <c r="I8755" s="25" t="s">
        <v>2695</v>
      </c>
      <c r="J8755" t="s">
        <v>9206</v>
      </c>
      <c r="M8755" s="49"/>
    </row>
    <row r="8756" spans="6:13" x14ac:dyDescent="0.25">
      <c r="F8756" t="s">
        <v>9205</v>
      </c>
      <c r="G8756">
        <v>38442</v>
      </c>
      <c r="H8756">
        <v>3103</v>
      </c>
      <c r="I8756" s="25" t="s">
        <v>2695</v>
      </c>
      <c r="J8756" t="s">
        <v>9206</v>
      </c>
      <c r="M8756" s="49"/>
    </row>
    <row r="8757" spans="6:13" x14ac:dyDescent="0.25">
      <c r="F8757" t="s">
        <v>9207</v>
      </c>
      <c r="G8757">
        <v>72649</v>
      </c>
      <c r="H8757">
        <v>8116</v>
      </c>
      <c r="I8757" s="25" t="s">
        <v>2639</v>
      </c>
      <c r="J8757" t="s">
        <v>2834</v>
      </c>
      <c r="M8757" s="49"/>
    </row>
    <row r="8758" spans="6:13" x14ac:dyDescent="0.25">
      <c r="F8758" t="s">
        <v>9208</v>
      </c>
      <c r="G8758">
        <v>93195</v>
      </c>
      <c r="H8758">
        <v>9375</v>
      </c>
      <c r="I8758" s="25" t="s">
        <v>2671</v>
      </c>
      <c r="J8758" t="s">
        <v>2986</v>
      </c>
      <c r="M8758" s="49"/>
    </row>
    <row r="8759" spans="6:13" x14ac:dyDescent="0.25">
      <c r="F8759" t="s">
        <v>9209</v>
      </c>
      <c r="G8759">
        <v>67752</v>
      </c>
      <c r="H8759">
        <v>7336</v>
      </c>
      <c r="I8759" s="25" t="s">
        <v>2744</v>
      </c>
      <c r="J8759" t="s">
        <v>2837</v>
      </c>
      <c r="M8759" s="49"/>
    </row>
    <row r="8760" spans="6:13" x14ac:dyDescent="0.25">
      <c r="F8760" t="s">
        <v>9210</v>
      </c>
      <c r="G8760">
        <v>17438</v>
      </c>
      <c r="H8760">
        <v>13075</v>
      </c>
      <c r="I8760" s="25" t="s">
        <v>2812</v>
      </c>
      <c r="J8760" t="s">
        <v>2781</v>
      </c>
      <c r="M8760" s="49"/>
    </row>
    <row r="8761" spans="6:13" x14ac:dyDescent="0.25">
      <c r="F8761" t="s">
        <v>9210</v>
      </c>
      <c r="G8761">
        <v>17438</v>
      </c>
      <c r="H8761">
        <v>13075</v>
      </c>
      <c r="I8761" s="25" t="s">
        <v>2812</v>
      </c>
      <c r="J8761" t="s">
        <v>2781</v>
      </c>
      <c r="M8761" s="49"/>
    </row>
    <row r="8762" spans="6:13" x14ac:dyDescent="0.25">
      <c r="F8762" t="s">
        <v>9210</v>
      </c>
      <c r="G8762">
        <v>17438</v>
      </c>
      <c r="H8762">
        <v>13075</v>
      </c>
      <c r="I8762" s="25" t="s">
        <v>2812</v>
      </c>
      <c r="J8762" t="s">
        <v>2781</v>
      </c>
      <c r="M8762" s="49"/>
    </row>
    <row r="8763" spans="6:13" x14ac:dyDescent="0.25">
      <c r="F8763" t="s">
        <v>9211</v>
      </c>
      <c r="G8763">
        <v>9429</v>
      </c>
      <c r="H8763">
        <v>14521</v>
      </c>
      <c r="I8763" s="25" t="s">
        <v>2756</v>
      </c>
      <c r="J8763" t="s">
        <v>2653</v>
      </c>
      <c r="M8763" s="49"/>
    </row>
    <row r="8764" spans="6:13" x14ac:dyDescent="0.25">
      <c r="F8764" t="s">
        <v>9212</v>
      </c>
      <c r="G8764">
        <v>61206</v>
      </c>
      <c r="H8764">
        <v>6440</v>
      </c>
      <c r="I8764" s="25" t="s">
        <v>2667</v>
      </c>
      <c r="J8764" t="s">
        <v>3036</v>
      </c>
      <c r="M8764" s="49"/>
    </row>
    <row r="8765" spans="6:13" x14ac:dyDescent="0.25">
      <c r="F8765" t="s">
        <v>9213</v>
      </c>
      <c r="G8765">
        <v>55597</v>
      </c>
      <c r="H8765">
        <v>7331</v>
      </c>
      <c r="I8765" s="25" t="s">
        <v>2744</v>
      </c>
      <c r="J8765" t="s">
        <v>2650</v>
      </c>
      <c r="M8765" s="49"/>
    </row>
    <row r="8766" spans="6:13" x14ac:dyDescent="0.25">
      <c r="F8766" t="s">
        <v>9214</v>
      </c>
      <c r="G8766">
        <v>39326</v>
      </c>
      <c r="H8766">
        <v>15083</v>
      </c>
      <c r="I8766" s="25" t="s">
        <v>2862</v>
      </c>
      <c r="J8766" t="s">
        <v>2673</v>
      </c>
      <c r="M8766" s="49"/>
    </row>
    <row r="8767" spans="6:13" x14ac:dyDescent="0.25">
      <c r="F8767" t="s">
        <v>9215</v>
      </c>
      <c r="G8767">
        <v>85283</v>
      </c>
      <c r="H8767">
        <v>9186</v>
      </c>
      <c r="I8767" s="25" t="s">
        <v>2671</v>
      </c>
      <c r="J8767" t="s">
        <v>3215</v>
      </c>
      <c r="M8767" s="49"/>
    </row>
    <row r="8768" spans="6:13" x14ac:dyDescent="0.25">
      <c r="F8768" t="s">
        <v>9216</v>
      </c>
      <c r="G8768">
        <v>74549</v>
      </c>
      <c r="H8768">
        <v>8127</v>
      </c>
      <c r="I8768" s="25" t="s">
        <v>2639</v>
      </c>
      <c r="J8768" t="s">
        <v>3747</v>
      </c>
      <c r="M8768" s="49"/>
    </row>
    <row r="8769" spans="6:13" x14ac:dyDescent="0.25">
      <c r="F8769" t="s">
        <v>9217</v>
      </c>
      <c r="G8769">
        <v>88284</v>
      </c>
      <c r="H8769">
        <v>8436</v>
      </c>
      <c r="I8769" s="25" t="s">
        <v>2639</v>
      </c>
      <c r="J8769" t="s">
        <v>2689</v>
      </c>
      <c r="M8769" s="49"/>
    </row>
    <row r="8770" spans="6:13" x14ac:dyDescent="0.25">
      <c r="F8770" t="s">
        <v>9218</v>
      </c>
      <c r="G8770">
        <v>31556</v>
      </c>
      <c r="H8770">
        <v>3257</v>
      </c>
      <c r="I8770" s="25" t="s">
        <v>2695</v>
      </c>
      <c r="J8770" t="s">
        <v>2788</v>
      </c>
      <c r="M8770" s="49"/>
    </row>
    <row r="8771" spans="6:13" x14ac:dyDescent="0.25">
      <c r="F8771" t="s">
        <v>9219</v>
      </c>
      <c r="G8771">
        <v>38379</v>
      </c>
      <c r="H8771">
        <v>3154</v>
      </c>
      <c r="I8771" s="25" t="s">
        <v>2695</v>
      </c>
      <c r="J8771" t="s">
        <v>2807</v>
      </c>
      <c r="M8771" s="49"/>
    </row>
    <row r="8772" spans="6:13" x14ac:dyDescent="0.25">
      <c r="F8772" t="s">
        <v>9220</v>
      </c>
      <c r="G8772">
        <v>29497</v>
      </c>
      <c r="H8772">
        <v>3354</v>
      </c>
      <c r="I8772" s="25" t="s">
        <v>2695</v>
      </c>
      <c r="J8772" t="s">
        <v>2853</v>
      </c>
      <c r="M8772" s="49"/>
    </row>
    <row r="8773" spans="6:13" x14ac:dyDescent="0.25">
      <c r="F8773" t="s">
        <v>9220</v>
      </c>
      <c r="G8773">
        <v>15569</v>
      </c>
      <c r="H8773">
        <v>12067</v>
      </c>
      <c r="I8773" s="25" t="s">
        <v>2977</v>
      </c>
      <c r="J8773" t="s">
        <v>3332</v>
      </c>
      <c r="M8773" s="49"/>
    </row>
    <row r="8774" spans="6:13" x14ac:dyDescent="0.25">
      <c r="F8774" t="s">
        <v>9221</v>
      </c>
      <c r="G8774">
        <v>21516</v>
      </c>
      <c r="H8774">
        <v>1053</v>
      </c>
      <c r="I8774" s="25" t="s">
        <v>2706</v>
      </c>
      <c r="J8774" t="s">
        <v>2814</v>
      </c>
      <c r="M8774" s="49"/>
    </row>
    <row r="8775" spans="6:13" x14ac:dyDescent="0.25">
      <c r="F8775" t="s">
        <v>9221</v>
      </c>
      <c r="G8775">
        <v>21516</v>
      </c>
      <c r="H8775">
        <v>1053</v>
      </c>
      <c r="I8775" s="25" t="s">
        <v>2706</v>
      </c>
      <c r="J8775" t="s">
        <v>2814</v>
      </c>
      <c r="M8775" s="49"/>
    </row>
    <row r="8776" spans="6:13" x14ac:dyDescent="0.25">
      <c r="F8776" t="s">
        <v>9222</v>
      </c>
      <c r="G8776">
        <v>97539</v>
      </c>
      <c r="H8776">
        <v>9674</v>
      </c>
      <c r="I8776" s="25" t="s">
        <v>2671</v>
      </c>
      <c r="J8776" t="s">
        <v>2839</v>
      </c>
      <c r="M8776" s="49"/>
    </row>
    <row r="8777" spans="6:13" x14ac:dyDescent="0.25">
      <c r="F8777" t="s">
        <v>9223</v>
      </c>
      <c r="G8777">
        <v>83379</v>
      </c>
      <c r="H8777">
        <v>9189</v>
      </c>
      <c r="I8777" s="25" t="s">
        <v>2671</v>
      </c>
      <c r="J8777" t="s">
        <v>3028</v>
      </c>
      <c r="M8777" s="49"/>
    </row>
    <row r="8778" spans="6:13" x14ac:dyDescent="0.25">
      <c r="F8778" t="s">
        <v>9224</v>
      </c>
      <c r="G8778">
        <v>96197</v>
      </c>
      <c r="H8778">
        <v>9477</v>
      </c>
      <c r="I8778" s="25" t="s">
        <v>2671</v>
      </c>
      <c r="J8778" t="s">
        <v>5006</v>
      </c>
      <c r="M8778" s="49"/>
    </row>
    <row r="8779" spans="6:13" x14ac:dyDescent="0.25">
      <c r="F8779" t="s">
        <v>9225</v>
      </c>
      <c r="G8779">
        <v>37339</v>
      </c>
      <c r="H8779">
        <v>16061</v>
      </c>
      <c r="I8779" s="25" t="s">
        <v>3005</v>
      </c>
      <c r="J8779" t="s">
        <v>2730</v>
      </c>
      <c r="M8779" s="49"/>
    </row>
    <row r="8780" spans="6:13" x14ac:dyDescent="0.25">
      <c r="F8780" t="s">
        <v>9226</v>
      </c>
      <c r="G8780">
        <v>87789</v>
      </c>
      <c r="H8780">
        <v>9778</v>
      </c>
      <c r="I8780" s="25" t="s">
        <v>2671</v>
      </c>
      <c r="J8780" t="s">
        <v>3081</v>
      </c>
      <c r="M8780" s="49"/>
    </row>
    <row r="8781" spans="6:13" x14ac:dyDescent="0.25">
      <c r="F8781" t="s">
        <v>9227</v>
      </c>
      <c r="G8781">
        <v>67551</v>
      </c>
      <c r="H8781">
        <v>7319</v>
      </c>
      <c r="I8781" s="25" t="s">
        <v>2744</v>
      </c>
      <c r="J8781" t="s">
        <v>9228</v>
      </c>
      <c r="M8781" s="49"/>
    </row>
    <row r="8782" spans="6:13" x14ac:dyDescent="0.25">
      <c r="F8782" t="s">
        <v>9227</v>
      </c>
      <c r="G8782">
        <v>67550</v>
      </c>
      <c r="H8782">
        <v>7319</v>
      </c>
      <c r="I8782" s="25" t="s">
        <v>2744</v>
      </c>
      <c r="J8782" t="s">
        <v>9228</v>
      </c>
      <c r="M8782" s="49"/>
    </row>
    <row r="8783" spans="6:13" x14ac:dyDescent="0.25">
      <c r="F8783" t="s">
        <v>9227</v>
      </c>
      <c r="G8783">
        <v>67549</v>
      </c>
      <c r="H8783">
        <v>7319</v>
      </c>
      <c r="I8783" s="25" t="s">
        <v>2744</v>
      </c>
      <c r="J8783" t="s">
        <v>9228</v>
      </c>
      <c r="M8783" s="49"/>
    </row>
    <row r="8784" spans="6:13" x14ac:dyDescent="0.25">
      <c r="F8784" t="s">
        <v>9227</v>
      </c>
      <c r="G8784">
        <v>67547</v>
      </c>
      <c r="H8784">
        <v>7319</v>
      </c>
      <c r="I8784" s="25" t="s">
        <v>2744</v>
      </c>
      <c r="J8784" t="s">
        <v>9228</v>
      </c>
      <c r="M8784" s="49"/>
    </row>
    <row r="8785" spans="6:13" x14ac:dyDescent="0.25">
      <c r="F8785" t="s">
        <v>9229</v>
      </c>
      <c r="G8785">
        <v>72299</v>
      </c>
      <c r="H8785">
        <v>8237</v>
      </c>
      <c r="I8785" s="25" t="s">
        <v>2639</v>
      </c>
      <c r="J8785" t="s">
        <v>2957</v>
      </c>
      <c r="M8785" s="49"/>
    </row>
    <row r="8786" spans="6:13" x14ac:dyDescent="0.25">
      <c r="F8786" t="s">
        <v>9230</v>
      </c>
      <c r="G8786">
        <v>91637</v>
      </c>
      <c r="H8786">
        <v>9571</v>
      </c>
      <c r="I8786" s="25" t="s">
        <v>2671</v>
      </c>
      <c r="J8786" t="s">
        <v>2734</v>
      </c>
      <c r="M8786" s="49"/>
    </row>
    <row r="8787" spans="6:13" x14ac:dyDescent="0.25">
      <c r="F8787" t="s">
        <v>9231</v>
      </c>
      <c r="G8787">
        <v>27726</v>
      </c>
      <c r="H8787">
        <v>3356</v>
      </c>
      <c r="I8787" s="25" t="s">
        <v>2695</v>
      </c>
      <c r="J8787" t="s">
        <v>2916</v>
      </c>
      <c r="M8787" s="49"/>
    </row>
    <row r="8788" spans="6:13" x14ac:dyDescent="0.25">
      <c r="F8788" t="s">
        <v>9231</v>
      </c>
      <c r="G8788">
        <v>27726</v>
      </c>
      <c r="H8788">
        <v>3357</v>
      </c>
      <c r="I8788" s="25" t="s">
        <v>2695</v>
      </c>
      <c r="J8788" t="s">
        <v>2960</v>
      </c>
      <c r="M8788" s="49"/>
    </row>
    <row r="8789" spans="6:13" x14ac:dyDescent="0.25">
      <c r="F8789" t="s">
        <v>9232</v>
      </c>
      <c r="G8789">
        <v>55286</v>
      </c>
      <c r="H8789">
        <v>7331</v>
      </c>
      <c r="I8789" s="25" t="s">
        <v>2744</v>
      </c>
      <c r="J8789" t="s">
        <v>2650</v>
      </c>
      <c r="M8789" s="49"/>
    </row>
    <row r="8790" spans="6:13" x14ac:dyDescent="0.25">
      <c r="F8790" t="s">
        <v>9233</v>
      </c>
      <c r="G8790">
        <v>73499</v>
      </c>
      <c r="H8790">
        <v>8136</v>
      </c>
      <c r="I8790" s="25" t="s">
        <v>2639</v>
      </c>
      <c r="J8790" t="s">
        <v>2660</v>
      </c>
      <c r="M8790" s="49"/>
    </row>
    <row r="8791" spans="6:13" x14ac:dyDescent="0.25">
      <c r="F8791" t="s">
        <v>9234</v>
      </c>
      <c r="G8791">
        <v>76744</v>
      </c>
      <c r="H8791">
        <v>7334</v>
      </c>
      <c r="I8791" s="25" t="s">
        <v>2744</v>
      </c>
      <c r="J8791" t="s">
        <v>3494</v>
      </c>
      <c r="M8791" s="49"/>
    </row>
    <row r="8792" spans="6:13" x14ac:dyDescent="0.25">
      <c r="F8792" t="s">
        <v>9234</v>
      </c>
      <c r="G8792">
        <v>85457</v>
      </c>
      <c r="H8792">
        <v>9177</v>
      </c>
      <c r="I8792" s="25" t="s">
        <v>2671</v>
      </c>
      <c r="J8792" t="s">
        <v>3536</v>
      </c>
      <c r="M8792" s="49"/>
    </row>
    <row r="8793" spans="6:13" x14ac:dyDescent="0.25">
      <c r="F8793" t="s">
        <v>9235</v>
      </c>
      <c r="G8793">
        <v>84109</v>
      </c>
      <c r="H8793">
        <v>9274</v>
      </c>
      <c r="I8793" s="25" t="s">
        <v>2671</v>
      </c>
      <c r="J8793" t="s">
        <v>2753</v>
      </c>
      <c r="M8793" s="49"/>
    </row>
    <row r="8794" spans="6:13" x14ac:dyDescent="0.25">
      <c r="F8794" t="s">
        <v>9236</v>
      </c>
      <c r="G8794">
        <v>63939</v>
      </c>
      <c r="H8794">
        <v>9676</v>
      </c>
      <c r="I8794" s="25" t="s">
        <v>2671</v>
      </c>
      <c r="J8794" t="s">
        <v>3002</v>
      </c>
      <c r="M8794" s="49"/>
    </row>
    <row r="8795" spans="6:13" x14ac:dyDescent="0.25">
      <c r="F8795" t="s">
        <v>9237</v>
      </c>
      <c r="G8795">
        <v>93086</v>
      </c>
      <c r="H8795">
        <v>9375</v>
      </c>
      <c r="I8795" s="25" t="s">
        <v>2671</v>
      </c>
      <c r="J8795" t="s">
        <v>2986</v>
      </c>
      <c r="M8795" s="49"/>
    </row>
    <row r="8796" spans="6:13" x14ac:dyDescent="0.25">
      <c r="F8796" t="s">
        <v>9238</v>
      </c>
      <c r="G8796">
        <v>82237</v>
      </c>
      <c r="H8796">
        <v>9188</v>
      </c>
      <c r="I8796" s="25" t="s">
        <v>2671</v>
      </c>
      <c r="J8796" t="s">
        <v>3102</v>
      </c>
      <c r="M8796" s="49"/>
    </row>
    <row r="8797" spans="6:13" x14ac:dyDescent="0.25">
      <c r="F8797" t="s">
        <v>9239</v>
      </c>
      <c r="G8797">
        <v>17209</v>
      </c>
      <c r="H8797">
        <v>13071</v>
      </c>
      <c r="I8797" s="25" t="s">
        <v>2812</v>
      </c>
      <c r="J8797" t="s">
        <v>2712</v>
      </c>
      <c r="M8797" s="49"/>
    </row>
    <row r="8798" spans="6:13" x14ac:dyDescent="0.25">
      <c r="F8798" t="s">
        <v>9240</v>
      </c>
      <c r="G8798">
        <v>29559</v>
      </c>
      <c r="H8798">
        <v>3360</v>
      </c>
      <c r="I8798" s="25" t="s">
        <v>2695</v>
      </c>
      <c r="J8798" t="s">
        <v>3021</v>
      </c>
      <c r="M8798" s="49"/>
    </row>
    <row r="8799" spans="6:13" x14ac:dyDescent="0.25">
      <c r="F8799" t="s">
        <v>9241</v>
      </c>
      <c r="G8799">
        <v>29565</v>
      </c>
      <c r="H8799">
        <v>3360</v>
      </c>
      <c r="I8799" s="25" t="s">
        <v>2695</v>
      </c>
      <c r="J8799" t="s">
        <v>3021</v>
      </c>
      <c r="M8799" s="49"/>
    </row>
    <row r="8800" spans="6:13" x14ac:dyDescent="0.25">
      <c r="F8800" t="s">
        <v>9242</v>
      </c>
      <c r="G8800">
        <v>16269</v>
      </c>
      <c r="H8800">
        <v>12064</v>
      </c>
      <c r="I8800" s="25" t="s">
        <v>2977</v>
      </c>
      <c r="J8800" t="s">
        <v>2864</v>
      </c>
      <c r="M8800" s="49"/>
    </row>
    <row r="8801" spans="6:13" x14ac:dyDescent="0.25">
      <c r="F8801" t="s">
        <v>9243</v>
      </c>
      <c r="G8801">
        <v>25563</v>
      </c>
      <c r="H8801">
        <v>1060</v>
      </c>
      <c r="I8801" s="25" t="s">
        <v>2706</v>
      </c>
      <c r="J8801" t="s">
        <v>2984</v>
      </c>
      <c r="M8801" s="49"/>
    </row>
    <row r="8802" spans="6:13" x14ac:dyDescent="0.25">
      <c r="F8802" t="s">
        <v>9243</v>
      </c>
      <c r="G8802">
        <v>25563</v>
      </c>
      <c r="H8802">
        <v>1061</v>
      </c>
      <c r="I8802" s="25" t="s">
        <v>2706</v>
      </c>
      <c r="J8802" t="s">
        <v>2998</v>
      </c>
      <c r="M8802" s="49"/>
    </row>
    <row r="8803" spans="6:13" x14ac:dyDescent="0.25">
      <c r="F8803" t="s">
        <v>9244</v>
      </c>
      <c r="G8803">
        <v>25799</v>
      </c>
      <c r="H8803">
        <v>1051</v>
      </c>
      <c r="I8803" s="25" t="s">
        <v>2706</v>
      </c>
      <c r="J8803" t="s">
        <v>2718</v>
      </c>
      <c r="M8803" s="49"/>
    </row>
    <row r="8804" spans="6:13" x14ac:dyDescent="0.25">
      <c r="F8804" t="s">
        <v>9245</v>
      </c>
      <c r="G8804">
        <v>42489</v>
      </c>
      <c r="H8804">
        <v>5158</v>
      </c>
      <c r="I8804" s="25" t="s">
        <v>2644</v>
      </c>
      <c r="J8804" t="s">
        <v>2873</v>
      </c>
      <c r="M8804" s="49"/>
    </row>
    <row r="8805" spans="6:13" x14ac:dyDescent="0.25">
      <c r="F8805" t="s">
        <v>9246</v>
      </c>
      <c r="G8805">
        <v>21445</v>
      </c>
      <c r="H8805">
        <v>3353</v>
      </c>
      <c r="I8805" s="25" t="s">
        <v>2695</v>
      </c>
      <c r="J8805" t="s">
        <v>2797</v>
      </c>
      <c r="M8805" s="49"/>
    </row>
    <row r="8806" spans="6:13" x14ac:dyDescent="0.25">
      <c r="F8806" t="s">
        <v>9247</v>
      </c>
      <c r="G8806">
        <v>37199</v>
      </c>
      <c r="H8806">
        <v>3159</v>
      </c>
      <c r="I8806" s="25" t="s">
        <v>2695</v>
      </c>
      <c r="J8806" t="s">
        <v>2714</v>
      </c>
      <c r="M8806" s="49"/>
    </row>
    <row r="8807" spans="6:13" x14ac:dyDescent="0.25">
      <c r="F8807" t="s">
        <v>9248</v>
      </c>
      <c r="G8807">
        <v>33181</v>
      </c>
      <c r="H8807">
        <v>5774</v>
      </c>
      <c r="I8807" s="25" t="s">
        <v>2644</v>
      </c>
      <c r="J8807" t="s">
        <v>2925</v>
      </c>
      <c r="M8807" s="49"/>
    </row>
    <row r="8808" spans="6:13" x14ac:dyDescent="0.25">
      <c r="F8808" t="s">
        <v>9249</v>
      </c>
      <c r="G8808">
        <v>95632</v>
      </c>
      <c r="H8808">
        <v>9479</v>
      </c>
      <c r="I8808" s="25" t="s">
        <v>2671</v>
      </c>
      <c r="J8808" t="s">
        <v>3057</v>
      </c>
      <c r="M8808" s="49"/>
    </row>
    <row r="8809" spans="6:13" x14ac:dyDescent="0.25">
      <c r="F8809" t="s">
        <v>9250</v>
      </c>
      <c r="G8809">
        <v>31515</v>
      </c>
      <c r="H8809">
        <v>3241</v>
      </c>
      <c r="I8809" s="25" t="s">
        <v>2695</v>
      </c>
      <c r="J8809" t="s">
        <v>2942</v>
      </c>
      <c r="M8809" s="49"/>
    </row>
    <row r="8810" spans="6:13" x14ac:dyDescent="0.25">
      <c r="F8810" t="s">
        <v>9251</v>
      </c>
      <c r="G8810">
        <v>42107</v>
      </c>
      <c r="H8810">
        <v>5124</v>
      </c>
      <c r="I8810" s="25" t="s">
        <v>2644</v>
      </c>
      <c r="J8810" t="s">
        <v>9252</v>
      </c>
      <c r="M8810" s="49"/>
    </row>
    <row r="8811" spans="6:13" x14ac:dyDescent="0.25">
      <c r="F8811" t="s">
        <v>9251</v>
      </c>
      <c r="G8811">
        <v>42105</v>
      </c>
      <c r="H8811">
        <v>5124</v>
      </c>
      <c r="I8811" s="25" t="s">
        <v>2644</v>
      </c>
      <c r="J8811" t="s">
        <v>9252</v>
      </c>
      <c r="M8811" s="49"/>
    </row>
    <row r="8812" spans="6:13" x14ac:dyDescent="0.25">
      <c r="F8812" t="s">
        <v>9251</v>
      </c>
      <c r="G8812">
        <v>42109</v>
      </c>
      <c r="H8812">
        <v>5124</v>
      </c>
      <c r="I8812" s="25" t="s">
        <v>2644</v>
      </c>
      <c r="J8812" t="s">
        <v>9252</v>
      </c>
      <c r="M8812" s="49"/>
    </row>
    <row r="8813" spans="6:13" x14ac:dyDescent="0.25">
      <c r="F8813" t="s">
        <v>9251</v>
      </c>
      <c r="G8813">
        <v>42329</v>
      </c>
      <c r="H8813">
        <v>5124</v>
      </c>
      <c r="I8813" s="25" t="s">
        <v>2644</v>
      </c>
      <c r="J8813" t="s">
        <v>9252</v>
      </c>
      <c r="M8813" s="49"/>
    </row>
    <row r="8814" spans="6:13" x14ac:dyDescent="0.25">
      <c r="F8814" t="s">
        <v>9251</v>
      </c>
      <c r="G8814">
        <v>42279</v>
      </c>
      <c r="H8814">
        <v>5124</v>
      </c>
      <c r="I8814" s="25" t="s">
        <v>2644</v>
      </c>
      <c r="J8814" t="s">
        <v>9252</v>
      </c>
      <c r="M8814" s="49"/>
    </row>
    <row r="8815" spans="6:13" x14ac:dyDescent="0.25">
      <c r="F8815" t="s">
        <v>9251</v>
      </c>
      <c r="G8815">
        <v>42349</v>
      </c>
      <c r="H8815">
        <v>5124</v>
      </c>
      <c r="I8815" s="25" t="s">
        <v>2644</v>
      </c>
      <c r="J8815" t="s">
        <v>9252</v>
      </c>
      <c r="M8815" s="49"/>
    </row>
    <row r="8816" spans="6:13" x14ac:dyDescent="0.25">
      <c r="F8816" t="s">
        <v>9251</v>
      </c>
      <c r="G8816">
        <v>42327</v>
      </c>
      <c r="H8816">
        <v>5124</v>
      </c>
      <c r="I8816" s="25" t="s">
        <v>2644</v>
      </c>
      <c r="J8816" t="s">
        <v>9252</v>
      </c>
      <c r="M8816" s="49"/>
    </row>
    <row r="8817" spans="6:13" x14ac:dyDescent="0.25">
      <c r="F8817" t="s">
        <v>9251</v>
      </c>
      <c r="G8817">
        <v>42285</v>
      </c>
      <c r="H8817">
        <v>5124</v>
      </c>
      <c r="I8817" s="25" t="s">
        <v>2644</v>
      </c>
      <c r="J8817" t="s">
        <v>9252</v>
      </c>
      <c r="M8817" s="49"/>
    </row>
    <row r="8818" spans="6:13" x14ac:dyDescent="0.25">
      <c r="F8818" t="s">
        <v>9251</v>
      </c>
      <c r="G8818">
        <v>42281</v>
      </c>
      <c r="H8818">
        <v>5124</v>
      </c>
      <c r="I8818" s="25" t="s">
        <v>2644</v>
      </c>
      <c r="J8818" t="s">
        <v>9252</v>
      </c>
      <c r="M8818" s="49"/>
    </row>
    <row r="8819" spans="6:13" x14ac:dyDescent="0.25">
      <c r="F8819" t="s">
        <v>9251</v>
      </c>
      <c r="G8819">
        <v>42115</v>
      </c>
      <c r="H8819">
        <v>5124</v>
      </c>
      <c r="I8819" s="25" t="s">
        <v>2644</v>
      </c>
      <c r="J8819" t="s">
        <v>9252</v>
      </c>
      <c r="M8819" s="49"/>
    </row>
    <row r="8820" spans="6:13" x14ac:dyDescent="0.25">
      <c r="F8820" t="s">
        <v>9251</v>
      </c>
      <c r="G8820">
        <v>42117</v>
      </c>
      <c r="H8820">
        <v>5124</v>
      </c>
      <c r="I8820" s="25" t="s">
        <v>2644</v>
      </c>
      <c r="J8820" t="s">
        <v>9252</v>
      </c>
      <c r="M8820" s="49"/>
    </row>
    <row r="8821" spans="6:13" x14ac:dyDescent="0.25">
      <c r="F8821" t="s">
        <v>9251</v>
      </c>
      <c r="G8821">
        <v>42369</v>
      </c>
      <c r="H8821">
        <v>5124</v>
      </c>
      <c r="I8821" s="25" t="s">
        <v>2644</v>
      </c>
      <c r="J8821" t="s">
        <v>9252</v>
      </c>
      <c r="M8821" s="49"/>
    </row>
    <row r="8822" spans="6:13" x14ac:dyDescent="0.25">
      <c r="F8822" t="s">
        <v>9251</v>
      </c>
      <c r="G8822">
        <v>42289</v>
      </c>
      <c r="H8822">
        <v>5124</v>
      </c>
      <c r="I8822" s="25" t="s">
        <v>2644</v>
      </c>
      <c r="J8822" t="s">
        <v>9252</v>
      </c>
      <c r="M8822" s="49"/>
    </row>
    <row r="8823" spans="6:13" x14ac:dyDescent="0.25">
      <c r="F8823" t="s">
        <v>9251</v>
      </c>
      <c r="G8823">
        <v>42283</v>
      </c>
      <c r="H8823">
        <v>5124</v>
      </c>
      <c r="I8823" s="25" t="s">
        <v>2644</v>
      </c>
      <c r="J8823" t="s">
        <v>9252</v>
      </c>
      <c r="M8823" s="49"/>
    </row>
    <row r="8824" spans="6:13" x14ac:dyDescent="0.25">
      <c r="F8824" t="s">
        <v>9251</v>
      </c>
      <c r="G8824">
        <v>42103</v>
      </c>
      <c r="H8824">
        <v>5124</v>
      </c>
      <c r="I8824" s="25" t="s">
        <v>2644</v>
      </c>
      <c r="J8824" t="s">
        <v>9252</v>
      </c>
      <c r="M8824" s="49"/>
    </row>
    <row r="8825" spans="6:13" x14ac:dyDescent="0.25">
      <c r="F8825" t="s">
        <v>9251</v>
      </c>
      <c r="G8825">
        <v>42277</v>
      </c>
      <c r="H8825">
        <v>5124</v>
      </c>
      <c r="I8825" s="25" t="s">
        <v>2644</v>
      </c>
      <c r="J8825" t="s">
        <v>9252</v>
      </c>
      <c r="M8825" s="49"/>
    </row>
    <row r="8826" spans="6:13" x14ac:dyDescent="0.25">
      <c r="F8826" t="s">
        <v>9251</v>
      </c>
      <c r="G8826">
        <v>42389</v>
      </c>
      <c r="H8826">
        <v>5124</v>
      </c>
      <c r="I8826" s="25" t="s">
        <v>2644</v>
      </c>
      <c r="J8826" t="s">
        <v>9252</v>
      </c>
      <c r="M8826" s="49"/>
    </row>
    <row r="8827" spans="6:13" x14ac:dyDescent="0.25">
      <c r="F8827" t="s">
        <v>9251</v>
      </c>
      <c r="G8827">
        <v>42113</v>
      </c>
      <c r="H8827">
        <v>5124</v>
      </c>
      <c r="I8827" s="25" t="s">
        <v>2644</v>
      </c>
      <c r="J8827" t="s">
        <v>9252</v>
      </c>
      <c r="M8827" s="49"/>
    </row>
    <row r="8828" spans="6:13" x14ac:dyDescent="0.25">
      <c r="F8828" t="s">
        <v>9251</v>
      </c>
      <c r="G8828">
        <v>42275</v>
      </c>
      <c r="H8828">
        <v>5124</v>
      </c>
      <c r="I8828" s="25" t="s">
        <v>2644</v>
      </c>
      <c r="J8828" t="s">
        <v>9252</v>
      </c>
      <c r="M8828" s="49"/>
    </row>
    <row r="8829" spans="6:13" x14ac:dyDescent="0.25">
      <c r="F8829" t="s">
        <v>9251</v>
      </c>
      <c r="G8829">
        <v>42111</v>
      </c>
      <c r="H8829">
        <v>5124</v>
      </c>
      <c r="I8829" s="25" t="s">
        <v>2644</v>
      </c>
      <c r="J8829" t="s">
        <v>9252</v>
      </c>
      <c r="M8829" s="49"/>
    </row>
    <row r="8830" spans="6:13" x14ac:dyDescent="0.25">
      <c r="F8830" t="s">
        <v>9251</v>
      </c>
      <c r="G8830">
        <v>42119</v>
      </c>
      <c r="H8830">
        <v>5124</v>
      </c>
      <c r="I8830" s="25" t="s">
        <v>2644</v>
      </c>
      <c r="J8830" t="s">
        <v>9252</v>
      </c>
      <c r="M8830" s="49"/>
    </row>
    <row r="8831" spans="6:13" x14ac:dyDescent="0.25">
      <c r="F8831" t="s">
        <v>9251</v>
      </c>
      <c r="G8831">
        <v>42287</v>
      </c>
      <c r="H8831">
        <v>5124</v>
      </c>
      <c r="I8831" s="25" t="s">
        <v>2644</v>
      </c>
      <c r="J8831" t="s">
        <v>9252</v>
      </c>
      <c r="M8831" s="49"/>
    </row>
    <row r="8832" spans="6:13" x14ac:dyDescent="0.25">
      <c r="F8832" t="s">
        <v>9251</v>
      </c>
      <c r="G8832">
        <v>42399</v>
      </c>
      <c r="H8832">
        <v>5124</v>
      </c>
      <c r="I8832" s="25" t="s">
        <v>2644</v>
      </c>
      <c r="J8832" t="s">
        <v>9252</v>
      </c>
      <c r="M8832" s="49"/>
    </row>
    <row r="8833" spans="6:13" x14ac:dyDescent="0.25">
      <c r="F8833" t="s">
        <v>9253</v>
      </c>
      <c r="G8833">
        <v>84329</v>
      </c>
      <c r="H8833">
        <v>9277</v>
      </c>
      <c r="I8833" s="25" t="s">
        <v>2671</v>
      </c>
      <c r="J8833" t="s">
        <v>3150</v>
      </c>
      <c r="M8833" s="49"/>
    </row>
    <row r="8834" spans="6:13" x14ac:dyDescent="0.25">
      <c r="F8834" t="s">
        <v>9254</v>
      </c>
      <c r="G8834">
        <v>75449</v>
      </c>
      <c r="H8834">
        <v>8236</v>
      </c>
      <c r="I8834" s="25" t="s">
        <v>2639</v>
      </c>
      <c r="J8834" t="s">
        <v>3708</v>
      </c>
      <c r="M8834" s="49"/>
    </row>
    <row r="8835" spans="6:13" x14ac:dyDescent="0.25">
      <c r="F8835" t="s">
        <v>9255</v>
      </c>
      <c r="G8835">
        <v>78573</v>
      </c>
      <c r="H8835">
        <v>8327</v>
      </c>
      <c r="I8835" s="25" t="s">
        <v>2639</v>
      </c>
      <c r="J8835" t="s">
        <v>2898</v>
      </c>
      <c r="M8835" s="49"/>
    </row>
    <row r="8836" spans="6:13" x14ac:dyDescent="0.25">
      <c r="F8836" t="s">
        <v>9256</v>
      </c>
      <c r="G8836">
        <v>84189</v>
      </c>
      <c r="H8836">
        <v>9274</v>
      </c>
      <c r="I8836" s="25" t="s">
        <v>2671</v>
      </c>
      <c r="J8836" t="s">
        <v>2753</v>
      </c>
      <c r="M8836" s="49"/>
    </row>
    <row r="8837" spans="6:13" x14ac:dyDescent="0.25">
      <c r="F8837" t="s">
        <v>9257</v>
      </c>
      <c r="G8837">
        <v>52146</v>
      </c>
      <c r="H8837">
        <v>5334</v>
      </c>
      <c r="I8837" s="25" t="s">
        <v>2644</v>
      </c>
      <c r="J8837" t="s">
        <v>2962</v>
      </c>
      <c r="M8837" s="49"/>
    </row>
    <row r="8838" spans="6:13" x14ac:dyDescent="0.25">
      <c r="F8838" t="s">
        <v>9258</v>
      </c>
      <c r="G8838">
        <v>27639</v>
      </c>
      <c r="H8838">
        <v>3352</v>
      </c>
      <c r="I8838" s="25" t="s">
        <v>2695</v>
      </c>
      <c r="J8838" t="s">
        <v>2700</v>
      </c>
      <c r="M8838" s="49"/>
    </row>
    <row r="8839" spans="6:13" x14ac:dyDescent="0.25">
      <c r="F8839" t="s">
        <v>9259</v>
      </c>
      <c r="G8839">
        <v>7343</v>
      </c>
      <c r="H8839">
        <v>16075</v>
      </c>
      <c r="I8839" s="25" t="s">
        <v>3005</v>
      </c>
      <c r="J8839" t="s">
        <v>4842</v>
      </c>
      <c r="M8839" s="49"/>
    </row>
    <row r="8840" spans="6:13" x14ac:dyDescent="0.25">
      <c r="F8840" t="s">
        <v>3049</v>
      </c>
      <c r="G8840">
        <v>97072</v>
      </c>
      <c r="H8840">
        <v>9663</v>
      </c>
      <c r="I8840" s="25" t="s">
        <v>2671</v>
      </c>
      <c r="J8840" t="s">
        <v>9260</v>
      </c>
      <c r="M8840" s="49"/>
    </row>
    <row r="8841" spans="6:13" x14ac:dyDescent="0.25">
      <c r="F8841" t="s">
        <v>3049</v>
      </c>
      <c r="G8841">
        <v>97080</v>
      </c>
      <c r="H8841">
        <v>9663</v>
      </c>
      <c r="I8841" s="25" t="s">
        <v>2671</v>
      </c>
      <c r="J8841" t="s">
        <v>9260</v>
      </c>
      <c r="M8841" s="49"/>
    </row>
    <row r="8842" spans="6:13" x14ac:dyDescent="0.25">
      <c r="F8842" t="s">
        <v>3049</v>
      </c>
      <c r="G8842">
        <v>97070</v>
      </c>
      <c r="H8842">
        <v>9663</v>
      </c>
      <c r="I8842" s="25" t="s">
        <v>2671</v>
      </c>
      <c r="J8842" t="s">
        <v>9260</v>
      </c>
      <c r="M8842" s="49"/>
    </row>
    <row r="8843" spans="6:13" x14ac:dyDescent="0.25">
      <c r="F8843" t="s">
        <v>3049</v>
      </c>
      <c r="G8843">
        <v>97082</v>
      </c>
      <c r="H8843">
        <v>9663</v>
      </c>
      <c r="I8843" s="25" t="s">
        <v>2671</v>
      </c>
      <c r="J8843" t="s">
        <v>9260</v>
      </c>
      <c r="M8843" s="49"/>
    </row>
    <row r="8844" spans="6:13" x14ac:dyDescent="0.25">
      <c r="F8844" t="s">
        <v>3049</v>
      </c>
      <c r="G8844">
        <v>97074</v>
      </c>
      <c r="H8844">
        <v>9663</v>
      </c>
      <c r="I8844" s="25" t="s">
        <v>2671</v>
      </c>
      <c r="J8844" t="s">
        <v>9260</v>
      </c>
      <c r="M8844" s="49"/>
    </row>
    <row r="8845" spans="6:13" x14ac:dyDescent="0.25">
      <c r="F8845" t="s">
        <v>3049</v>
      </c>
      <c r="G8845">
        <v>97078</v>
      </c>
      <c r="H8845">
        <v>9663</v>
      </c>
      <c r="I8845" s="25" t="s">
        <v>2671</v>
      </c>
      <c r="J8845" t="s">
        <v>9260</v>
      </c>
      <c r="M8845" s="49"/>
    </row>
    <row r="8846" spans="6:13" x14ac:dyDescent="0.25">
      <c r="F8846" t="s">
        <v>3049</v>
      </c>
      <c r="G8846">
        <v>97076</v>
      </c>
      <c r="H8846">
        <v>9663</v>
      </c>
      <c r="I8846" s="25" t="s">
        <v>2671</v>
      </c>
      <c r="J8846" t="s">
        <v>9260</v>
      </c>
      <c r="M8846" s="49"/>
    </row>
    <row r="8847" spans="6:13" x14ac:dyDescent="0.25">
      <c r="F8847" t="s">
        <v>3049</v>
      </c>
      <c r="G8847">
        <v>97084</v>
      </c>
      <c r="H8847">
        <v>9663</v>
      </c>
      <c r="I8847" s="25" t="s">
        <v>2671</v>
      </c>
      <c r="J8847" t="s">
        <v>9260</v>
      </c>
      <c r="M8847" s="49"/>
    </row>
    <row r="8848" spans="6:13" x14ac:dyDescent="0.25">
      <c r="F8848" t="s">
        <v>9261</v>
      </c>
      <c r="G8848">
        <v>4808</v>
      </c>
      <c r="H8848">
        <v>14729</v>
      </c>
      <c r="I8848" s="25" t="s">
        <v>2756</v>
      </c>
      <c r="J8848" t="s">
        <v>3305</v>
      </c>
      <c r="M8848" s="49"/>
    </row>
    <row r="8849" spans="6:13" x14ac:dyDescent="0.25">
      <c r="F8849" t="s">
        <v>9262</v>
      </c>
      <c r="G8849">
        <v>71543</v>
      </c>
      <c r="H8849">
        <v>8125</v>
      </c>
      <c r="I8849" s="25" t="s">
        <v>2639</v>
      </c>
      <c r="J8849" t="s">
        <v>2681</v>
      </c>
      <c r="M8849" s="49"/>
    </row>
    <row r="8850" spans="6:13" x14ac:dyDescent="0.25">
      <c r="F8850" t="s">
        <v>9263</v>
      </c>
      <c r="G8850">
        <v>16868</v>
      </c>
      <c r="H8850">
        <v>12068</v>
      </c>
      <c r="I8850" s="25" t="s">
        <v>2977</v>
      </c>
      <c r="J8850" t="s">
        <v>2920</v>
      </c>
      <c r="M8850" s="49"/>
    </row>
    <row r="8851" spans="6:13" x14ac:dyDescent="0.25">
      <c r="F8851" t="s">
        <v>9264</v>
      </c>
      <c r="G8851">
        <v>14789</v>
      </c>
      <c r="H8851">
        <v>12069</v>
      </c>
      <c r="I8851" s="25" t="s">
        <v>2977</v>
      </c>
      <c r="J8851" t="s">
        <v>3478</v>
      </c>
      <c r="M8851" s="49"/>
    </row>
    <row r="8852" spans="6:13" x14ac:dyDescent="0.25">
      <c r="F8852" t="s">
        <v>9265</v>
      </c>
      <c r="G8852">
        <v>29462</v>
      </c>
      <c r="H8852">
        <v>3354</v>
      </c>
      <c r="I8852" s="25" t="s">
        <v>2695</v>
      </c>
      <c r="J8852" t="s">
        <v>2853</v>
      </c>
      <c r="M8852" s="49"/>
    </row>
    <row r="8853" spans="6:13" x14ac:dyDescent="0.25">
      <c r="F8853" t="s">
        <v>9266</v>
      </c>
      <c r="G8853">
        <v>79879</v>
      </c>
      <c r="H8853">
        <v>8337</v>
      </c>
      <c r="I8853" s="25" t="s">
        <v>2639</v>
      </c>
      <c r="J8853" t="s">
        <v>2869</v>
      </c>
      <c r="M8853" s="49"/>
    </row>
    <row r="8854" spans="6:13" x14ac:dyDescent="0.25">
      <c r="F8854" t="s">
        <v>9267</v>
      </c>
      <c r="G8854">
        <v>99848</v>
      </c>
      <c r="H8854">
        <v>16063</v>
      </c>
      <c r="I8854" s="25" t="s">
        <v>3005</v>
      </c>
      <c r="J8854" t="s">
        <v>3308</v>
      </c>
      <c r="M8854" s="49"/>
    </row>
    <row r="8855" spans="6:13" x14ac:dyDescent="0.25">
      <c r="F8855" t="s">
        <v>9268</v>
      </c>
      <c r="G8855">
        <v>79793</v>
      </c>
      <c r="H8855">
        <v>8337</v>
      </c>
      <c r="I8855" s="25" t="s">
        <v>2639</v>
      </c>
      <c r="J8855" t="s">
        <v>2869</v>
      </c>
      <c r="M8855" s="49"/>
    </row>
    <row r="8856" spans="6:13" x14ac:dyDescent="0.25">
      <c r="F8856" t="s">
        <v>9269</v>
      </c>
      <c r="G8856">
        <v>79369</v>
      </c>
      <c r="H8856">
        <v>8316</v>
      </c>
      <c r="I8856" s="25" t="s">
        <v>2639</v>
      </c>
      <c r="J8856" t="s">
        <v>3385</v>
      </c>
      <c r="M8856" s="49"/>
    </row>
    <row r="8857" spans="6:13" x14ac:dyDescent="0.25">
      <c r="F8857" t="s">
        <v>9270</v>
      </c>
      <c r="G8857">
        <v>46509</v>
      </c>
      <c r="H8857">
        <v>5170</v>
      </c>
      <c r="I8857" s="25" t="s">
        <v>2644</v>
      </c>
      <c r="J8857" t="s">
        <v>2949</v>
      </c>
      <c r="M8857" s="49"/>
    </row>
    <row r="8858" spans="6:13" x14ac:dyDescent="0.25">
      <c r="F8858" t="s">
        <v>9271</v>
      </c>
      <c r="G8858">
        <v>74374</v>
      </c>
      <c r="H8858">
        <v>8125</v>
      </c>
      <c r="I8858" s="25" t="s">
        <v>2639</v>
      </c>
      <c r="J8858" t="s">
        <v>2681</v>
      </c>
      <c r="M8858" s="49"/>
    </row>
    <row r="8859" spans="6:13" x14ac:dyDescent="0.25">
      <c r="F8859" t="s">
        <v>9272</v>
      </c>
      <c r="G8859">
        <v>94239</v>
      </c>
      <c r="H8859">
        <v>9276</v>
      </c>
      <c r="I8859" s="25" t="s">
        <v>2671</v>
      </c>
      <c r="J8859" t="s">
        <v>2699</v>
      </c>
      <c r="M8859" s="49"/>
    </row>
    <row r="8860" spans="6:13" x14ac:dyDescent="0.25">
      <c r="F8860" t="s">
        <v>9273</v>
      </c>
      <c r="G8860">
        <v>6895</v>
      </c>
      <c r="H8860">
        <v>15091</v>
      </c>
      <c r="I8860" s="25" t="s">
        <v>2862</v>
      </c>
      <c r="J8860" t="s">
        <v>2126</v>
      </c>
      <c r="M8860" s="49"/>
    </row>
    <row r="8861" spans="6:13" x14ac:dyDescent="0.25">
      <c r="F8861" t="s">
        <v>9274</v>
      </c>
      <c r="G8861">
        <v>75059</v>
      </c>
      <c r="H8861">
        <v>8215</v>
      </c>
      <c r="I8861" s="25" t="s">
        <v>2639</v>
      </c>
      <c r="J8861" t="s">
        <v>3345</v>
      </c>
      <c r="M8861" s="49"/>
    </row>
    <row r="8862" spans="6:13" x14ac:dyDescent="0.25">
      <c r="F8862" t="s">
        <v>9275</v>
      </c>
      <c r="G8862">
        <v>93499</v>
      </c>
      <c r="H8862">
        <v>9372</v>
      </c>
      <c r="I8862" s="25" t="s">
        <v>2671</v>
      </c>
      <c r="J8862" t="s">
        <v>3144</v>
      </c>
      <c r="M8862" s="49"/>
    </row>
    <row r="8863" spans="6:13" x14ac:dyDescent="0.25">
      <c r="F8863" t="s">
        <v>9276</v>
      </c>
      <c r="G8863">
        <v>96199</v>
      </c>
      <c r="H8863">
        <v>9471</v>
      </c>
      <c r="I8863" s="25" t="s">
        <v>2671</v>
      </c>
      <c r="J8863" t="s">
        <v>3013</v>
      </c>
      <c r="M8863" s="49"/>
    </row>
    <row r="8864" spans="6:13" x14ac:dyDescent="0.25">
      <c r="F8864" t="s">
        <v>9277</v>
      </c>
      <c r="G8864">
        <v>23619</v>
      </c>
      <c r="H8864">
        <v>1062</v>
      </c>
      <c r="I8864" s="25" t="s">
        <v>2706</v>
      </c>
      <c r="J8864" t="s">
        <v>2809</v>
      </c>
      <c r="M8864" s="49"/>
    </row>
    <row r="8865" spans="6:13" x14ac:dyDescent="0.25">
      <c r="F8865" t="s">
        <v>9278</v>
      </c>
      <c r="G8865">
        <v>19246</v>
      </c>
      <c r="H8865">
        <v>13076</v>
      </c>
      <c r="I8865" s="25" t="s">
        <v>2812</v>
      </c>
      <c r="J8865" t="s">
        <v>2855</v>
      </c>
      <c r="M8865" s="49"/>
    </row>
    <row r="8866" spans="6:13" x14ac:dyDescent="0.25">
      <c r="F8866" t="s">
        <v>9279</v>
      </c>
      <c r="G8866">
        <v>16792</v>
      </c>
      <c r="H8866">
        <v>12065</v>
      </c>
      <c r="I8866" s="25" t="s">
        <v>2977</v>
      </c>
      <c r="J8866" t="s">
        <v>2904</v>
      </c>
      <c r="M8866" s="49"/>
    </row>
    <row r="8867" spans="6:13" x14ac:dyDescent="0.25">
      <c r="F8867" t="s">
        <v>9280</v>
      </c>
      <c r="G8867">
        <v>97475</v>
      </c>
      <c r="H8867">
        <v>9674</v>
      </c>
      <c r="I8867" s="25" t="s">
        <v>2671</v>
      </c>
      <c r="J8867" t="s">
        <v>2839</v>
      </c>
      <c r="M8867" s="49"/>
    </row>
    <row r="8868" spans="6:13" x14ac:dyDescent="0.25">
      <c r="F8868" t="s">
        <v>9281</v>
      </c>
      <c r="G8868">
        <v>67378</v>
      </c>
      <c r="H8868">
        <v>7334</v>
      </c>
      <c r="I8868" s="25" t="s">
        <v>2744</v>
      </c>
      <c r="J8868" t="s">
        <v>3494</v>
      </c>
      <c r="M8868" s="49"/>
    </row>
    <row r="8869" spans="6:13" x14ac:dyDescent="0.25">
      <c r="F8869" t="s">
        <v>9282</v>
      </c>
      <c r="G8869">
        <v>1619</v>
      </c>
      <c r="H8869">
        <v>14627</v>
      </c>
      <c r="I8869" s="25" t="s">
        <v>2756</v>
      </c>
      <c r="J8869" t="s">
        <v>2872</v>
      </c>
      <c r="M8869" s="49"/>
    </row>
    <row r="8870" spans="6:13" x14ac:dyDescent="0.25">
      <c r="F8870" t="s">
        <v>9283</v>
      </c>
      <c r="G8870">
        <v>93197</v>
      </c>
      <c r="H8870">
        <v>9375</v>
      </c>
      <c r="I8870" s="25" t="s">
        <v>2671</v>
      </c>
      <c r="J8870" t="s">
        <v>2986</v>
      </c>
      <c r="M8870" s="49"/>
    </row>
    <row r="8871" spans="6:13" x14ac:dyDescent="0.25">
      <c r="F8871" t="s">
        <v>9283</v>
      </c>
      <c r="G8871">
        <v>93197</v>
      </c>
      <c r="H8871">
        <v>9375</v>
      </c>
      <c r="I8871" s="25" t="s">
        <v>2671</v>
      </c>
      <c r="J8871" t="s">
        <v>2986</v>
      </c>
      <c r="M8871" s="49"/>
    </row>
    <row r="8872" spans="6:13" x14ac:dyDescent="0.25">
      <c r="F8872" t="s">
        <v>9284</v>
      </c>
      <c r="G8872">
        <v>97799</v>
      </c>
      <c r="H8872">
        <v>9672</v>
      </c>
      <c r="I8872" s="25" t="s">
        <v>2671</v>
      </c>
      <c r="J8872" t="s">
        <v>3241</v>
      </c>
      <c r="M8872" s="49"/>
    </row>
    <row r="8873" spans="6:13" x14ac:dyDescent="0.25">
      <c r="F8873" t="s">
        <v>9285</v>
      </c>
      <c r="G8873">
        <v>6711</v>
      </c>
      <c r="H8873">
        <v>15084</v>
      </c>
      <c r="I8873" s="25" t="s">
        <v>2862</v>
      </c>
      <c r="J8873" t="s">
        <v>3236</v>
      </c>
      <c r="M8873" s="49"/>
    </row>
    <row r="8874" spans="6:13" x14ac:dyDescent="0.25">
      <c r="F8874" t="s">
        <v>9286</v>
      </c>
      <c r="G8874">
        <v>6712</v>
      </c>
      <c r="H8874">
        <v>15084</v>
      </c>
      <c r="I8874" s="25" t="s">
        <v>2862</v>
      </c>
      <c r="J8874" t="s">
        <v>3236</v>
      </c>
      <c r="M8874" s="49"/>
    </row>
    <row r="8875" spans="6:13" x14ac:dyDescent="0.25">
      <c r="F8875" t="s">
        <v>9287</v>
      </c>
      <c r="G8875">
        <v>93199</v>
      </c>
      <c r="H8875">
        <v>9372</v>
      </c>
      <c r="I8875" s="25" t="s">
        <v>2671</v>
      </c>
      <c r="J8875" t="s">
        <v>3144</v>
      </c>
      <c r="M8875" s="49"/>
    </row>
    <row r="8876" spans="6:13" x14ac:dyDescent="0.25">
      <c r="F8876" t="s">
        <v>9287</v>
      </c>
      <c r="G8876">
        <v>95239</v>
      </c>
      <c r="H8876">
        <v>9475</v>
      </c>
      <c r="I8876" s="25" t="s">
        <v>2671</v>
      </c>
      <c r="J8876" t="s">
        <v>2822</v>
      </c>
      <c r="M8876" s="49"/>
    </row>
    <row r="8877" spans="6:13" x14ac:dyDescent="0.25">
      <c r="F8877" t="s">
        <v>9288</v>
      </c>
      <c r="G8877">
        <v>56856</v>
      </c>
      <c r="H8877">
        <v>7135</v>
      </c>
      <c r="I8877" s="25" t="s">
        <v>2744</v>
      </c>
      <c r="J8877" t="s">
        <v>2693</v>
      </c>
      <c r="M8877" s="49"/>
    </row>
    <row r="8878" spans="6:13" x14ac:dyDescent="0.25">
      <c r="F8878" t="s">
        <v>9289</v>
      </c>
      <c r="G8878">
        <v>97299</v>
      </c>
      <c r="H8878">
        <v>9679</v>
      </c>
      <c r="I8878" s="25" t="s">
        <v>2671</v>
      </c>
      <c r="J8878" t="s">
        <v>3049</v>
      </c>
      <c r="M8878" s="49"/>
    </row>
    <row r="8879" spans="6:13" x14ac:dyDescent="0.25">
      <c r="F8879" t="s">
        <v>9290</v>
      </c>
      <c r="G8879">
        <v>77736</v>
      </c>
      <c r="H8879">
        <v>8317</v>
      </c>
      <c r="I8879" s="25" t="s">
        <v>2639</v>
      </c>
      <c r="J8879" t="s">
        <v>2692</v>
      </c>
      <c r="M8879" s="49"/>
    </row>
    <row r="8880" spans="6:13" x14ac:dyDescent="0.25">
      <c r="F8880" t="s">
        <v>9291</v>
      </c>
      <c r="G8880">
        <v>79669</v>
      </c>
      <c r="H8880">
        <v>8336</v>
      </c>
      <c r="I8880" s="25" t="s">
        <v>2639</v>
      </c>
      <c r="J8880" t="s">
        <v>2848</v>
      </c>
      <c r="M8880" s="49"/>
    </row>
    <row r="8881" spans="6:13" x14ac:dyDescent="0.25">
      <c r="F8881" t="s">
        <v>9292</v>
      </c>
      <c r="G8881">
        <v>73119</v>
      </c>
      <c r="H8881">
        <v>8117</v>
      </c>
      <c r="I8881" s="25" t="s">
        <v>2639</v>
      </c>
      <c r="J8881" t="s">
        <v>2710</v>
      </c>
      <c r="M8881" s="49"/>
    </row>
    <row r="8882" spans="6:13" x14ac:dyDescent="0.25">
      <c r="F8882" t="s">
        <v>9293</v>
      </c>
      <c r="G8882">
        <v>98544</v>
      </c>
      <c r="H8882">
        <v>16066</v>
      </c>
      <c r="I8882" s="25" t="s">
        <v>3005</v>
      </c>
      <c r="J8882" t="s">
        <v>2979</v>
      </c>
      <c r="M8882" s="49"/>
    </row>
    <row r="8883" spans="6:13" x14ac:dyDescent="0.25">
      <c r="F8883" t="s">
        <v>9294</v>
      </c>
      <c r="G8883">
        <v>97225</v>
      </c>
      <c r="H8883">
        <v>9677</v>
      </c>
      <c r="I8883" s="25" t="s">
        <v>2671</v>
      </c>
      <c r="J8883" t="s">
        <v>3148</v>
      </c>
      <c r="M8883" s="49"/>
    </row>
    <row r="8884" spans="6:13" x14ac:dyDescent="0.25">
      <c r="F8884" t="s">
        <v>9295</v>
      </c>
      <c r="G8884">
        <v>54492</v>
      </c>
      <c r="H8884">
        <v>7231</v>
      </c>
      <c r="I8884" s="25" t="s">
        <v>2744</v>
      </c>
      <c r="J8884" t="s">
        <v>2664</v>
      </c>
      <c r="M8884" s="49"/>
    </row>
    <row r="8885" spans="6:13" x14ac:dyDescent="0.25">
      <c r="F8885" t="s">
        <v>9296</v>
      </c>
      <c r="G8885">
        <v>54313</v>
      </c>
      <c r="H8885">
        <v>7235</v>
      </c>
      <c r="I8885" s="25" t="s">
        <v>2744</v>
      </c>
      <c r="J8885" t="s">
        <v>3016</v>
      </c>
      <c r="M8885" s="49"/>
    </row>
    <row r="8886" spans="6:13" x14ac:dyDescent="0.25">
      <c r="F8886" t="s">
        <v>9297</v>
      </c>
      <c r="G8886">
        <v>94579</v>
      </c>
      <c r="H8886">
        <v>9272</v>
      </c>
      <c r="I8886" s="25" t="s">
        <v>2671</v>
      </c>
      <c r="J8886" t="s">
        <v>2761</v>
      </c>
      <c r="M8886" s="49"/>
    </row>
    <row r="8887" spans="6:13" x14ac:dyDescent="0.25">
      <c r="F8887" t="s">
        <v>9298</v>
      </c>
      <c r="G8887">
        <v>39261</v>
      </c>
      <c r="H8887">
        <v>15082</v>
      </c>
      <c r="I8887" s="25" t="s">
        <v>2862</v>
      </c>
      <c r="J8887" t="s">
        <v>2863</v>
      </c>
      <c r="M8887" s="49"/>
    </row>
    <row r="8888" spans="6:13" x14ac:dyDescent="0.25">
      <c r="F8888" t="s">
        <v>9299</v>
      </c>
      <c r="G8888">
        <v>54314</v>
      </c>
      <c r="H8888">
        <v>7235</v>
      </c>
      <c r="I8888" s="25" t="s">
        <v>2744</v>
      </c>
      <c r="J8888" t="s">
        <v>3016</v>
      </c>
      <c r="M8888" s="49"/>
    </row>
    <row r="8889" spans="6:13" x14ac:dyDescent="0.25">
      <c r="F8889" t="s">
        <v>9300</v>
      </c>
      <c r="G8889">
        <v>29499</v>
      </c>
      <c r="H8889">
        <v>3354</v>
      </c>
      <c r="I8889" s="25" t="s">
        <v>2695</v>
      </c>
      <c r="J8889" t="s">
        <v>2853</v>
      </c>
      <c r="M8889" s="49"/>
    </row>
    <row r="8890" spans="6:13" x14ac:dyDescent="0.25">
      <c r="F8890" t="s">
        <v>9301</v>
      </c>
      <c r="G8890">
        <v>15326</v>
      </c>
      <c r="H8890">
        <v>12064</v>
      </c>
      <c r="I8890" s="25" t="s">
        <v>2977</v>
      </c>
      <c r="J8890" t="s">
        <v>2864</v>
      </c>
      <c r="M8890" s="49"/>
    </row>
    <row r="8891" spans="6:13" x14ac:dyDescent="0.25">
      <c r="F8891" t="s">
        <v>9302</v>
      </c>
      <c r="G8891">
        <v>26340</v>
      </c>
      <c r="H8891">
        <v>3455</v>
      </c>
      <c r="I8891" s="25" t="s">
        <v>2695</v>
      </c>
      <c r="J8891" t="s">
        <v>2764</v>
      </c>
      <c r="M8891" s="49"/>
    </row>
    <row r="8892" spans="6:13" x14ac:dyDescent="0.25">
      <c r="F8892" t="s">
        <v>9303</v>
      </c>
      <c r="G8892">
        <v>7937</v>
      </c>
      <c r="H8892">
        <v>16076</v>
      </c>
      <c r="I8892" s="25" t="s">
        <v>3005</v>
      </c>
      <c r="J8892" t="s">
        <v>3204</v>
      </c>
      <c r="M8892" s="49"/>
    </row>
    <row r="8893" spans="6:13" x14ac:dyDescent="0.25">
      <c r="F8893" t="s">
        <v>9304</v>
      </c>
      <c r="G8893">
        <v>7950</v>
      </c>
      <c r="H8893">
        <v>16076</v>
      </c>
      <c r="I8893" s="25" t="s">
        <v>3005</v>
      </c>
      <c r="J8893" t="s">
        <v>3204</v>
      </c>
      <c r="M8893" s="49"/>
    </row>
    <row r="8894" spans="6:13" x14ac:dyDescent="0.25">
      <c r="F8894" t="s">
        <v>9305</v>
      </c>
      <c r="G8894">
        <v>15738</v>
      </c>
      <c r="H8894">
        <v>12061</v>
      </c>
      <c r="I8894" s="25" t="s">
        <v>2977</v>
      </c>
      <c r="J8894" t="s">
        <v>3654</v>
      </c>
      <c r="M8894" s="49"/>
    </row>
    <row r="8895" spans="6:13" x14ac:dyDescent="0.25">
      <c r="F8895" t="s">
        <v>9306</v>
      </c>
      <c r="G8895">
        <v>27404</v>
      </c>
      <c r="H8895">
        <v>3357</v>
      </c>
      <c r="I8895" s="25" t="s">
        <v>2695</v>
      </c>
      <c r="J8895" t="s">
        <v>2960</v>
      </c>
      <c r="M8895" s="49"/>
    </row>
    <row r="8896" spans="6:13" x14ac:dyDescent="0.25">
      <c r="F8896" t="s">
        <v>9307</v>
      </c>
      <c r="G8896">
        <v>7924</v>
      </c>
      <c r="H8896">
        <v>16075</v>
      </c>
      <c r="I8896" s="25" t="s">
        <v>3005</v>
      </c>
      <c r="J8896" t="s">
        <v>4842</v>
      </c>
      <c r="M8896" s="49"/>
    </row>
    <row r="8897" spans="6:13" x14ac:dyDescent="0.25">
      <c r="F8897" t="s">
        <v>9308</v>
      </c>
      <c r="G8897">
        <v>86473</v>
      </c>
      <c r="H8897">
        <v>9774</v>
      </c>
      <c r="I8897" s="25" t="s">
        <v>2671</v>
      </c>
      <c r="J8897" t="s">
        <v>2826</v>
      </c>
      <c r="M8897" s="49"/>
    </row>
    <row r="8898" spans="6:13" x14ac:dyDescent="0.25">
      <c r="F8898" t="s">
        <v>9309</v>
      </c>
      <c r="G8898">
        <v>34289</v>
      </c>
      <c r="H8898">
        <v>6633</v>
      </c>
      <c r="I8898" s="25" t="s">
        <v>2667</v>
      </c>
      <c r="J8898" t="s">
        <v>2783</v>
      </c>
      <c r="M8898" s="49"/>
    </row>
    <row r="8899" spans="6:13" x14ac:dyDescent="0.25">
      <c r="F8899" t="s">
        <v>9309</v>
      </c>
      <c r="G8899">
        <v>34289</v>
      </c>
      <c r="H8899">
        <v>6633</v>
      </c>
      <c r="I8899" s="25" t="s">
        <v>2667</v>
      </c>
      <c r="J8899" t="s">
        <v>2783</v>
      </c>
      <c r="M8899" s="49"/>
    </row>
    <row r="8900" spans="6:13" x14ac:dyDescent="0.25">
      <c r="F8900" t="s">
        <v>9310</v>
      </c>
      <c r="G8900">
        <v>89446</v>
      </c>
      <c r="H8900">
        <v>9773</v>
      </c>
      <c r="I8900" s="25" t="s">
        <v>2671</v>
      </c>
      <c r="J8900" t="s">
        <v>2852</v>
      </c>
      <c r="M8900" s="49"/>
    </row>
    <row r="8901" spans="6:13" x14ac:dyDescent="0.25">
      <c r="F8901" t="s">
        <v>9311</v>
      </c>
      <c r="G8901">
        <v>14793</v>
      </c>
      <c r="H8901">
        <v>12069</v>
      </c>
      <c r="I8901" s="25" t="s">
        <v>2977</v>
      </c>
      <c r="J8901" t="s">
        <v>3478</v>
      </c>
      <c r="M8901" s="49"/>
    </row>
    <row r="8902" spans="6:13" x14ac:dyDescent="0.25">
      <c r="F8902" t="s">
        <v>9312</v>
      </c>
      <c r="G8902">
        <v>23911</v>
      </c>
      <c r="H8902">
        <v>1053</v>
      </c>
      <c r="I8902" s="25" t="s">
        <v>2706</v>
      </c>
      <c r="J8902" t="s">
        <v>2814</v>
      </c>
      <c r="M8902" s="49"/>
    </row>
    <row r="8903" spans="6:13" x14ac:dyDescent="0.25">
      <c r="F8903" t="s">
        <v>9312</v>
      </c>
      <c r="G8903">
        <v>23911</v>
      </c>
      <c r="H8903">
        <v>1053</v>
      </c>
      <c r="I8903" s="25" t="s">
        <v>2706</v>
      </c>
      <c r="J8903" t="s">
        <v>2814</v>
      </c>
      <c r="M8903" s="49"/>
    </row>
    <row r="8904" spans="6:13" x14ac:dyDescent="0.25">
      <c r="F8904" t="s">
        <v>9313</v>
      </c>
      <c r="G8904">
        <v>78658</v>
      </c>
      <c r="H8904">
        <v>8325</v>
      </c>
      <c r="I8904" s="25" t="s">
        <v>2639</v>
      </c>
      <c r="J8904" t="s">
        <v>2829</v>
      </c>
      <c r="M8904" s="49"/>
    </row>
    <row r="8905" spans="6:13" x14ac:dyDescent="0.25">
      <c r="F8905" t="s">
        <v>9314</v>
      </c>
      <c r="G8905">
        <v>72369</v>
      </c>
      <c r="H8905">
        <v>8417</v>
      </c>
      <c r="I8905" s="25" t="s">
        <v>2639</v>
      </c>
      <c r="J8905" t="s">
        <v>2890</v>
      </c>
      <c r="M8905" s="49"/>
    </row>
    <row r="8906" spans="6:13" x14ac:dyDescent="0.25">
      <c r="F8906" t="s">
        <v>9315</v>
      </c>
      <c r="G8906">
        <v>18374</v>
      </c>
      <c r="H8906">
        <v>13073</v>
      </c>
      <c r="I8906" s="25" t="s">
        <v>2812</v>
      </c>
      <c r="J8906" t="s">
        <v>2813</v>
      </c>
      <c r="M8906" s="49"/>
    </row>
    <row r="8907" spans="6:13" x14ac:dyDescent="0.25">
      <c r="F8907" t="s">
        <v>9315</v>
      </c>
      <c r="G8907">
        <v>18374</v>
      </c>
      <c r="H8907">
        <v>13073</v>
      </c>
      <c r="I8907" s="25" t="s">
        <v>2812</v>
      </c>
      <c r="J8907" t="s">
        <v>2813</v>
      </c>
      <c r="M8907" s="49"/>
    </row>
    <row r="8908" spans="6:13" x14ac:dyDescent="0.25">
      <c r="F8908" t="s">
        <v>9316</v>
      </c>
      <c r="G8908">
        <v>17454</v>
      </c>
      <c r="H8908">
        <v>13075</v>
      </c>
      <c r="I8908" s="25" t="s">
        <v>2812</v>
      </c>
      <c r="J8908" t="s">
        <v>2781</v>
      </c>
      <c r="M8908" s="49"/>
    </row>
    <row r="8909" spans="6:13" x14ac:dyDescent="0.25">
      <c r="F8909" t="s">
        <v>9317</v>
      </c>
      <c r="G8909">
        <v>90513</v>
      </c>
      <c r="H8909">
        <v>9573</v>
      </c>
      <c r="I8909" s="25" t="s">
        <v>2671</v>
      </c>
      <c r="J8909" t="s">
        <v>3087</v>
      </c>
      <c r="M8909" s="49"/>
    </row>
    <row r="8910" spans="6:13" x14ac:dyDescent="0.25">
      <c r="F8910" t="s">
        <v>9318</v>
      </c>
      <c r="G8910">
        <v>2788</v>
      </c>
      <c r="H8910">
        <v>14626</v>
      </c>
      <c r="I8910" s="25" t="s">
        <v>2756</v>
      </c>
      <c r="J8910" t="s">
        <v>2771</v>
      </c>
      <c r="M8910" s="49"/>
    </row>
    <row r="8911" spans="6:13" x14ac:dyDescent="0.25">
      <c r="F8911" t="s">
        <v>9319</v>
      </c>
      <c r="G8911">
        <v>2763</v>
      </c>
      <c r="H8911">
        <v>14626</v>
      </c>
      <c r="I8911" s="25" t="s">
        <v>2756</v>
      </c>
      <c r="J8911" t="s">
        <v>2771</v>
      </c>
      <c r="M8911" s="49"/>
    </row>
    <row r="8912" spans="6:13" x14ac:dyDescent="0.25">
      <c r="F8912" t="s">
        <v>9320</v>
      </c>
      <c r="G8912">
        <v>85406</v>
      </c>
      <c r="H8912">
        <v>9178</v>
      </c>
      <c r="I8912" s="25" t="s">
        <v>2671</v>
      </c>
      <c r="J8912" t="s">
        <v>2936</v>
      </c>
      <c r="M8912" s="49"/>
    </row>
    <row r="8913" spans="6:13" x14ac:dyDescent="0.25">
      <c r="F8913" t="s">
        <v>9321</v>
      </c>
      <c r="G8913">
        <v>6780</v>
      </c>
      <c r="H8913">
        <v>15082</v>
      </c>
      <c r="I8913" s="25" t="s">
        <v>2862</v>
      </c>
      <c r="J8913" t="s">
        <v>2863</v>
      </c>
      <c r="M8913" s="49"/>
    </row>
    <row r="8914" spans="6:13" x14ac:dyDescent="0.25">
      <c r="F8914" t="s">
        <v>9322</v>
      </c>
      <c r="G8914">
        <v>85604</v>
      </c>
      <c r="H8914">
        <v>9175</v>
      </c>
      <c r="I8914" s="25" t="s">
        <v>2671</v>
      </c>
      <c r="J8914" t="s">
        <v>3121</v>
      </c>
      <c r="M8914" s="49"/>
    </row>
    <row r="8915" spans="6:13" x14ac:dyDescent="0.25">
      <c r="F8915" t="s">
        <v>9323</v>
      </c>
      <c r="G8915">
        <v>89447</v>
      </c>
      <c r="H8915">
        <v>9773</v>
      </c>
      <c r="I8915" s="25" t="s">
        <v>2671</v>
      </c>
      <c r="J8915" t="s">
        <v>2852</v>
      </c>
      <c r="M8915" s="49"/>
    </row>
    <row r="8916" spans="6:13" x14ac:dyDescent="0.25">
      <c r="F8916" t="s">
        <v>9324</v>
      </c>
      <c r="G8916">
        <v>15806</v>
      </c>
      <c r="H8916">
        <v>12072</v>
      </c>
      <c r="I8916" s="25" t="s">
        <v>2977</v>
      </c>
      <c r="J8916" t="s">
        <v>3077</v>
      </c>
      <c r="M8916" s="49"/>
    </row>
    <row r="8917" spans="6:13" x14ac:dyDescent="0.25">
      <c r="F8917" t="s">
        <v>9325</v>
      </c>
      <c r="G8917">
        <v>9434</v>
      </c>
      <c r="H8917">
        <v>14521</v>
      </c>
      <c r="I8917" s="25" t="s">
        <v>2756</v>
      </c>
      <c r="J8917" t="s">
        <v>2653</v>
      </c>
      <c r="M8917" s="49"/>
    </row>
    <row r="8918" spans="6:13" x14ac:dyDescent="0.25">
      <c r="F8918" t="s">
        <v>9326</v>
      </c>
      <c r="G8918">
        <v>9405</v>
      </c>
      <c r="H8918">
        <v>14521</v>
      </c>
      <c r="I8918" s="25" t="s">
        <v>2756</v>
      </c>
      <c r="J8918" t="s">
        <v>2653</v>
      </c>
      <c r="M8918" s="49"/>
    </row>
    <row r="8919" spans="6:13" x14ac:dyDescent="0.25">
      <c r="F8919" t="s">
        <v>9327</v>
      </c>
      <c r="G8919">
        <v>8321</v>
      </c>
      <c r="H8919">
        <v>14521</v>
      </c>
      <c r="I8919" s="25" t="s">
        <v>2756</v>
      </c>
      <c r="J8919" t="s">
        <v>2653</v>
      </c>
      <c r="M8919" s="49"/>
    </row>
    <row r="8920" spans="6:13" x14ac:dyDescent="0.25">
      <c r="F8920" t="s">
        <v>9328</v>
      </c>
      <c r="G8920">
        <v>53909</v>
      </c>
      <c r="H8920">
        <v>5366</v>
      </c>
      <c r="I8920" s="25" t="s">
        <v>2644</v>
      </c>
      <c r="J8920" t="s">
        <v>2748</v>
      </c>
      <c r="M8920" s="49"/>
    </row>
    <row r="8921" spans="6:13" x14ac:dyDescent="0.25">
      <c r="F8921" t="s">
        <v>9329</v>
      </c>
      <c r="G8921">
        <v>86441</v>
      </c>
      <c r="H8921">
        <v>9772</v>
      </c>
      <c r="I8921" s="25" t="s">
        <v>2671</v>
      </c>
      <c r="J8921" t="s">
        <v>2738</v>
      </c>
      <c r="M8921" s="49"/>
    </row>
    <row r="8922" spans="6:13" x14ac:dyDescent="0.25">
      <c r="F8922" t="s">
        <v>9330</v>
      </c>
      <c r="G8922">
        <v>74939</v>
      </c>
      <c r="H8922">
        <v>8226</v>
      </c>
      <c r="I8922" s="25" t="s">
        <v>2639</v>
      </c>
      <c r="J8922" t="s">
        <v>3063</v>
      </c>
      <c r="M8922" s="49"/>
    </row>
    <row r="8923" spans="6:13" x14ac:dyDescent="0.25">
      <c r="F8923" t="s">
        <v>9331</v>
      </c>
      <c r="G8923">
        <v>66482</v>
      </c>
      <c r="H8923">
        <v>7320</v>
      </c>
      <c r="I8923" s="25" t="s">
        <v>2744</v>
      </c>
      <c r="J8923" t="s">
        <v>9332</v>
      </c>
      <c r="M8923" s="49"/>
    </row>
    <row r="8924" spans="6:13" x14ac:dyDescent="0.25">
      <c r="F8924" t="s">
        <v>9333</v>
      </c>
      <c r="G8924">
        <v>74639</v>
      </c>
      <c r="H8924">
        <v>8126</v>
      </c>
      <c r="I8924" s="25" t="s">
        <v>2639</v>
      </c>
      <c r="J8924" t="s">
        <v>3901</v>
      </c>
      <c r="M8924" s="49"/>
    </row>
    <row r="8925" spans="6:13" x14ac:dyDescent="0.25">
      <c r="F8925" t="s">
        <v>9334</v>
      </c>
      <c r="G8925">
        <v>4442</v>
      </c>
      <c r="H8925">
        <v>14729</v>
      </c>
      <c r="I8925" s="25" t="s">
        <v>2756</v>
      </c>
      <c r="J8925" t="s">
        <v>3305</v>
      </c>
      <c r="M8925" s="49"/>
    </row>
    <row r="8926" spans="6:13" x14ac:dyDescent="0.25">
      <c r="F8926" t="s">
        <v>4045</v>
      </c>
      <c r="G8926">
        <v>8056</v>
      </c>
      <c r="H8926">
        <v>14524</v>
      </c>
      <c r="I8926" s="25" t="s">
        <v>2756</v>
      </c>
      <c r="J8926" t="s">
        <v>4045</v>
      </c>
      <c r="M8926" s="49"/>
    </row>
    <row r="8927" spans="6:13" x14ac:dyDescent="0.25">
      <c r="F8927" t="s">
        <v>4045</v>
      </c>
      <c r="G8927">
        <v>8066</v>
      </c>
      <c r="H8927">
        <v>14524</v>
      </c>
      <c r="I8927" s="25" t="s">
        <v>2756</v>
      </c>
      <c r="J8927" t="s">
        <v>4045</v>
      </c>
      <c r="M8927" s="49"/>
    </row>
    <row r="8928" spans="6:13" x14ac:dyDescent="0.25">
      <c r="F8928" t="s">
        <v>4045</v>
      </c>
      <c r="G8928">
        <v>8058</v>
      </c>
      <c r="H8928">
        <v>14524</v>
      </c>
      <c r="I8928" s="25" t="s">
        <v>2756</v>
      </c>
      <c r="J8928" t="s">
        <v>4045</v>
      </c>
      <c r="M8928" s="49"/>
    </row>
    <row r="8929" spans="6:13" x14ac:dyDescent="0.25">
      <c r="F8929" t="s">
        <v>4045</v>
      </c>
      <c r="G8929">
        <v>8062</v>
      </c>
      <c r="H8929">
        <v>14524</v>
      </c>
      <c r="I8929" s="25" t="s">
        <v>2756</v>
      </c>
      <c r="J8929" t="s">
        <v>4045</v>
      </c>
      <c r="M8929" s="49"/>
    </row>
    <row r="8930" spans="6:13" x14ac:dyDescent="0.25">
      <c r="F8930" t="s">
        <v>4045</v>
      </c>
      <c r="G8930">
        <v>8060</v>
      </c>
      <c r="H8930">
        <v>14524</v>
      </c>
      <c r="I8930" s="25" t="s">
        <v>2756</v>
      </c>
      <c r="J8930" t="s">
        <v>4045</v>
      </c>
      <c r="M8930" s="49"/>
    </row>
    <row r="8931" spans="6:13" x14ac:dyDescent="0.25">
      <c r="F8931" t="s">
        <v>4045</v>
      </c>
      <c r="G8931">
        <v>8064</v>
      </c>
      <c r="H8931">
        <v>14524</v>
      </c>
      <c r="I8931" s="25" t="s">
        <v>2756</v>
      </c>
      <c r="J8931" t="s">
        <v>4045</v>
      </c>
      <c r="M8931" s="49"/>
    </row>
    <row r="8932" spans="6:13" x14ac:dyDescent="0.25">
      <c r="F8932" t="s">
        <v>9335</v>
      </c>
      <c r="G8932">
        <v>88529</v>
      </c>
      <c r="H8932">
        <v>8415</v>
      </c>
      <c r="I8932" s="25" t="s">
        <v>2639</v>
      </c>
      <c r="J8932" t="s">
        <v>2946</v>
      </c>
      <c r="M8932" s="49"/>
    </row>
    <row r="8933" spans="6:13" x14ac:dyDescent="0.25">
      <c r="F8933" t="s">
        <v>9336</v>
      </c>
      <c r="G8933">
        <v>94227</v>
      </c>
      <c r="H8933">
        <v>9276</v>
      </c>
      <c r="I8933" s="25" t="s">
        <v>2671</v>
      </c>
      <c r="J8933" t="s">
        <v>2699</v>
      </c>
      <c r="M8933" s="49"/>
    </row>
    <row r="8934" spans="6:13" x14ac:dyDescent="0.25">
      <c r="F8934" t="s">
        <v>9337</v>
      </c>
      <c r="G8934">
        <v>64673</v>
      </c>
      <c r="H8934">
        <v>6431</v>
      </c>
      <c r="I8934" s="25" t="s">
        <v>2667</v>
      </c>
      <c r="J8934" t="s">
        <v>2686</v>
      </c>
      <c r="M8934" s="49"/>
    </row>
    <row r="8935" spans="6:13" x14ac:dyDescent="0.25">
      <c r="F8935" t="s">
        <v>9337</v>
      </c>
      <c r="G8935">
        <v>69439</v>
      </c>
      <c r="H8935">
        <v>8225</v>
      </c>
      <c r="I8935" s="25" t="s">
        <v>2639</v>
      </c>
      <c r="J8935" t="s">
        <v>2729</v>
      </c>
      <c r="M8935" s="49"/>
    </row>
    <row r="8936" spans="6:13" x14ac:dyDescent="0.25">
      <c r="F8936" t="s">
        <v>9338</v>
      </c>
      <c r="G8936">
        <v>8297</v>
      </c>
      <c r="H8936">
        <v>14521</v>
      </c>
      <c r="I8936" s="25" t="s">
        <v>2756</v>
      </c>
      <c r="J8936" t="s">
        <v>2653</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baseColWidth="10" defaultColWidth="11.42578125" defaultRowHeight="15" x14ac:dyDescent="0.25"/>
  <cols>
    <col min="1" max="1" width="17.7109375" bestFit="1" customWidth="1"/>
    <col min="2" max="2" width="25.7109375" bestFit="1" customWidth="1"/>
    <col min="3" max="3" width="23.85546875" bestFit="1" customWidth="1"/>
  </cols>
  <sheetData>
    <row r="1" spans="1:3" x14ac:dyDescent="0.25">
      <c r="A1" s="22" t="s">
        <v>9339</v>
      </c>
      <c r="B1" s="22" t="s">
        <v>9340</v>
      </c>
      <c r="C1" s="22" t="s">
        <v>9341</v>
      </c>
    </row>
    <row r="2" spans="1:3" x14ac:dyDescent="0.25">
      <c r="A2" t="s">
        <v>9342</v>
      </c>
      <c r="B2" t="s">
        <v>9343</v>
      </c>
      <c r="C2">
        <v>1</v>
      </c>
    </row>
    <row r="3" spans="1:3" x14ac:dyDescent="0.25">
      <c r="A3" t="s">
        <v>9342</v>
      </c>
      <c r="B3" t="s">
        <v>9344</v>
      </c>
      <c r="C3">
        <v>1.5</v>
      </c>
    </row>
    <row r="4" spans="1:3" x14ac:dyDescent="0.25">
      <c r="A4" t="s">
        <v>9345</v>
      </c>
      <c r="B4" t="s">
        <v>9344</v>
      </c>
      <c r="C4">
        <v>1.5</v>
      </c>
    </row>
    <row r="5" spans="1:3" x14ac:dyDescent="0.25">
      <c r="A5" t="s">
        <v>9346</v>
      </c>
      <c r="B5" t="s">
        <v>9344</v>
      </c>
      <c r="C5">
        <v>2</v>
      </c>
    </row>
    <row r="6" spans="1:3" x14ac:dyDescent="0.25">
      <c r="A6" t="s">
        <v>9347</v>
      </c>
      <c r="B6" t="s">
        <v>9343</v>
      </c>
      <c r="C6">
        <v>4.5</v>
      </c>
    </row>
    <row r="7" spans="1:3" x14ac:dyDescent="0.25">
      <c r="A7" t="s">
        <v>9347</v>
      </c>
      <c r="B7" t="s">
        <v>9344</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topLeftCell="A10" workbookViewId="0">
      <selection activeCell="P36" sqref="P36"/>
    </sheetView>
  </sheetViews>
  <sheetFormatPr baseColWidth="10" defaultColWidth="11.42578125" defaultRowHeight="15" x14ac:dyDescent="0.25"/>
  <sheetData/>
  <pageMargins left="0.7" right="0.7" top="0.78740157499999996" bottom="0.78740157499999996"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baseColWidth="10" defaultColWidth="11.42578125" defaultRowHeight="15" x14ac:dyDescent="0.2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x14ac:dyDescent="0.25">
      <c r="A1" t="s">
        <v>9348</v>
      </c>
      <c r="B1" t="s">
        <v>1185</v>
      </c>
      <c r="C1" t="s">
        <v>1430</v>
      </c>
      <c r="D1" t="s">
        <v>9349</v>
      </c>
      <c r="E1" t="s">
        <v>9350</v>
      </c>
      <c r="F1" t="s">
        <v>9351</v>
      </c>
      <c r="G1" t="s">
        <v>9352</v>
      </c>
      <c r="H1" t="s">
        <v>9353</v>
      </c>
    </row>
    <row r="2" spans="1:8" x14ac:dyDescent="0.25">
      <c r="A2" t="s">
        <v>9354</v>
      </c>
    </row>
    <row r="3" spans="1:8" x14ac:dyDescent="0.25">
      <c r="A3" t="s">
        <v>9355</v>
      </c>
    </row>
    <row r="4" spans="1:8" x14ac:dyDescent="0.25">
      <c r="A4" t="s">
        <v>9356</v>
      </c>
    </row>
    <row r="5" spans="1:8" x14ac:dyDescent="0.25">
      <c r="A5" t="s">
        <v>9357</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baseColWidth="10" defaultColWidth="11.42578125" defaultRowHeight="15" x14ac:dyDescent="0.25"/>
  <sheetData>
    <row r="4" spans="3:3" x14ac:dyDescent="0.25">
      <c r="C4" t="s">
        <v>9358</v>
      </c>
    </row>
    <row r="6" spans="3:3" x14ac:dyDescent="0.25">
      <c r="C6" t="s">
        <v>9359</v>
      </c>
    </row>
    <row r="7" spans="3:3" x14ac:dyDescent="0.25">
      <c r="C7" t="s">
        <v>9360</v>
      </c>
    </row>
    <row r="8" spans="3:3" x14ac:dyDescent="0.25">
      <c r="C8" t="s">
        <v>9361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0082B1D-3567-43C8-9AA6-D11720F60B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e28572-f0d3-41b4-bb0a-1bb4c4c07cb2"/>
    <ds:schemaRef ds:uri="3a0d7443-76b7-49fa-a488-da73805823e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27AC229-5831-4C7C-A7E2-FE4AC28B6F6D}">
  <ds:schemaRefs>
    <ds:schemaRef ds:uri="http://schemas.microsoft.com/office/2006/metadata/properties"/>
    <ds:schemaRef ds:uri="http://schemas.microsoft.com/office/infopath/2007/PartnerControls"/>
    <ds:schemaRef ds:uri="8ee28572-f0d3-41b4-bb0a-1bb4c4c07cb2"/>
    <ds:schemaRef ds:uri="3a0d7443-76b7-49fa-a488-da73805823e1"/>
  </ds:schemaRefs>
</ds:datastoreItem>
</file>

<file path=customXml/itemProps3.xml><?xml version="1.0" encoding="utf-8"?>
<ds:datastoreItem xmlns:ds="http://schemas.openxmlformats.org/officeDocument/2006/customXml" ds:itemID="{B27E142E-7619-422A-BFCA-6C7F7B419634}">
  <ds:schemaRefs>
    <ds:schemaRef ds:uri="http://schemas.microsoft.com/sharepoint/v3/contenttype/forms"/>
  </ds:schemaRefs>
</ds:datastoreItem>
</file>

<file path=customXml/itemProps4.xml><?xml version="1.0" encoding="utf-8"?>
<ds:datastoreItem xmlns:ds="http://schemas.openxmlformats.org/officeDocument/2006/customXml" ds:itemID="{A203BFF3-2BB4-43F0-AE8D-85D9B38AC9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38</vt:i4>
      </vt:variant>
      <vt:variant>
        <vt:lpstr>Benannte Bereiche</vt:lpstr>
      </vt:variant>
      <vt:variant>
        <vt:i4>87</vt:i4>
      </vt:variant>
    </vt:vector>
  </HeadingPairs>
  <TitlesOfParts>
    <vt:vector size="125" baseType="lpstr">
      <vt:lpstr>PAR</vt:lpstr>
      <vt:lpstr>Syntax</vt:lpstr>
      <vt:lpstr>log</vt:lpstr>
      <vt:lpstr>Debug</vt:lpstr>
      <vt:lpstr>Todo</vt:lpstr>
      <vt:lpstr>Frontend_allg_OLD</vt:lpstr>
      <vt:lpstr>Frontend_Räume_OLD</vt:lpstr>
      <vt:lpstr>IN_build</vt:lpstr>
      <vt:lpstr>IN_rooms</vt:lpstr>
      <vt:lpstr>clc_load</vt:lpstr>
      <vt:lpstr>clc_power</vt:lpstr>
      <vt:lpstr>clc_valid</vt:lpstr>
      <vt:lpstr>clc_build</vt:lpstr>
      <vt:lpstr>TXT_rooms</vt:lpstr>
      <vt:lpstr>TXT_build</vt:lpstr>
      <vt:lpstr>OUT_rooms</vt:lpstr>
      <vt:lpstr>OUT_build</vt:lpstr>
      <vt:lpstr>clc_flat</vt:lpstr>
      <vt:lpstr>res_flat</vt:lpstr>
      <vt:lpstr>Umrechnungshilfe_705520</vt:lpstr>
      <vt:lpstr>clc_col</vt:lpstr>
      <vt:lpstr>res_col</vt:lpstr>
      <vt:lpstr>clc_tube</vt:lpstr>
      <vt:lpstr>res_tube</vt:lpstr>
      <vt:lpstr>Skala_Marker</vt:lpstr>
      <vt:lpstr>U_GEG_A.7</vt:lpstr>
      <vt:lpstr>Daten</vt:lpstr>
      <vt:lpstr>Data_radiator</vt:lpstr>
      <vt:lpstr>Data_radiator_raw</vt:lpstr>
      <vt:lpstr>U_Werte_IWU</vt:lpstr>
      <vt:lpstr>U_Werte_IWU_raw</vt:lpstr>
      <vt:lpstr>Normaußentemperatur_12831</vt:lpstr>
      <vt:lpstr>Tabelle2</vt:lpstr>
      <vt:lpstr>Windregionen</vt:lpstr>
      <vt:lpstr>Luftwechselrate</vt:lpstr>
      <vt:lpstr>Tabelle1</vt:lpstr>
      <vt:lpstr>Ausgabetexte</vt:lpstr>
      <vt:lpstr>Anmerkungen</vt:lpstr>
      <vt:lpstr>clc_col!Flachheizkörper</vt:lpstr>
      <vt:lpstr>clc_flat!Flachheizkörper</vt:lpstr>
      <vt:lpstr>clc_tube!Flachheizkörper</vt:lpstr>
      <vt:lpstr>Data_radiator_raw!Flachheizkörper</vt:lpstr>
      <vt:lpstr>Frontend_Räume_OLD!Flachheizkörper</vt:lpstr>
      <vt:lpstr>res_col!Flachheizkörper</vt:lpstr>
      <vt:lpstr>res_flat!Flachheizkörper</vt:lpstr>
      <vt:lpstr>res_tube!Flachheizkörper</vt:lpstr>
      <vt:lpstr>U_Werte_IWU_raw!Flachheizkörper</vt:lpstr>
      <vt:lpstr>Umrechnungshilfe_705520!Flachheizkörper</vt:lpstr>
      <vt:lpstr>Flachheizkörper</vt:lpstr>
      <vt:lpstr>Data_radiator_raw!Gewinderohr</vt:lpstr>
      <vt:lpstr>Frontend_Räume_OLD!Gewinderohr</vt:lpstr>
      <vt:lpstr>U_Werte_IWU_raw!Gewinderohr</vt:lpstr>
      <vt:lpstr>Umrechnungshilfe_705520!Gewinderohr</vt:lpstr>
      <vt:lpstr>Gewinderohr</vt:lpstr>
      <vt:lpstr>clc_col!Gliederheizkröper</vt:lpstr>
      <vt:lpstr>clc_flat!Gliederheizkröper</vt:lpstr>
      <vt:lpstr>clc_tube!Gliederheizkröper</vt:lpstr>
      <vt:lpstr>Data_radiator_raw!Gliederheizkröper</vt:lpstr>
      <vt:lpstr>Frontend_Räume_OLD!Gliederheizkröper</vt:lpstr>
      <vt:lpstr>res_col!Gliederheizkröper</vt:lpstr>
      <vt:lpstr>res_flat!Gliederheizkröper</vt:lpstr>
      <vt:lpstr>res_tube!Gliederheizkröper</vt:lpstr>
      <vt:lpstr>U_Werte_IWU_raw!Gliederheizkröper</vt:lpstr>
      <vt:lpstr>Umrechnungshilfe_705520!Gliederheizkröper</vt:lpstr>
      <vt:lpstr>Gliederheizkröper</vt:lpstr>
      <vt:lpstr>clc_col!Heizkörpertypen</vt:lpstr>
      <vt:lpstr>clc_flat!Heizkörpertypen</vt:lpstr>
      <vt:lpstr>clc_tube!Heizkörpertypen</vt:lpstr>
      <vt:lpstr>Data_radiator_raw!Heizkörpertypen</vt:lpstr>
      <vt:lpstr>Frontend_Räume_OLD!Heizkörpertypen</vt:lpstr>
      <vt:lpstr>res_col!Heizkörpertypen</vt:lpstr>
      <vt:lpstr>res_flat!Heizkörpertypen</vt:lpstr>
      <vt:lpstr>res_tube!Heizkörpertypen</vt:lpstr>
      <vt:lpstr>U_Werte_IWU_raw!Heizkörpertypen</vt:lpstr>
      <vt:lpstr>Umrechnungshilfe_705520!Heizkörpertypen</vt:lpstr>
      <vt:lpstr>Heizkörpertypen</vt:lpstr>
      <vt:lpstr>clc_col!Konvektor</vt:lpstr>
      <vt:lpstr>clc_flat!Konvektor</vt:lpstr>
      <vt:lpstr>clc_tube!Konvektor</vt:lpstr>
      <vt:lpstr>Data_radiator_raw!Konvektor</vt:lpstr>
      <vt:lpstr>Frontend_Räume_OLD!Konvektor</vt:lpstr>
      <vt:lpstr>res_col!Konvektor</vt:lpstr>
      <vt:lpstr>res_flat!Konvektor</vt:lpstr>
      <vt:lpstr>res_tube!Konvektor</vt:lpstr>
      <vt:lpstr>U_Werte_IWU_raw!Konvektor</vt:lpstr>
      <vt:lpstr>Umrechnungshilfe_705520!Konvektor</vt:lpstr>
      <vt:lpstr>Konvektor</vt:lpstr>
      <vt:lpstr>lambda_ins_thick</vt:lpstr>
      <vt:lpstr>Data_radiator_raw!Rohrheizkörper</vt:lpstr>
      <vt:lpstr>Frontend_Räume_OLD!Rohrheizkörper</vt:lpstr>
      <vt:lpstr>U_Werte_IWU_raw!Rohrheizkörper</vt:lpstr>
      <vt:lpstr>Umrechnungshilfe_705520!Rohrheizkörper</vt:lpstr>
      <vt:lpstr>Rohrheizkörper</vt:lpstr>
      <vt:lpstr>clc_col!Rohrradiator</vt:lpstr>
      <vt:lpstr>clc_flat!Rohrradiator</vt:lpstr>
      <vt:lpstr>clc_tube!Rohrradiator</vt:lpstr>
      <vt:lpstr>Data_radiator_raw!Rohrradiator</vt:lpstr>
      <vt:lpstr>Frontend_Räume_OLD!Rohrradiator</vt:lpstr>
      <vt:lpstr>res_col!Rohrradiator</vt:lpstr>
      <vt:lpstr>res_flat!Rohrradiator</vt:lpstr>
      <vt:lpstr>res_tube!Rohrradiator</vt:lpstr>
      <vt:lpstr>U_Werte_IWU_raw!Rohrradiator</vt:lpstr>
      <vt:lpstr>Umrechnungshilfe_705520!Rohrradiator</vt:lpstr>
      <vt:lpstr>Rohrradiator</vt:lpstr>
      <vt:lpstr>clc_col!Rohrradiatoren</vt:lpstr>
      <vt:lpstr>clc_flat!Rohrradiatoren</vt:lpstr>
      <vt:lpstr>clc_tube!Rohrradiatoren</vt:lpstr>
      <vt:lpstr>Data_radiator_raw!Rohrradiatoren</vt:lpstr>
      <vt:lpstr>Frontend_Räume_OLD!Rohrradiatoren</vt:lpstr>
      <vt:lpstr>res_col!Rohrradiatoren</vt:lpstr>
      <vt:lpstr>res_flat!Rohrradiatoren</vt:lpstr>
      <vt:lpstr>res_tube!Rohrradiatoren</vt:lpstr>
      <vt:lpstr>U_Werte_IWU_raw!Rohrradiatoren</vt:lpstr>
      <vt:lpstr>Umrechnungshilfe_705520!Rohrradiatoren</vt:lpstr>
      <vt:lpstr>Rohrradiatoren</vt:lpstr>
      <vt:lpstr>Data_radiator_raw!Stahlrippenohr</vt:lpstr>
      <vt:lpstr>Frontend_Räume_OLD!Stahlrippenohr</vt:lpstr>
      <vt:lpstr>U_Werte_IWU_raw!Stahlrippenohr</vt:lpstr>
      <vt:lpstr>Umrechnungshilfe_705520!Stahlrippenohr</vt:lpstr>
      <vt:lpstr>Stahlrippenohr</vt:lpstr>
      <vt:lpstr>Data_radiator_raw!Stahlrohr</vt:lpstr>
      <vt:lpstr>Frontend_Räume_OLD!Stahlrohr</vt:lpstr>
      <vt:lpstr>U_Werte_IWU_raw!Stahlrohr</vt:lpstr>
      <vt:lpstr>Umrechnungshilfe_705520!Stahlrohr</vt:lpstr>
      <vt:lpstr>Stahlrohr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Jakob Metz</cp:lastModifiedBy>
  <cp:revision/>
  <dcterms:created xsi:type="dcterms:W3CDTF">2024-05-07T13:02:24Z</dcterms:created>
  <dcterms:modified xsi:type="dcterms:W3CDTF">2025-06-07T12:23:04Z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